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2.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drawings/drawing4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7.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8.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8.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1.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7.xml" ContentType="application/vnd.openxmlformats-officedocument.spreadsheetml.tab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8.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6.xml" ContentType="application/vnd.openxmlformats-officedocument.drawing+xml"/>
  <Override PartName="/xl/tables/table29.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0.xml" ContentType="application/vnd.openxmlformats-officedocument.drawingml.chartshape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0.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1.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1.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4.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0.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21.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1.xml" ContentType="application/vnd.openxmlformats-officedocument.drawingml.chartshapes+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3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2025\11. Noviembre 2025\Publicar Noviembre 2025\"/>
    </mc:Choice>
  </mc:AlternateContent>
  <bookViews>
    <workbookView xWindow="0" yWindow="0" windowWidth="28800" windowHeight="11580" tabRatio="827" firstSheet="6" activeTab="23"/>
  </bookViews>
  <sheets>
    <sheet name="Present. " sheetId="482" r:id="rId1"/>
    <sheet name="Present.Aprob." sheetId="483" r:id="rId2"/>
    <sheet name="Contenido" sheetId="453" r:id="rId3"/>
    <sheet name="a) Linea de tiempo" sheetId="512" r:id="rId4"/>
    <sheet name=" b) Reg. y Seg." sheetId="513" r:id="rId5"/>
    <sheet name=" c) Seg. y Ben" sheetId="514" r:id="rId6"/>
    <sheet name=" d) Org. SDSS" sheetId="515" r:id="rId7"/>
    <sheet name="e) Gobernanza" sheetId="516" r:id="rId8"/>
    <sheet name="f) Artículos" sheetId="317" r:id="rId9"/>
    <sheet name="g) Artículos" sheetId="330" r:id="rId10"/>
    <sheet name="SDSS" sheetId="298" r:id="rId11"/>
    <sheet name="Portada SFS" sheetId="327" r:id="rId12"/>
    <sheet name="1. SFS" sheetId="333" r:id="rId13"/>
    <sheet name="2. SFS" sheetId="489" r:id="rId14"/>
    <sheet name="3. SFS" sheetId="427" r:id="rId15"/>
    <sheet name="4. SFS" sheetId="529" r:id="rId16"/>
    <sheet name="5.SFS" sheetId="525" r:id="rId17"/>
    <sheet name="6. SFS" sheetId="526" r:id="rId18"/>
    <sheet name="1. SFS-RC" sheetId="299" r:id="rId19"/>
    <sheet name="2. SFS-RC" sheetId="402" r:id="rId20"/>
    <sheet name="3. SFS-RC" sheetId="434" r:id="rId21"/>
    <sheet name="4. SFS-RC" sheetId="517" r:id="rId22"/>
    <sheet name="1. SFS-RS" sheetId="294" r:id="rId23"/>
    <sheet name="2. SFS-RS." sheetId="342" r:id="rId24"/>
    <sheet name="3. SFS-RS" sheetId="435" r:id="rId25"/>
    <sheet name="4. SFS-RS" sheetId="527" r:id="rId26"/>
    <sheet name="5. SFS-RS" sheetId="521" r:id="rId27"/>
    <sheet name="6. SFS-RS" sheetId="522" r:id="rId28"/>
    <sheet name=" 1. SFS-RET" sheetId="295" r:id="rId29"/>
    <sheet name="2. SFS-RET." sheetId="377" r:id="rId30"/>
    <sheet name="3. SFS-RET" sheetId="532" r:id="rId31"/>
    <sheet name="4. SFS-RET" sheetId="523" r:id="rId32"/>
    <sheet name="1.  SRL" sheetId="300" r:id="rId33"/>
    <sheet name="2.  SRL" sheetId="356" r:id="rId34"/>
    <sheet name="3.SRL" sheetId="335" r:id="rId35"/>
    <sheet name="4.SRL" sheetId="389" r:id="rId36"/>
    <sheet name="5. SRL" sheetId="385" r:id="rId37"/>
    <sheet name="SVDS" sheetId="297" r:id="rId38"/>
    <sheet name="1. Def_SVDS" sheetId="350" r:id="rId39"/>
    <sheet name="2. SVDS" sheetId="407" r:id="rId40"/>
    <sheet name="3. Afil. cotiz." sheetId="374" r:id="rId41"/>
    <sheet name="4. SVDS" sheetId="272" r:id="rId42"/>
    <sheet name="5. SVDS" sheetId="273" r:id="rId43"/>
    <sheet name="6. SVDS" sheetId="380" r:id="rId44"/>
    <sheet name="7. SVDS" sheetId="381" r:id="rId45"/>
    <sheet name="8. SVDS" sheetId="382" r:id="rId46"/>
    <sheet name="9.SVDS" sheetId="383" r:id="rId47"/>
    <sheet name="10. SVDS" sheetId="384" r:id="rId48"/>
    <sheet name="ING._ EGR" sheetId="361" r:id="rId49"/>
    <sheet name="a.Definición Ing.Gastos" sheetId="363" r:id="rId50"/>
    <sheet name="b.Definición Ing.Gastos" sheetId="371" r:id="rId51"/>
    <sheet name="SFS-Ing-Egr" sheetId="533" r:id="rId52"/>
    <sheet name="1. Pagos SFS" sheetId="391" r:id="rId53"/>
    <sheet name="2.Pagos x ARS" sheetId="450" r:id="rId54"/>
    <sheet name="3.INV_SFS x Entidad" sheetId="179" r:id="rId55"/>
    <sheet name="4.INV_SFS x cuentas" sheetId="177" r:id="rId56"/>
    <sheet name="5.Aport. Gob. y Pagos RS" sheetId="72" r:id="rId57"/>
    <sheet name="6. Pagos.SFS Pens." sheetId="447" r:id="rId58"/>
    <sheet name="SVDS-Ing-Egr" sheetId="534" r:id="rId59"/>
    <sheet name="2. Pagos_ SVDS" sheetId="276" r:id="rId60"/>
    <sheet name="3. PagosXcuentas" sheetId="29" r:id="rId61"/>
    <sheet name=" 4.Pago Entidades" sheetId="444" r:id="rId62"/>
    <sheet name="5.Patrim. fp anual" sheetId="283" r:id="rId63"/>
    <sheet name="6. Cartera Comp." sheetId="490" r:id="rId64"/>
    <sheet name="8. Rent. nominal" sheetId="394" r:id="rId65"/>
    <sheet name="9.Rentab.Real" sheetId="395" r:id="rId66"/>
    <sheet name="PENSIONES_SVDS" sheetId="365" r:id="rId67"/>
    <sheet name="2 Pensiones por año" sheetId="282" r:id="rId68"/>
    <sheet name="3.Pens.Disc. AFP" sheetId="308" r:id="rId69"/>
    <sheet name="4. Pens. Solida" sheetId="509" r:id="rId70"/>
    <sheet name="5. Pens. Solid.dec" sheetId="510" r:id="rId71"/>
    <sheet name="SRL-Ing-Egr" sheetId="536" r:id="rId72"/>
    <sheet name="1. Pagos ARL " sheetId="78" r:id="rId73"/>
    <sheet name="Resumen " sheetId="491" state="hidden" r:id="rId74"/>
    <sheet name="2.Reportes ARL" sheetId="215" r:id="rId75"/>
    <sheet name="3. Reporte Sexo" sheetId="224" r:id="rId76"/>
    <sheet name="4. Reporte edad" sheetId="226" r:id="rId77"/>
    <sheet name="5. Reporte Empre." sheetId="222" r:id="rId78"/>
    <sheet name="1. CI" sheetId="511" r:id="rId79"/>
    <sheet name="2.CI" sheetId="459" r:id="rId80"/>
    <sheet name="3.CI" sheetId="465" r:id="rId81"/>
  </sheets>
  <externalReferences>
    <externalReference r:id="rId82"/>
    <externalReference r:id="rId83"/>
    <externalReference r:id="rId84"/>
    <externalReference r:id="rId85"/>
    <externalReference r:id="rId86"/>
    <externalReference r:id="rId87"/>
    <externalReference r:id="rId88"/>
  </externalReferences>
  <definedNames>
    <definedName name="\M" localSheetId="4">#REF!</definedName>
    <definedName name="\M" localSheetId="6">#REF!</definedName>
    <definedName name="\M" localSheetId="13">#REF!</definedName>
    <definedName name="\M" localSheetId="30">#REF!</definedName>
    <definedName name="\M" localSheetId="69">#REF!</definedName>
    <definedName name="\M" localSheetId="15">#REF!</definedName>
    <definedName name="\M" localSheetId="21">#REF!</definedName>
    <definedName name="\M" localSheetId="31">#REF!</definedName>
    <definedName name="\M" localSheetId="25">#REF!</definedName>
    <definedName name="\M" localSheetId="70">#REF!</definedName>
    <definedName name="\M" localSheetId="26">#REF!</definedName>
    <definedName name="\M" localSheetId="16">#REF!</definedName>
    <definedName name="\M" localSheetId="63">#REF!</definedName>
    <definedName name="\M" localSheetId="17">#REF!</definedName>
    <definedName name="\M" localSheetId="27">#REF!</definedName>
    <definedName name="\M" localSheetId="3">#REF!</definedName>
    <definedName name="\M" localSheetId="7">#REF!</definedName>
    <definedName name="\M" localSheetId="1">#REF!</definedName>
    <definedName name="\M" localSheetId="73">#REF!</definedName>
    <definedName name="\M" localSheetId="51">#REF!</definedName>
    <definedName name="\M" localSheetId="71">#REF!</definedName>
    <definedName name="\M" localSheetId="58">#REF!</definedName>
    <definedName name="\M">#REF!</definedName>
    <definedName name="\N" localSheetId="4">#REF!</definedName>
    <definedName name="\N" localSheetId="6">#REF!</definedName>
    <definedName name="\N" localSheetId="13">#REF!</definedName>
    <definedName name="\N" localSheetId="30">#REF!</definedName>
    <definedName name="\N" localSheetId="69">#REF!</definedName>
    <definedName name="\N" localSheetId="15">#REF!</definedName>
    <definedName name="\N" localSheetId="21">#REF!</definedName>
    <definedName name="\N" localSheetId="31">#REF!</definedName>
    <definedName name="\N" localSheetId="25">#REF!</definedName>
    <definedName name="\N" localSheetId="70">#REF!</definedName>
    <definedName name="\N" localSheetId="26">#REF!</definedName>
    <definedName name="\N" localSheetId="16">#REF!</definedName>
    <definedName name="\N" localSheetId="63">#REF!</definedName>
    <definedName name="\N" localSheetId="17">#REF!</definedName>
    <definedName name="\N" localSheetId="27">#REF!</definedName>
    <definedName name="\N" localSheetId="3">#REF!</definedName>
    <definedName name="\N" localSheetId="7">#REF!</definedName>
    <definedName name="\N" localSheetId="1">#REF!</definedName>
    <definedName name="\N" localSheetId="73">#REF!</definedName>
    <definedName name="\N" localSheetId="51">#REF!</definedName>
    <definedName name="\N" localSheetId="71">#REF!</definedName>
    <definedName name="\N" localSheetId="58">#REF!</definedName>
    <definedName name="\N">#REF!</definedName>
    <definedName name="_xlnm._FilterDatabase" localSheetId="53" hidden="1">'2.Pagos x ARS'!$B$4:$F$69</definedName>
    <definedName name="_xlnm._FilterDatabase" localSheetId="20" hidden="1">'3. SFS-RC'!$A$4:$H$23</definedName>
    <definedName name="_xlnm._FilterDatabase" localSheetId="24" hidden="1">'3. SFS-RS'!$B$8:$G$27</definedName>
    <definedName name="_xlnm._FilterDatabase" localSheetId="64" hidden="1">'8. Rent. nominal'!$A$7:$C$43</definedName>
    <definedName name="AAA" localSheetId="4">#REF!</definedName>
    <definedName name="AAA" localSheetId="6">#REF!</definedName>
    <definedName name="AAA" localSheetId="13">#REF!</definedName>
    <definedName name="AAA" localSheetId="30">#REF!</definedName>
    <definedName name="AAA" localSheetId="69">#REF!</definedName>
    <definedName name="AAA" localSheetId="15">#REF!</definedName>
    <definedName name="AAA" localSheetId="21">#REF!</definedName>
    <definedName name="AAA" localSheetId="31">#REF!</definedName>
    <definedName name="AAA" localSheetId="25">#REF!</definedName>
    <definedName name="AAA" localSheetId="70">#REF!</definedName>
    <definedName name="AAA" localSheetId="26">#REF!</definedName>
    <definedName name="AAA" localSheetId="16">#REF!</definedName>
    <definedName name="AAA" localSheetId="63">#REF!</definedName>
    <definedName name="AAA" localSheetId="17">#REF!</definedName>
    <definedName name="AAA" localSheetId="27">#REF!</definedName>
    <definedName name="AAA" localSheetId="3">#REF!</definedName>
    <definedName name="AAA" localSheetId="7">#REF!</definedName>
    <definedName name="AAA" localSheetId="1">#REF!</definedName>
    <definedName name="AAA" localSheetId="73">#REF!</definedName>
    <definedName name="AAA" localSheetId="51">#REF!</definedName>
    <definedName name="AAA" localSheetId="71">#REF!</definedName>
    <definedName name="AAA" localSheetId="58">#REF!</definedName>
    <definedName name="AAA">#REF!</definedName>
    <definedName name="Afil" localSheetId="4">'[1]7.7.6'!#REF!</definedName>
    <definedName name="Afil" localSheetId="6">'[1]7.7.6'!#REF!</definedName>
    <definedName name="Afil" localSheetId="13">'[1]7.7.6'!#REF!</definedName>
    <definedName name="Afil" localSheetId="79">'[1]7.7.6'!#REF!</definedName>
    <definedName name="Afil" localSheetId="14">'[1]7.7.6'!#REF!</definedName>
    <definedName name="Afil" localSheetId="20">'[1]7.7.6'!#REF!</definedName>
    <definedName name="Afil" localSheetId="30">'[1]7.7.6'!#REF!</definedName>
    <definedName name="Afil" localSheetId="24">'[1]7.7.6'!#REF!</definedName>
    <definedName name="Afil" localSheetId="80">'[1]7.7.6'!#REF!</definedName>
    <definedName name="Afil" localSheetId="69">'[1]7.7.6'!#REF!</definedName>
    <definedName name="Afil" localSheetId="15">'[1]7.7.6'!#REF!</definedName>
    <definedName name="Afil" localSheetId="21">'[1]7.7.6'!#REF!</definedName>
    <definedName name="Afil" localSheetId="31">'[1]7.7.6'!#REF!</definedName>
    <definedName name="Afil" localSheetId="25">'[1]7.7.6'!#REF!</definedName>
    <definedName name="Afil" localSheetId="70">'[1]7.7.6'!#REF!</definedName>
    <definedName name="Afil" localSheetId="26">'[1]7.7.6'!#REF!</definedName>
    <definedName name="Afil" localSheetId="16">'[1]7.7.6'!#REF!</definedName>
    <definedName name="Afil" localSheetId="63">'[1]7.7.6'!#REF!</definedName>
    <definedName name="Afil" localSheetId="17">'[1]7.7.6'!#REF!</definedName>
    <definedName name="Afil" localSheetId="27">'[1]7.7.6'!#REF!</definedName>
    <definedName name="Afil" localSheetId="3">'[1]7.7.6'!#REF!</definedName>
    <definedName name="Afil" localSheetId="50">'[1]7.7.6'!#REF!</definedName>
    <definedName name="Afil" localSheetId="7">'[1]7.7.6'!#REF!</definedName>
    <definedName name="Afil" localSheetId="1">'[1]7.7.6'!#REF!</definedName>
    <definedName name="Afil" localSheetId="73">'[1]7.7.6'!#REF!</definedName>
    <definedName name="Afil" localSheetId="51">'[1]7.7.6'!#REF!</definedName>
    <definedName name="Afil" localSheetId="71">'[1]7.7.6'!#REF!</definedName>
    <definedName name="Afil" localSheetId="58">'[1]7.7.6'!#REF!</definedName>
    <definedName name="Afil">'[1]7.7.6'!#REF!</definedName>
    <definedName name="Afiliacion2" localSheetId="4">'[1]7.7.6'!#REF!</definedName>
    <definedName name="Afiliacion2" localSheetId="6">'[1]7.7.6'!#REF!</definedName>
    <definedName name="Afiliacion2" localSheetId="13">'[1]7.7.6'!#REF!</definedName>
    <definedName name="Afiliacion2" localSheetId="79">'[1]7.7.6'!#REF!</definedName>
    <definedName name="Afiliacion2" localSheetId="30">'[1]7.7.6'!#REF!</definedName>
    <definedName name="Afiliacion2" localSheetId="80">'[1]7.7.6'!#REF!</definedName>
    <definedName name="Afiliacion2" localSheetId="69">'[1]7.7.6'!#REF!</definedName>
    <definedName name="Afiliacion2" localSheetId="15">'[1]7.7.6'!#REF!</definedName>
    <definedName name="Afiliacion2" localSheetId="21">'[1]7.7.6'!#REF!</definedName>
    <definedName name="Afiliacion2" localSheetId="31">'[1]7.7.6'!#REF!</definedName>
    <definedName name="Afiliacion2" localSheetId="25">'[1]7.7.6'!#REF!</definedName>
    <definedName name="Afiliacion2" localSheetId="70">'[1]7.7.6'!#REF!</definedName>
    <definedName name="Afiliacion2" localSheetId="26">'[1]7.7.6'!#REF!</definedName>
    <definedName name="Afiliacion2" localSheetId="16">'[1]7.7.6'!#REF!</definedName>
    <definedName name="Afiliacion2" localSheetId="63">'[1]7.7.6'!#REF!</definedName>
    <definedName name="Afiliacion2" localSheetId="17">'[1]7.7.6'!#REF!</definedName>
    <definedName name="Afiliacion2" localSheetId="27">'[1]7.7.6'!#REF!</definedName>
    <definedName name="Afiliacion2" localSheetId="3">'[1]7.7.6'!#REF!</definedName>
    <definedName name="Afiliacion2" localSheetId="7">'[1]7.7.6'!#REF!</definedName>
    <definedName name="Afiliacion2" localSheetId="1">'[1]7.7.6'!#REF!</definedName>
    <definedName name="Afiliacion2" localSheetId="73">'[1]7.7.6'!#REF!</definedName>
    <definedName name="Afiliacion2" localSheetId="51">'[1]7.7.6'!#REF!</definedName>
    <definedName name="Afiliacion2" localSheetId="71">'[1]7.7.6'!#REF!</definedName>
    <definedName name="Afiliacion2" localSheetId="58">'[1]7.7.6'!#REF!</definedName>
    <definedName name="Afiliacion2">'[1]7.7.6'!#REF!</definedName>
    <definedName name="AfiliadoSexo" localSheetId="4">#REF!</definedName>
    <definedName name="AfiliadoSexo" localSheetId="6">#REF!</definedName>
    <definedName name="AfiliadoSexo" localSheetId="30">#REF!</definedName>
    <definedName name="AfiliadoSexo" localSheetId="69">#REF!</definedName>
    <definedName name="AfiliadoSexo" localSheetId="15">#REF!</definedName>
    <definedName name="AfiliadoSexo" localSheetId="21">#REF!</definedName>
    <definedName name="AfiliadoSexo" localSheetId="31">#REF!</definedName>
    <definedName name="AfiliadoSexo" localSheetId="25">#REF!</definedName>
    <definedName name="AfiliadoSexo" localSheetId="70">#REF!</definedName>
    <definedName name="AfiliadoSexo" localSheetId="26">#REF!</definedName>
    <definedName name="AfiliadoSexo" localSheetId="16">#REF!</definedName>
    <definedName name="AfiliadoSexo" localSheetId="17">#REF!</definedName>
    <definedName name="AfiliadoSexo" localSheetId="27">#REF!</definedName>
    <definedName name="AfiliadoSexo" localSheetId="3">#REF!</definedName>
    <definedName name="AfiliadoSexo" localSheetId="7">#REF!</definedName>
    <definedName name="AfiliadoSexo" localSheetId="51">#REF!</definedName>
    <definedName name="AfiliadoSexo" localSheetId="71">#REF!</definedName>
    <definedName name="AfiliadoSexo" localSheetId="58">#REF!</definedName>
    <definedName name="AfiliadoSexo">#REF!</definedName>
    <definedName name="Analisis" localSheetId="4">'[1]7.7.6'!#REF!</definedName>
    <definedName name="Analisis" localSheetId="6">'[1]7.7.6'!#REF!</definedName>
    <definedName name="Analisis" localSheetId="13">'[1]7.7.6'!#REF!</definedName>
    <definedName name="Analisis" localSheetId="79">'[1]7.7.6'!#REF!</definedName>
    <definedName name="Analisis" localSheetId="14">'[1]7.7.6'!#REF!</definedName>
    <definedName name="Analisis" localSheetId="20">'[1]7.7.6'!#REF!</definedName>
    <definedName name="Analisis" localSheetId="30">'[1]7.7.6'!#REF!</definedName>
    <definedName name="Analisis" localSheetId="24">'[1]7.7.6'!#REF!</definedName>
    <definedName name="Analisis" localSheetId="80">'[1]7.7.6'!#REF!</definedName>
    <definedName name="Analisis" localSheetId="69">'[1]7.7.6'!#REF!</definedName>
    <definedName name="Analisis" localSheetId="15">'[1]7.7.6'!#REF!</definedName>
    <definedName name="Analisis" localSheetId="21">'[1]7.7.6'!#REF!</definedName>
    <definedName name="Analisis" localSheetId="31">'[1]7.7.6'!#REF!</definedName>
    <definedName name="Analisis" localSheetId="25">'[1]7.7.6'!#REF!</definedName>
    <definedName name="Analisis" localSheetId="70">'[1]7.7.6'!#REF!</definedName>
    <definedName name="Analisis" localSheetId="26">'[1]7.7.6'!#REF!</definedName>
    <definedName name="Analisis" localSheetId="16">'[1]7.7.6'!#REF!</definedName>
    <definedName name="Analisis" localSheetId="63">'[1]7.7.6'!#REF!</definedName>
    <definedName name="Analisis" localSheetId="17">'[1]7.7.6'!#REF!</definedName>
    <definedName name="Analisis" localSheetId="27">'[1]7.7.6'!#REF!</definedName>
    <definedName name="Analisis" localSheetId="3">'[1]7.7.6'!#REF!</definedName>
    <definedName name="Analisis" localSheetId="7">'[1]7.7.6'!#REF!</definedName>
    <definedName name="Analisis" localSheetId="1">'[1]7.7.6'!#REF!</definedName>
    <definedName name="Analisis" localSheetId="73">'[1]7.7.6'!#REF!</definedName>
    <definedName name="Analisis" localSheetId="51">'[1]7.7.6'!#REF!</definedName>
    <definedName name="Analisis" localSheetId="71">'[1]7.7.6'!#REF!</definedName>
    <definedName name="Analisis" localSheetId="58">'[1]7.7.6'!#REF!</definedName>
    <definedName name="Analisis">'[1]7.7.6'!#REF!</definedName>
    <definedName name="_xlnm.Print_Area" localSheetId="28">' 1. SFS-RET'!$A$1:$M$45</definedName>
    <definedName name="_xlnm.Print_Area" localSheetId="61">' 4.Pago Entidades'!$A$1:$G$85</definedName>
    <definedName name="_xlnm.Print_Area" localSheetId="4">' b) Reg. y Seg.'!$A$1:$Q$57</definedName>
    <definedName name="_xlnm.Print_Area" localSheetId="5">' c) Seg. y Ben'!$A$1:$M$39</definedName>
    <definedName name="_xlnm.Print_Area" localSheetId="6">' d) Org. SDSS'!$A$1:$M$32</definedName>
    <definedName name="_xlnm.Print_Area" localSheetId="32">'1.  SRL'!$A$1:$L$34</definedName>
    <definedName name="_xlnm.Print_Area" localSheetId="78">'1. CI'!$A$1:$J$53</definedName>
    <definedName name="_xlnm.Print_Area" localSheetId="38">'1. Def_SVDS'!$A$1:$M$46</definedName>
    <definedName name="_xlnm.Print_Area" localSheetId="72">'1. Pagos ARL '!$A$1:$M$63</definedName>
    <definedName name="_xlnm.Print_Area" localSheetId="52">'1. Pagos SFS'!$A$1:$J$45</definedName>
    <definedName name="_xlnm.Print_Area" localSheetId="12">'1. SFS'!$A$1:$M$61</definedName>
    <definedName name="_xlnm.Print_Area" localSheetId="18">'1. SFS-RC'!$A$1:$K$45</definedName>
    <definedName name="_xlnm.Print_Area" localSheetId="22">'1. SFS-RS'!$A$1:$M$39</definedName>
    <definedName name="_xlnm.Print_Area" localSheetId="47">'10. SVDS'!$A$1:$N$71</definedName>
    <definedName name="_xlnm.Print_Area" localSheetId="67">'2 Pensiones por año'!$A$1:$O$87</definedName>
    <definedName name="_xlnm.Print_Area" localSheetId="33">'2.  SRL'!$A$1:$M$49</definedName>
    <definedName name="_xlnm.Print_Area" localSheetId="59">'2. Pagos_ SVDS'!$A$1:$K$66</definedName>
    <definedName name="_xlnm.Print_Area" localSheetId="13">'2. SFS'!$A$1:$Q$42</definedName>
    <definedName name="_xlnm.Print_Area" localSheetId="19">'2. SFS-RC'!$A$1:$J$60</definedName>
    <definedName name="_xlnm.Print_Area" localSheetId="29">'2. SFS-RET.'!$A$1:$H$65</definedName>
    <definedName name="_xlnm.Print_Area" localSheetId="23">'2. SFS-RS.'!$B$1:$P$61</definedName>
    <definedName name="_xlnm.Print_Area" localSheetId="39">'2. SVDS'!$A$1:$L$71</definedName>
    <definedName name="_xlnm.Print_Area" localSheetId="79">'2.CI'!$A$1:$I$32</definedName>
    <definedName name="_xlnm.Print_Area" localSheetId="53">'2.Pagos x ARS'!$A$1:$H$87</definedName>
    <definedName name="_xlnm.Print_Area" localSheetId="74">'2.Reportes ARL'!$A$1:$N$62</definedName>
    <definedName name="_xlnm.Print_Area" localSheetId="40">'3. Afil. cotiz.'!$A$1:$N$70</definedName>
    <definedName name="_xlnm.Print_Area" localSheetId="60">'3. PagosXcuentas'!$A$1:$J$53</definedName>
    <definedName name="_xlnm.Print_Area" localSheetId="75">'3. Reporte Sexo'!$A$1:$O$65</definedName>
    <definedName name="_xlnm.Print_Area" localSheetId="14">'3. SFS'!$A$1:$P$47</definedName>
    <definedName name="_xlnm.Print_Area" localSheetId="20">'3. SFS-RC'!$A$1:$L$50</definedName>
    <definedName name="_xlnm.Print_Area" localSheetId="30">'3. SFS-RET'!$A$1:$J$20</definedName>
    <definedName name="_xlnm.Print_Area" localSheetId="24">'3. SFS-RS'!$B$1:$P$55</definedName>
    <definedName name="_xlnm.Print_Area" localSheetId="80">'3.CI'!$A$1:$I$47</definedName>
    <definedName name="_xlnm.Print_Area" localSheetId="54">'3.INV_SFS x Entidad'!$A$1:$H$47</definedName>
    <definedName name="_xlnm.Print_Area" localSheetId="68">'3.Pens.Disc. AFP'!$A$1:$M$54</definedName>
    <definedName name="_xlnm.Print_Area" localSheetId="34">'3.SRL'!$A$1:$P$42</definedName>
    <definedName name="_xlnm.Print_Area" localSheetId="69">'4. Pens. Solida'!$A$1:$T$53</definedName>
    <definedName name="_xlnm.Print_Area" localSheetId="76">'4. Reporte edad'!$A$1:$O$97</definedName>
    <definedName name="_xlnm.Print_Area" localSheetId="15">'4. SFS'!$A$1:$K$85</definedName>
    <definedName name="_xlnm.Print_Area" localSheetId="21">'4. SFS-RC'!$A$1:$L$85</definedName>
    <definedName name="_xlnm.Print_Area" localSheetId="31">'4. SFS-RET'!$A$1:$J$23</definedName>
    <definedName name="_xlnm.Print_Area" localSheetId="25">'4. SFS-RS'!$A$1:$O$100</definedName>
    <definedName name="_xlnm.Print_Area" localSheetId="41">'4. SVDS'!$A$1:$L$50</definedName>
    <definedName name="_xlnm.Print_Area" localSheetId="55">'4.INV_SFS x cuentas'!$A$1:$J$57</definedName>
    <definedName name="_xlnm.Print_Area" localSheetId="35">'4.SRL'!$A$1:$O$61</definedName>
    <definedName name="_xlnm.Print_Area" localSheetId="70">'5. Pens. Solid.dec'!$A$1:$N$37</definedName>
    <definedName name="_xlnm.Print_Area" localSheetId="77">'5. Reporte Empre.'!$A$1:$P$65</definedName>
    <definedName name="_xlnm.Print_Area" localSheetId="26">'5. SFS-RS'!$A$1:$K$40</definedName>
    <definedName name="_xlnm.Print_Area" localSheetId="36">'5. SRL'!$A$1:$R$82</definedName>
    <definedName name="_xlnm.Print_Area" localSheetId="42">'5. SVDS'!$A$1:$I$39</definedName>
    <definedName name="_xlnm.Print_Area" localSheetId="56">'5.Aport. Gob. y Pagos RS'!$A$1:$N$70</definedName>
    <definedName name="_xlnm.Print_Area" localSheetId="62">'5.Patrim. fp anual'!$A$1:$K$36</definedName>
    <definedName name="_xlnm.Print_Area" localSheetId="16">'5.SFS'!$A$1:$J$46</definedName>
    <definedName name="_xlnm.Print_Area" localSheetId="63">'6. Cartera Comp.'!$A$1:$I$54</definedName>
    <definedName name="_xlnm.Print_Area" localSheetId="57">'6. Pagos.SFS Pens.'!$A$1:$P$61</definedName>
    <definedName name="_xlnm.Print_Area" localSheetId="17">'6. SFS'!$A$1:$J$49</definedName>
    <definedName name="_xlnm.Print_Area" localSheetId="27">'6. SFS-RS'!$A$1:$K$105</definedName>
    <definedName name="_xlnm.Print_Area" localSheetId="43">'6. SVDS'!$A$1:$T$79</definedName>
    <definedName name="_xlnm.Print_Area" localSheetId="44">'7. SVDS'!$A$1:$Q$58</definedName>
    <definedName name="_xlnm.Print_Area" localSheetId="64">'8. Rent. nominal'!$A$1:$O$85</definedName>
    <definedName name="_xlnm.Print_Area" localSheetId="45">'8. SVDS'!$A$1:$S$70</definedName>
    <definedName name="_xlnm.Print_Area" localSheetId="65">'9.Rentab.Real'!$A$1:$X$77</definedName>
    <definedName name="_xlnm.Print_Area" localSheetId="46">'9.SVDS'!$A$1:$O$57</definedName>
    <definedName name="_xlnm.Print_Area" localSheetId="3">'a) Linea de tiempo'!$A$1:$M$32</definedName>
    <definedName name="_xlnm.Print_Area" localSheetId="49">'a.Definición Ing.Gastos'!$A$1:$P$67</definedName>
    <definedName name="_xlnm.Print_Area" localSheetId="50">'b.Definición Ing.Gastos'!$A$1:$M$35</definedName>
    <definedName name="_xlnm.Print_Area" localSheetId="2">Contenido!$A$1:$A$112</definedName>
    <definedName name="_xlnm.Print_Area" localSheetId="7">'e) Gobernanza'!$A$1:$M$32</definedName>
    <definedName name="_xlnm.Print_Area" localSheetId="8">'f) Artículos'!$A$1:$M$43</definedName>
    <definedName name="_xlnm.Print_Area" localSheetId="9">'g) Artículos'!$A$1:$K$43</definedName>
    <definedName name="_xlnm.Print_Area" localSheetId="48">'ING._ EGR'!$A$1:$L$56</definedName>
    <definedName name="_xlnm.Print_Area" localSheetId="66">PENSIONES_SVDS!$A$1:$I$56</definedName>
    <definedName name="_xlnm.Print_Area" localSheetId="11">'Portada SFS'!$A$1:$M$72</definedName>
    <definedName name="_xlnm.Print_Area" localSheetId="0">'Present. '!$A$1:$K$105</definedName>
    <definedName name="_xlnm.Print_Area" localSheetId="1">Present.Aprob.!$A$1:$J$35</definedName>
    <definedName name="_xlnm.Print_Area" localSheetId="73">'Resumen '!$A$1:$M$228</definedName>
    <definedName name="_xlnm.Print_Area" localSheetId="10">SDSS!$A$1:$J$62</definedName>
    <definedName name="_xlnm.Print_Area" localSheetId="51">'SFS-Ing-Egr'!$A$1:$P$53</definedName>
    <definedName name="_xlnm.Print_Area" localSheetId="71">'SRL-Ing-Egr'!$A$1:$P$53</definedName>
    <definedName name="_xlnm.Print_Area" localSheetId="37">SVDS!$A$1:$P$53</definedName>
    <definedName name="_xlnm.Print_Area" localSheetId="58">'SVDS-Ing-Egr'!$A$1:$P$53</definedName>
    <definedName name="Área_de_impresión1">'[1]7.7.6'!$A$1:$AQ$58</definedName>
    <definedName name="Área_de_impresión2" localSheetId="61">'[1]7.7.6'!#REF!</definedName>
    <definedName name="Área_de_impresión2" localSheetId="4">'[1]7.7.6'!#REF!</definedName>
    <definedName name="Área_de_impresión2" localSheetId="6">'[1]7.7.6'!#REF!</definedName>
    <definedName name="Área_de_impresión2" localSheetId="38">'[1]7.7.6'!#REF!</definedName>
    <definedName name="Área_de_impresión2" localSheetId="33">'[1]7.7.6'!#REF!</definedName>
    <definedName name="Área_de_impresión2" localSheetId="13">'[1]7.7.6'!#REF!</definedName>
    <definedName name="Área_de_impresión2" localSheetId="79">'[1]7.7.6'!#REF!</definedName>
    <definedName name="Área_de_impresión2" localSheetId="14">'[1]7.7.6'!#REF!</definedName>
    <definedName name="Área_de_impresión2" localSheetId="20">'[1]7.7.6'!#REF!</definedName>
    <definedName name="Área_de_impresión2" localSheetId="30">'[1]7.7.6'!#REF!</definedName>
    <definedName name="Área_de_impresión2" localSheetId="24">'[1]7.7.6'!#REF!</definedName>
    <definedName name="Área_de_impresión2" localSheetId="80">'[1]7.7.6'!#REF!</definedName>
    <definedName name="Área_de_impresión2" localSheetId="69">'[1]7.7.6'!#REF!</definedName>
    <definedName name="Área_de_impresión2" localSheetId="15">'[1]7.7.6'!#REF!</definedName>
    <definedName name="Área_de_impresión2" localSheetId="21">'[1]7.7.6'!#REF!</definedName>
    <definedName name="Área_de_impresión2" localSheetId="31">'[1]7.7.6'!#REF!</definedName>
    <definedName name="Área_de_impresión2" localSheetId="25">'[1]7.7.6'!#REF!</definedName>
    <definedName name="Área_de_impresión2" localSheetId="70">'[1]7.7.6'!#REF!</definedName>
    <definedName name="Área_de_impresión2" localSheetId="26">'[1]7.7.6'!#REF!</definedName>
    <definedName name="Área_de_impresión2" localSheetId="16">'[1]7.7.6'!#REF!</definedName>
    <definedName name="Área_de_impresión2" localSheetId="63">'[1]7.7.6'!#REF!</definedName>
    <definedName name="Área_de_impresión2" localSheetId="17">'[1]7.7.6'!#REF!</definedName>
    <definedName name="Área_de_impresión2" localSheetId="27">'[1]7.7.6'!#REF!</definedName>
    <definedName name="Área_de_impresión2" localSheetId="3">'[1]7.7.6'!#REF!</definedName>
    <definedName name="Área_de_impresión2" localSheetId="49">'[1]7.7.6'!#REF!</definedName>
    <definedName name="Área_de_impresión2" localSheetId="50">'[1]7.7.6'!#REF!</definedName>
    <definedName name="Área_de_impresión2" localSheetId="7">'[1]7.7.6'!#REF!</definedName>
    <definedName name="Área_de_impresión2" localSheetId="48">'[1]7.7.6'!#REF!</definedName>
    <definedName name="Área_de_impresión2" localSheetId="66">'[1]7.7.6'!#REF!</definedName>
    <definedName name="Área_de_impresión2" localSheetId="1">'[1]7.7.6'!#REF!</definedName>
    <definedName name="Área_de_impresión2" localSheetId="73">'[1]7.7.6'!#REF!</definedName>
    <definedName name="Área_de_impresión2" localSheetId="51">'[1]7.7.6'!#REF!</definedName>
    <definedName name="Área_de_impresión2" localSheetId="71">'[1]7.7.6'!#REF!</definedName>
    <definedName name="Área_de_impresión2" localSheetId="58">'[1]7.7.6'!#REF!</definedName>
    <definedName name="Área_de_impresión2">'[1]7.7.6'!#REF!</definedName>
    <definedName name="Author" hidden="1">"Andoni Rdgz Elcano www.TodoExcel.com"</definedName>
    <definedName name="BEN" localSheetId="4">'[1]7.7.6'!#REF!</definedName>
    <definedName name="BEN" localSheetId="6">'[1]7.7.6'!#REF!</definedName>
    <definedName name="BEN" localSheetId="13">'[1]7.7.6'!#REF!</definedName>
    <definedName name="BEN" localSheetId="79">'[1]7.7.6'!#REF!</definedName>
    <definedName name="BEN" localSheetId="14">'[1]7.7.6'!#REF!</definedName>
    <definedName name="BEN" localSheetId="20">'[1]7.7.6'!#REF!</definedName>
    <definedName name="BEN" localSheetId="30">'[1]7.7.6'!#REF!</definedName>
    <definedName name="BEN" localSheetId="24">'[1]7.7.6'!#REF!</definedName>
    <definedName name="BEN" localSheetId="80">'[1]7.7.6'!#REF!</definedName>
    <definedName name="BEN" localSheetId="69">'[1]7.7.6'!#REF!</definedName>
    <definedName name="BEN" localSheetId="15">'[1]7.7.6'!#REF!</definedName>
    <definedName name="BEN" localSheetId="21">'[1]7.7.6'!#REF!</definedName>
    <definedName name="BEN" localSheetId="31">'[1]7.7.6'!#REF!</definedName>
    <definedName name="BEN" localSheetId="25">'[1]7.7.6'!#REF!</definedName>
    <definedName name="BEN" localSheetId="70">'[1]7.7.6'!#REF!</definedName>
    <definedName name="BEN" localSheetId="26">'[1]7.7.6'!#REF!</definedName>
    <definedName name="BEN" localSheetId="16">'[1]7.7.6'!#REF!</definedName>
    <definedName name="BEN" localSheetId="63">'[1]7.7.6'!#REF!</definedName>
    <definedName name="BEN" localSheetId="17">'[1]7.7.6'!#REF!</definedName>
    <definedName name="BEN" localSheetId="27">'[1]7.7.6'!#REF!</definedName>
    <definedName name="BEN" localSheetId="3">'[1]7.7.6'!#REF!</definedName>
    <definedName name="BEN" localSheetId="50">'[1]7.7.6'!#REF!</definedName>
    <definedName name="BEN" localSheetId="7">'[1]7.7.6'!#REF!</definedName>
    <definedName name="BEN" localSheetId="1">'[1]7.7.6'!#REF!</definedName>
    <definedName name="BEN" localSheetId="73">'[1]7.7.6'!#REF!</definedName>
    <definedName name="BEN" localSheetId="51">'[1]7.7.6'!#REF!</definedName>
    <definedName name="BEN" localSheetId="71">'[1]7.7.6'!#REF!</definedName>
    <definedName name="BEN" localSheetId="58">'[1]7.7.6'!#REF!</definedName>
    <definedName name="BEN">'[1]7.7.6'!#REF!</definedName>
    <definedName name="Beneficios" localSheetId="4">'[1]7.7.6'!#REF!</definedName>
    <definedName name="Beneficios" localSheetId="6">'[1]7.7.6'!#REF!</definedName>
    <definedName name="Beneficios" localSheetId="13">'[1]7.7.6'!#REF!</definedName>
    <definedName name="Beneficios" localSheetId="79">'[1]7.7.6'!#REF!</definedName>
    <definedName name="Beneficios" localSheetId="14">'[1]7.7.6'!#REF!</definedName>
    <definedName name="Beneficios" localSheetId="20">'[1]7.7.6'!#REF!</definedName>
    <definedName name="Beneficios" localSheetId="30">'[1]7.7.6'!#REF!</definedName>
    <definedName name="Beneficios" localSheetId="24">'[1]7.7.6'!#REF!</definedName>
    <definedName name="Beneficios" localSheetId="80">'[1]7.7.6'!#REF!</definedName>
    <definedName name="Beneficios" localSheetId="69">'[1]7.7.6'!#REF!</definedName>
    <definedName name="Beneficios" localSheetId="15">'[1]7.7.6'!#REF!</definedName>
    <definedName name="Beneficios" localSheetId="21">'[1]7.7.6'!#REF!</definedName>
    <definedName name="Beneficios" localSheetId="31">'[1]7.7.6'!#REF!</definedName>
    <definedName name="Beneficios" localSheetId="25">'[1]7.7.6'!#REF!</definedName>
    <definedName name="Beneficios" localSheetId="70">'[1]7.7.6'!#REF!</definedName>
    <definedName name="Beneficios" localSheetId="26">'[1]7.7.6'!#REF!</definedName>
    <definedName name="Beneficios" localSheetId="16">'[1]7.7.6'!#REF!</definedName>
    <definedName name="Beneficios" localSheetId="63">'[1]7.7.6'!#REF!</definedName>
    <definedName name="Beneficios" localSheetId="17">'[1]7.7.6'!#REF!</definedName>
    <definedName name="Beneficios" localSheetId="27">'[1]7.7.6'!#REF!</definedName>
    <definedName name="Beneficios" localSheetId="3">'[1]7.7.6'!#REF!</definedName>
    <definedName name="Beneficios" localSheetId="49">'[1]7.7.6'!#REF!</definedName>
    <definedName name="Beneficios" localSheetId="50">'[1]7.7.6'!#REF!</definedName>
    <definedName name="Beneficios" localSheetId="7">'[1]7.7.6'!#REF!</definedName>
    <definedName name="Beneficios" localSheetId="66">'[1]7.7.6'!#REF!</definedName>
    <definedName name="Beneficios" localSheetId="1">'[1]7.7.6'!#REF!</definedName>
    <definedName name="Beneficios" localSheetId="73">'[1]7.7.6'!#REF!</definedName>
    <definedName name="Beneficios" localSheetId="51">'[1]7.7.6'!#REF!</definedName>
    <definedName name="Beneficios" localSheetId="71">'[1]7.7.6'!#REF!</definedName>
    <definedName name="Beneficios" localSheetId="58">'[1]7.7.6'!#REF!</definedName>
    <definedName name="Beneficios">'[1]7.7.6'!#REF!</definedName>
    <definedName name="Calculos.SVDS" localSheetId="4">'[1]7.7.6'!#REF!</definedName>
    <definedName name="Calculos.SVDS" localSheetId="6">'[1]7.7.6'!#REF!</definedName>
    <definedName name="Calculos.SVDS" localSheetId="13">'[1]7.7.6'!#REF!</definedName>
    <definedName name="Calculos.SVDS" localSheetId="30">'[1]7.7.6'!#REF!</definedName>
    <definedName name="Calculos.SVDS" localSheetId="69">'[1]7.7.6'!#REF!</definedName>
    <definedName name="Calculos.SVDS" localSheetId="15">'[1]7.7.6'!#REF!</definedName>
    <definedName name="Calculos.SVDS" localSheetId="21">'[1]7.7.6'!#REF!</definedName>
    <definedName name="Calculos.SVDS" localSheetId="31">'[1]7.7.6'!#REF!</definedName>
    <definedName name="Calculos.SVDS" localSheetId="25">'[1]7.7.6'!#REF!</definedName>
    <definedName name="Calculos.SVDS" localSheetId="70">'[1]7.7.6'!#REF!</definedName>
    <definedName name="Calculos.SVDS" localSheetId="26">'[1]7.7.6'!#REF!</definedName>
    <definedName name="Calculos.SVDS" localSheetId="16">'[1]7.7.6'!#REF!</definedName>
    <definedName name="Calculos.SVDS" localSheetId="63">'[1]7.7.6'!#REF!</definedName>
    <definedName name="Calculos.SVDS" localSheetId="17">'[1]7.7.6'!#REF!</definedName>
    <definedName name="Calculos.SVDS" localSheetId="27">'[1]7.7.6'!#REF!</definedName>
    <definedName name="Calculos.SVDS" localSheetId="3">'[1]7.7.6'!#REF!</definedName>
    <definedName name="Calculos.SVDS" localSheetId="7">'[1]7.7.6'!#REF!</definedName>
    <definedName name="Calculos.SVDS" localSheetId="1">'[1]7.7.6'!#REF!</definedName>
    <definedName name="Calculos.SVDS" localSheetId="73">'[1]7.7.6'!#REF!</definedName>
    <definedName name="Calculos.SVDS" localSheetId="51">'[1]7.7.6'!#REF!</definedName>
    <definedName name="Calculos.SVDS" localSheetId="71">'[1]7.7.6'!#REF!</definedName>
    <definedName name="Calculos.SVDS" localSheetId="58">'[1]7.7.6'!#REF!</definedName>
    <definedName name="Calculos.SVDS">'[1]7.7.6'!#REF!</definedName>
    <definedName name="CCI">'[1]7.7.6'!$A$1:$R$57</definedName>
    <definedName name="CompCartraEntid" localSheetId="4">'[1]7.7.6'!#REF!</definedName>
    <definedName name="CompCartraEntid" localSheetId="6">'[1]7.7.6'!#REF!</definedName>
    <definedName name="CompCartraEntid" localSheetId="13">'[1]7.7.6'!#REF!</definedName>
    <definedName name="CompCartraEntid" localSheetId="79">'[1]7.7.6'!#REF!</definedName>
    <definedName name="CompCartraEntid" localSheetId="30">'[1]7.7.6'!#REF!</definedName>
    <definedName name="CompCartraEntid" localSheetId="80">'[1]7.7.6'!#REF!</definedName>
    <definedName name="CompCartraEntid" localSheetId="69">'[1]7.7.6'!#REF!</definedName>
    <definedName name="CompCartraEntid" localSheetId="15">'[1]7.7.6'!#REF!</definedName>
    <definedName name="CompCartraEntid" localSheetId="21">'[1]7.7.6'!#REF!</definedName>
    <definedName name="CompCartraEntid" localSheetId="31">'[1]7.7.6'!#REF!</definedName>
    <definedName name="CompCartraEntid" localSheetId="25">'[1]7.7.6'!#REF!</definedName>
    <definedName name="CompCartraEntid" localSheetId="70">'[1]7.7.6'!#REF!</definedName>
    <definedName name="CompCartraEntid" localSheetId="26">'[1]7.7.6'!#REF!</definedName>
    <definedName name="CompCartraEntid" localSheetId="16">'[1]7.7.6'!#REF!</definedName>
    <definedName name="CompCartraEntid" localSheetId="63">'[1]7.7.6'!#REF!</definedName>
    <definedName name="CompCartraEntid" localSheetId="17">'[1]7.7.6'!#REF!</definedName>
    <definedName name="CompCartraEntid" localSheetId="27">'[1]7.7.6'!#REF!</definedName>
    <definedName name="CompCartraEntid" localSheetId="3">'[1]7.7.6'!#REF!</definedName>
    <definedName name="CompCartraEntid" localSheetId="7">'[1]7.7.6'!#REF!</definedName>
    <definedName name="CompCartraEntid" localSheetId="1">'[1]7.7.6'!#REF!</definedName>
    <definedName name="CompCartraEntid" localSheetId="73">'[1]7.7.6'!#REF!</definedName>
    <definedName name="CompCartraEntid" localSheetId="51">'[1]7.7.6'!#REF!</definedName>
    <definedName name="CompCartraEntid" localSheetId="71">'[1]7.7.6'!#REF!</definedName>
    <definedName name="CompCartraEntid" localSheetId="58">'[1]7.7.6'!#REF!</definedName>
    <definedName name="CompCartraEntid">'[1]7.7.6'!#REF!</definedName>
    <definedName name="Compl">'[1]7.7.6'!$AA$1:$AJ$57</definedName>
    <definedName name="cono" localSheetId="4">#REF!</definedName>
    <definedName name="cono" localSheetId="6">#REF!</definedName>
    <definedName name="cono" localSheetId="13">#REF!</definedName>
    <definedName name="cono" localSheetId="30">#REF!</definedName>
    <definedName name="cono" localSheetId="69">#REF!</definedName>
    <definedName name="cono" localSheetId="15">#REF!</definedName>
    <definedName name="cono" localSheetId="21">#REF!</definedName>
    <definedName name="cono" localSheetId="31">#REF!</definedName>
    <definedName name="cono" localSheetId="25">#REF!</definedName>
    <definedName name="cono" localSheetId="70">#REF!</definedName>
    <definedName name="cono" localSheetId="26">#REF!</definedName>
    <definedName name="cono" localSheetId="16">#REF!</definedName>
    <definedName name="cono" localSheetId="63">#REF!</definedName>
    <definedName name="cono" localSheetId="17">#REF!</definedName>
    <definedName name="cono" localSheetId="27">#REF!</definedName>
    <definedName name="cono" localSheetId="3">#REF!</definedName>
    <definedName name="cono" localSheetId="7">#REF!</definedName>
    <definedName name="cono" localSheetId="1">#REF!</definedName>
    <definedName name="cono" localSheetId="73">#REF!</definedName>
    <definedName name="cono" localSheetId="51">#REF!</definedName>
    <definedName name="cono" localSheetId="71">#REF!</definedName>
    <definedName name="cono" localSheetId="58">#REF!</definedName>
    <definedName name="cono">#REF!</definedName>
    <definedName name="cualquiercosa" localSheetId="4">'[1]7.7.6'!#REF!</definedName>
    <definedName name="cualquiercosa" localSheetId="6">'[1]7.7.6'!#REF!</definedName>
    <definedName name="cualquiercosa" localSheetId="13">'[1]7.7.6'!#REF!</definedName>
    <definedName name="cualquiercosa" localSheetId="79">'[1]7.7.6'!#REF!</definedName>
    <definedName name="cualquiercosa" localSheetId="30">'[1]7.7.6'!#REF!</definedName>
    <definedName name="cualquiercosa" localSheetId="80">'[1]7.7.6'!#REF!</definedName>
    <definedName name="cualquiercosa" localSheetId="69">'[1]7.7.6'!#REF!</definedName>
    <definedName name="cualquiercosa" localSheetId="15">'[1]7.7.6'!#REF!</definedName>
    <definedName name="cualquiercosa" localSheetId="21">'[1]7.7.6'!#REF!</definedName>
    <definedName name="cualquiercosa" localSheetId="31">'[1]7.7.6'!#REF!</definedName>
    <definedName name="cualquiercosa" localSheetId="25">'[1]7.7.6'!#REF!</definedName>
    <definedName name="cualquiercosa" localSheetId="70">'[1]7.7.6'!#REF!</definedName>
    <definedName name="cualquiercosa" localSheetId="26">'[1]7.7.6'!#REF!</definedName>
    <definedName name="cualquiercosa" localSheetId="16">'[1]7.7.6'!#REF!</definedName>
    <definedName name="cualquiercosa" localSheetId="63">'[1]7.7.6'!#REF!</definedName>
    <definedName name="cualquiercosa" localSheetId="17">'[1]7.7.6'!#REF!</definedName>
    <definedName name="cualquiercosa" localSheetId="27">'[1]7.7.6'!#REF!</definedName>
    <definedName name="cualquiercosa" localSheetId="3">'[1]7.7.6'!#REF!</definedName>
    <definedName name="cualquiercosa" localSheetId="7">'[1]7.7.6'!#REF!</definedName>
    <definedName name="cualquiercosa" localSheetId="1">'[1]7.7.6'!#REF!</definedName>
    <definedName name="cualquiercosa" localSheetId="73">'[1]7.7.6'!#REF!</definedName>
    <definedName name="cualquiercosa" localSheetId="51">'[1]7.7.6'!#REF!</definedName>
    <definedName name="cualquiercosa" localSheetId="71">'[1]7.7.6'!#REF!</definedName>
    <definedName name="cualquiercosa" localSheetId="58">'[1]7.7.6'!#REF!</definedName>
    <definedName name="cualquiercosa">'[1]7.7.6'!#REF!</definedName>
    <definedName name="cualquiercosa3" localSheetId="4">'[1]7.7.6'!#REF!</definedName>
    <definedName name="cualquiercosa3" localSheetId="6">'[1]7.7.6'!#REF!</definedName>
    <definedName name="cualquiercosa3" localSheetId="13">'[1]7.7.6'!#REF!</definedName>
    <definedName name="cualquiercosa3" localSheetId="79">'[1]7.7.6'!#REF!</definedName>
    <definedName name="cualquiercosa3" localSheetId="30">'[1]7.7.6'!#REF!</definedName>
    <definedName name="cualquiercosa3" localSheetId="80">'[1]7.7.6'!#REF!</definedName>
    <definedName name="cualquiercosa3" localSheetId="69">'[1]7.7.6'!#REF!</definedName>
    <definedName name="cualquiercosa3" localSheetId="15">'[1]7.7.6'!#REF!</definedName>
    <definedName name="cualquiercosa3" localSheetId="21">'[1]7.7.6'!#REF!</definedName>
    <definedName name="cualquiercosa3" localSheetId="31">'[1]7.7.6'!#REF!</definedName>
    <definedName name="cualquiercosa3" localSheetId="25">'[1]7.7.6'!#REF!</definedName>
    <definedName name="cualquiercosa3" localSheetId="70">'[1]7.7.6'!#REF!</definedName>
    <definedName name="cualquiercosa3" localSheetId="26">'[1]7.7.6'!#REF!</definedName>
    <definedName name="cualquiercosa3" localSheetId="16">'[1]7.7.6'!#REF!</definedName>
    <definedName name="cualquiercosa3" localSheetId="63">'[1]7.7.6'!#REF!</definedName>
    <definedName name="cualquiercosa3" localSheetId="17">'[1]7.7.6'!#REF!</definedName>
    <definedName name="cualquiercosa3" localSheetId="27">'[1]7.7.6'!#REF!</definedName>
    <definedName name="cualquiercosa3" localSheetId="3">'[1]7.7.6'!#REF!</definedName>
    <definedName name="cualquiercosa3" localSheetId="7">'[1]7.7.6'!#REF!</definedName>
    <definedName name="cualquiercosa3" localSheetId="1">'[1]7.7.6'!#REF!</definedName>
    <definedName name="cualquiercosa3" localSheetId="73">'[1]7.7.6'!#REF!</definedName>
    <definedName name="cualquiercosa3" localSheetId="51">'[1]7.7.6'!#REF!</definedName>
    <definedName name="cualquiercosa3" localSheetId="71">'[1]7.7.6'!#REF!</definedName>
    <definedName name="cualquiercosa3" localSheetId="58">'[1]7.7.6'!#REF!</definedName>
    <definedName name="cualquiercosa3">'[1]7.7.6'!#REF!</definedName>
    <definedName name="cualquiercosa5" localSheetId="4">'[1]7.7.6'!#REF!</definedName>
    <definedName name="cualquiercosa5" localSheetId="6">'[1]7.7.6'!#REF!</definedName>
    <definedName name="cualquiercosa5" localSheetId="13">'[1]7.7.6'!#REF!</definedName>
    <definedName name="cualquiercosa5" localSheetId="79">'[1]7.7.6'!#REF!</definedName>
    <definedName name="cualquiercosa5" localSheetId="30">'[1]7.7.6'!#REF!</definedName>
    <definedName name="cualquiercosa5" localSheetId="80">'[1]7.7.6'!#REF!</definedName>
    <definedName name="cualquiercosa5" localSheetId="69">'[1]7.7.6'!#REF!</definedName>
    <definedName name="cualquiercosa5" localSheetId="15">'[1]7.7.6'!#REF!</definedName>
    <definedName name="cualquiercosa5" localSheetId="21">'[1]7.7.6'!#REF!</definedName>
    <definedName name="cualquiercosa5" localSheetId="31">'[1]7.7.6'!#REF!</definedName>
    <definedName name="cualquiercosa5" localSheetId="25">'[1]7.7.6'!#REF!</definedName>
    <definedName name="cualquiercosa5" localSheetId="70">'[1]7.7.6'!#REF!</definedName>
    <definedName name="cualquiercosa5" localSheetId="26">'[1]7.7.6'!#REF!</definedName>
    <definedName name="cualquiercosa5" localSheetId="16">'[1]7.7.6'!#REF!</definedName>
    <definedName name="cualquiercosa5" localSheetId="63">'[1]7.7.6'!#REF!</definedName>
    <definedName name="cualquiercosa5" localSheetId="17">'[1]7.7.6'!#REF!</definedName>
    <definedName name="cualquiercosa5" localSheetId="27">'[1]7.7.6'!#REF!</definedName>
    <definedName name="cualquiercosa5" localSheetId="3">'[1]7.7.6'!#REF!</definedName>
    <definedName name="cualquiercosa5" localSheetId="7">'[1]7.7.6'!#REF!</definedName>
    <definedName name="cualquiercosa5" localSheetId="1">'[1]7.7.6'!#REF!</definedName>
    <definedName name="cualquiercosa5" localSheetId="73">'[1]7.7.6'!#REF!</definedName>
    <definedName name="cualquiercosa5" localSheetId="51">'[1]7.7.6'!#REF!</definedName>
    <definedName name="cualquiercosa5" localSheetId="71">'[1]7.7.6'!#REF!</definedName>
    <definedName name="cualquiercosa5" localSheetId="58">'[1]7.7.6'!#REF!</definedName>
    <definedName name="cualquiercosa5">'[1]7.7.6'!#REF!</definedName>
    <definedName name="cualquiercosa6" localSheetId="4">'[1]7.7.6'!#REF!</definedName>
    <definedName name="cualquiercosa6" localSheetId="6">'[1]7.7.6'!#REF!</definedName>
    <definedName name="cualquiercosa6" localSheetId="13">'[1]7.7.6'!#REF!</definedName>
    <definedName name="cualquiercosa6" localSheetId="79">'[1]7.7.6'!#REF!</definedName>
    <definedName name="cualquiercosa6" localSheetId="30">'[1]7.7.6'!#REF!</definedName>
    <definedName name="cualquiercosa6" localSheetId="80">'[1]7.7.6'!#REF!</definedName>
    <definedName name="cualquiercosa6" localSheetId="69">'[1]7.7.6'!#REF!</definedName>
    <definedName name="cualquiercosa6" localSheetId="15">'[1]7.7.6'!#REF!</definedName>
    <definedName name="cualquiercosa6" localSheetId="21">'[1]7.7.6'!#REF!</definedName>
    <definedName name="cualquiercosa6" localSheetId="31">'[1]7.7.6'!#REF!</definedName>
    <definedName name="cualquiercosa6" localSheetId="25">'[1]7.7.6'!#REF!</definedName>
    <definedName name="cualquiercosa6" localSheetId="70">'[1]7.7.6'!#REF!</definedName>
    <definedName name="cualquiercosa6" localSheetId="26">'[1]7.7.6'!#REF!</definedName>
    <definedName name="cualquiercosa6" localSheetId="16">'[1]7.7.6'!#REF!</definedName>
    <definedName name="cualquiercosa6" localSheetId="63">'[1]7.7.6'!#REF!</definedName>
    <definedName name="cualquiercosa6" localSheetId="17">'[1]7.7.6'!#REF!</definedName>
    <definedName name="cualquiercosa6" localSheetId="27">'[1]7.7.6'!#REF!</definedName>
    <definedName name="cualquiercosa6" localSheetId="3">'[1]7.7.6'!#REF!</definedName>
    <definedName name="cualquiercosa6" localSheetId="7">'[1]7.7.6'!#REF!</definedName>
    <definedName name="cualquiercosa6" localSheetId="1">'[1]7.7.6'!#REF!</definedName>
    <definedName name="cualquiercosa6" localSheetId="73">'[1]7.7.6'!#REF!</definedName>
    <definedName name="cualquiercosa6" localSheetId="51">'[1]7.7.6'!#REF!</definedName>
    <definedName name="cualquiercosa6" localSheetId="71">'[1]7.7.6'!#REF!</definedName>
    <definedName name="cualquiercosa6" localSheetId="58">'[1]7.7.6'!#REF!</definedName>
    <definedName name="cualquiercosa6">'[1]7.7.6'!#REF!</definedName>
    <definedName name="DD">'[2]Dias Festivos'!$A$4</definedName>
    <definedName name="DiasFestivos" localSheetId="13">OFFSET(DD,1,0,COUNTA('[2]Dias Festivos'!$A:$A)-COUNTA('[2]Dias Festivos'!$A$1:DD),1)</definedName>
    <definedName name="DiasFestivos" localSheetId="17">OFFSET([0]!DD,1,0,COUNTA('[2]Dias Festivos'!$A:$A)-COUNTA('[2]Dias Festivos'!$A$1:[0]!DD),1)</definedName>
    <definedName name="DiasFestivos" localSheetId="27">OFFSET([0]!DD,1,0,COUNTA('[2]Dias Festivos'!$A:$A)-COUNTA('[2]Dias Festivos'!$A$1:[0]!DD),1)</definedName>
    <definedName name="DiasFestivos" localSheetId="0">OFFSET(DD,1,0,COUNTA('[2]Dias Festivos'!$A:$A)-COUNTA('[2]Dias Festivos'!$A$1:DD),1)</definedName>
    <definedName name="DiasFestivos" localSheetId="1">OFFSET(DD,1,0,COUNTA('[2]Dias Festivos'!$A:$A)-COUNTA('[2]Dias Festivos'!$A$1:DD),1)</definedName>
    <definedName name="DiasFestivos" localSheetId="73">OFFSET(DD,1,0,COUNTA('[2]Dias Festivos'!$A:$A)-COUNTA('[2]Dias Festivos'!$A$1:DD),1)</definedName>
    <definedName name="DiasFestivos">OFFSET(DD,1,0,COUNTA('[2]Dias Festivos'!$A:$A)-COUNTA('[2]Dias Festivos'!$A$1:DD),1)</definedName>
    <definedName name="e" localSheetId="4">#REF!</definedName>
    <definedName name="e" localSheetId="6">#REF!</definedName>
    <definedName name="e" localSheetId="13">#REF!</definedName>
    <definedName name="e" localSheetId="30">#REF!</definedName>
    <definedName name="e" localSheetId="69">#REF!</definedName>
    <definedName name="e" localSheetId="15">#REF!</definedName>
    <definedName name="e" localSheetId="21">#REF!</definedName>
    <definedName name="e" localSheetId="31">#REF!</definedName>
    <definedName name="e" localSheetId="25">#REF!</definedName>
    <definedName name="e" localSheetId="70">#REF!</definedName>
    <definedName name="e" localSheetId="26">#REF!</definedName>
    <definedName name="e" localSheetId="16">#REF!</definedName>
    <definedName name="e" localSheetId="63">#REF!</definedName>
    <definedName name="e" localSheetId="17">#REF!</definedName>
    <definedName name="e" localSheetId="27">#REF!</definedName>
    <definedName name="e" localSheetId="3">#REF!</definedName>
    <definedName name="e" localSheetId="7">#REF!</definedName>
    <definedName name="e" localSheetId="73">#REF!</definedName>
    <definedName name="e" localSheetId="51">#REF!</definedName>
    <definedName name="e" localSheetId="71">#REF!</definedName>
    <definedName name="e" localSheetId="58">#REF!</definedName>
    <definedName name="e">#REF!</definedName>
    <definedName name="Egresos" localSheetId="4">'[1]7.7.6'!#REF!</definedName>
    <definedName name="Egresos" localSheetId="6">'[1]7.7.6'!#REF!</definedName>
    <definedName name="Egresos" localSheetId="13">'[1]7.7.6'!#REF!</definedName>
    <definedName name="Egresos" localSheetId="79">'[1]7.7.6'!#REF!</definedName>
    <definedName name="Egresos" localSheetId="14">'[1]7.7.6'!#REF!</definedName>
    <definedName name="Egresos" localSheetId="20">'[1]7.7.6'!#REF!</definedName>
    <definedName name="Egresos" localSheetId="30">'[1]7.7.6'!#REF!</definedName>
    <definedName name="Egresos" localSheetId="24">'[1]7.7.6'!#REF!</definedName>
    <definedName name="Egresos" localSheetId="80">'[1]7.7.6'!#REF!</definedName>
    <definedName name="Egresos" localSheetId="69">'[1]7.7.6'!#REF!</definedName>
    <definedName name="Egresos" localSheetId="15">'[1]7.7.6'!#REF!</definedName>
    <definedName name="Egresos" localSheetId="21">'[1]7.7.6'!#REF!</definedName>
    <definedName name="Egresos" localSheetId="31">'[1]7.7.6'!#REF!</definedName>
    <definedName name="Egresos" localSheetId="25">'[1]7.7.6'!#REF!</definedName>
    <definedName name="Egresos" localSheetId="70">'[1]7.7.6'!#REF!</definedName>
    <definedName name="Egresos" localSheetId="26">'[1]7.7.6'!#REF!</definedName>
    <definedName name="Egresos" localSheetId="16">'[1]7.7.6'!#REF!</definedName>
    <definedName name="Egresos" localSheetId="63">'[1]7.7.6'!#REF!</definedName>
    <definedName name="Egresos" localSheetId="17">'[1]7.7.6'!#REF!</definedName>
    <definedName name="Egresos" localSheetId="27">'[1]7.7.6'!#REF!</definedName>
    <definedName name="Egresos" localSheetId="3">'[1]7.7.6'!#REF!</definedName>
    <definedName name="Egresos" localSheetId="7">'[1]7.7.6'!#REF!</definedName>
    <definedName name="Egresos" localSheetId="1">'[1]7.7.6'!#REF!</definedName>
    <definedName name="Egresos" localSheetId="73">'[1]7.7.6'!#REF!</definedName>
    <definedName name="Egresos" localSheetId="51">'[1]7.7.6'!#REF!</definedName>
    <definedName name="Egresos" localSheetId="71">'[1]7.7.6'!#REF!</definedName>
    <definedName name="Egresos" localSheetId="58">'[1]7.7.6'!#REF!</definedName>
    <definedName name="Egresos">'[1]7.7.6'!#REF!</definedName>
    <definedName name="excel" localSheetId="4">#REF!</definedName>
    <definedName name="excel" localSheetId="6">#REF!</definedName>
    <definedName name="excel" localSheetId="13">#REF!</definedName>
    <definedName name="excel" localSheetId="30">#REF!</definedName>
    <definedName name="excel" localSheetId="69">#REF!</definedName>
    <definedName name="excel" localSheetId="15">#REF!</definedName>
    <definedName name="excel" localSheetId="21">#REF!</definedName>
    <definedName name="excel" localSheetId="31">#REF!</definedName>
    <definedName name="excel" localSheetId="25">#REF!</definedName>
    <definedName name="excel" localSheetId="70">#REF!</definedName>
    <definedName name="excel" localSheetId="26">#REF!</definedName>
    <definedName name="excel" localSheetId="16">#REF!</definedName>
    <definedName name="excel" localSheetId="63">#REF!</definedName>
    <definedName name="excel" localSheetId="17">#REF!</definedName>
    <definedName name="excel" localSheetId="27">#REF!</definedName>
    <definedName name="excel" localSheetId="3">#REF!</definedName>
    <definedName name="excel" localSheetId="7">#REF!</definedName>
    <definedName name="excel" localSheetId="73">#REF!</definedName>
    <definedName name="excel" localSheetId="51">#REF!</definedName>
    <definedName name="excel" localSheetId="71">#REF!</definedName>
    <definedName name="excel" localSheetId="58">#REF!</definedName>
    <definedName name="excel">#REF!</definedName>
    <definedName name="Exceso1" localSheetId="61">'[1]7.7.6'!#REF!</definedName>
    <definedName name="Exceso1" localSheetId="4">'[1]7.7.6'!#REF!</definedName>
    <definedName name="Exceso1" localSheetId="6">'[1]7.7.6'!#REF!</definedName>
    <definedName name="Exceso1" localSheetId="38">'[1]7.7.6'!#REF!</definedName>
    <definedName name="Exceso1" localSheetId="33">'[1]7.7.6'!#REF!</definedName>
    <definedName name="Exceso1" localSheetId="13">'[1]7.7.6'!#REF!</definedName>
    <definedName name="Exceso1" localSheetId="79">'[1]7.7.6'!#REF!</definedName>
    <definedName name="Exceso1" localSheetId="14">'[1]7.7.6'!#REF!</definedName>
    <definedName name="Exceso1" localSheetId="20">'[1]7.7.6'!#REF!</definedName>
    <definedName name="Exceso1" localSheetId="30">'[1]7.7.6'!#REF!</definedName>
    <definedName name="Exceso1" localSheetId="24">'[1]7.7.6'!#REF!</definedName>
    <definedName name="Exceso1" localSheetId="80">'[1]7.7.6'!#REF!</definedName>
    <definedName name="Exceso1" localSheetId="69">'[1]7.7.6'!#REF!</definedName>
    <definedName name="Exceso1" localSheetId="15">'[1]7.7.6'!#REF!</definedName>
    <definedName name="Exceso1" localSheetId="21">'[1]7.7.6'!#REF!</definedName>
    <definedName name="Exceso1" localSheetId="31">'[1]7.7.6'!#REF!</definedName>
    <definedName name="Exceso1" localSheetId="25">'[1]7.7.6'!#REF!</definedName>
    <definedName name="Exceso1" localSheetId="70">'[1]7.7.6'!#REF!</definedName>
    <definedName name="Exceso1" localSheetId="26">'[1]7.7.6'!#REF!</definedName>
    <definedName name="Exceso1" localSheetId="16">'[1]7.7.6'!#REF!</definedName>
    <definedName name="Exceso1" localSheetId="63">'[1]7.7.6'!#REF!</definedName>
    <definedName name="Exceso1" localSheetId="17">'[1]7.7.6'!#REF!</definedName>
    <definedName name="Exceso1" localSheetId="27">'[1]7.7.6'!#REF!</definedName>
    <definedName name="Exceso1" localSheetId="3">'[1]7.7.6'!#REF!</definedName>
    <definedName name="Exceso1" localSheetId="49">'[1]7.7.6'!#REF!</definedName>
    <definedName name="Exceso1" localSheetId="50">'[1]7.7.6'!#REF!</definedName>
    <definedName name="Exceso1" localSheetId="7">'[1]7.7.6'!#REF!</definedName>
    <definedName name="Exceso1" localSheetId="48">'[1]7.7.6'!#REF!</definedName>
    <definedName name="Exceso1" localSheetId="66">'[1]7.7.6'!#REF!</definedName>
    <definedName name="Exceso1" localSheetId="1">'[1]7.7.6'!#REF!</definedName>
    <definedName name="Exceso1" localSheetId="73">'[1]7.7.6'!#REF!</definedName>
    <definedName name="Exceso1" localSheetId="51">'[1]7.7.6'!#REF!</definedName>
    <definedName name="Exceso1" localSheetId="71">'[1]7.7.6'!#REF!</definedName>
    <definedName name="Exceso1" localSheetId="58">'[1]7.7.6'!#REF!</definedName>
    <definedName name="Exceso1">'[1]7.7.6'!#REF!</definedName>
    <definedName name="Exceso2" localSheetId="61">'[1]7.7.6'!#REF!</definedName>
    <definedName name="Exceso2" localSheetId="4">'[1]7.7.6'!#REF!</definedName>
    <definedName name="Exceso2" localSheetId="6">'[1]7.7.6'!#REF!</definedName>
    <definedName name="Exceso2" localSheetId="38">'[1]7.7.6'!#REF!</definedName>
    <definedName name="Exceso2" localSheetId="33">'[1]7.7.6'!#REF!</definedName>
    <definedName name="Exceso2" localSheetId="13">'[1]7.7.6'!#REF!</definedName>
    <definedName name="Exceso2" localSheetId="79">'[1]7.7.6'!#REF!</definedName>
    <definedName name="Exceso2" localSheetId="14">'[1]7.7.6'!#REF!</definedName>
    <definedName name="Exceso2" localSheetId="20">'[1]7.7.6'!#REF!</definedName>
    <definedName name="Exceso2" localSheetId="30">'[1]7.7.6'!#REF!</definedName>
    <definedName name="Exceso2" localSheetId="24">'[1]7.7.6'!#REF!</definedName>
    <definedName name="Exceso2" localSheetId="80">'[1]7.7.6'!#REF!</definedName>
    <definedName name="Exceso2" localSheetId="69">'[1]7.7.6'!#REF!</definedName>
    <definedName name="Exceso2" localSheetId="15">'[1]7.7.6'!#REF!</definedName>
    <definedName name="Exceso2" localSheetId="21">'[1]7.7.6'!#REF!</definedName>
    <definedName name="Exceso2" localSheetId="31">'[1]7.7.6'!#REF!</definedName>
    <definedName name="Exceso2" localSheetId="25">'[1]7.7.6'!#REF!</definedName>
    <definedName name="Exceso2" localSheetId="70">'[1]7.7.6'!#REF!</definedName>
    <definedName name="Exceso2" localSheetId="26">'[1]7.7.6'!#REF!</definedName>
    <definedName name="Exceso2" localSheetId="16">'[1]7.7.6'!#REF!</definedName>
    <definedName name="Exceso2" localSheetId="63">'[1]7.7.6'!#REF!</definedName>
    <definedName name="Exceso2" localSheetId="17">'[1]7.7.6'!#REF!</definedName>
    <definedName name="Exceso2" localSheetId="27">'[1]7.7.6'!#REF!</definedName>
    <definedName name="Exceso2" localSheetId="3">'[1]7.7.6'!#REF!</definedName>
    <definedName name="Exceso2" localSheetId="49">'[1]7.7.6'!#REF!</definedName>
    <definedName name="Exceso2" localSheetId="50">'[1]7.7.6'!#REF!</definedName>
    <definedName name="Exceso2" localSheetId="7">'[1]7.7.6'!#REF!</definedName>
    <definedName name="Exceso2" localSheetId="48">'[1]7.7.6'!#REF!</definedName>
    <definedName name="Exceso2" localSheetId="66">'[1]7.7.6'!#REF!</definedName>
    <definedName name="Exceso2" localSheetId="1">'[1]7.7.6'!#REF!</definedName>
    <definedName name="Exceso2" localSheetId="73">'[1]7.7.6'!#REF!</definedName>
    <definedName name="Exceso2" localSheetId="51">'[1]7.7.6'!#REF!</definedName>
    <definedName name="Exceso2" localSheetId="71">'[1]7.7.6'!#REF!</definedName>
    <definedName name="Exceso2" localSheetId="58">'[1]7.7.6'!#REF!</definedName>
    <definedName name="Exceso2">'[1]7.7.6'!#REF!</definedName>
    <definedName name="h">'[1]7.7.6'!$A$1:$AQ$58</definedName>
    <definedName name="INDICEPRECIO" localSheetId="4">#REF!</definedName>
    <definedName name="INDICEPRECIO" localSheetId="6">#REF!</definedName>
    <definedName name="INDICEPRECIO" localSheetId="13">#REF!</definedName>
    <definedName name="INDICEPRECIO" localSheetId="30">#REF!</definedName>
    <definedName name="INDICEPRECIO" localSheetId="69">#REF!</definedName>
    <definedName name="INDICEPRECIO" localSheetId="15">#REF!</definedName>
    <definedName name="INDICEPRECIO" localSheetId="21">#REF!</definedName>
    <definedName name="INDICEPRECIO" localSheetId="31">#REF!</definedName>
    <definedName name="INDICEPRECIO" localSheetId="25">#REF!</definedName>
    <definedName name="INDICEPRECIO" localSheetId="70">#REF!</definedName>
    <definedName name="INDICEPRECIO" localSheetId="26">#REF!</definedName>
    <definedName name="INDICEPRECIO" localSheetId="16">#REF!</definedName>
    <definedName name="INDICEPRECIO" localSheetId="63">#REF!</definedName>
    <definedName name="INDICEPRECIO" localSheetId="17">#REF!</definedName>
    <definedName name="INDICEPRECIO" localSheetId="27">#REF!</definedName>
    <definedName name="INDICEPRECIO" localSheetId="3">#REF!</definedName>
    <definedName name="INDICEPRECIO" localSheetId="7">#REF!</definedName>
    <definedName name="INDICEPRECIO" localSheetId="1">#REF!</definedName>
    <definedName name="INDICEPRECIO" localSheetId="73">#REF!</definedName>
    <definedName name="INDICEPRECIO" localSheetId="51">#REF!</definedName>
    <definedName name="INDICEPRECIO" localSheetId="71">#REF!</definedName>
    <definedName name="INDICEPRECIO" localSheetId="58">#REF!</definedName>
    <definedName name="INDICEPRECIO">#REF!</definedName>
    <definedName name="INDICEPRECIOSA" localSheetId="4">#REF!</definedName>
    <definedName name="INDICEPRECIOSA" localSheetId="6">#REF!</definedName>
    <definedName name="INDICEPRECIOSA" localSheetId="13">#REF!</definedName>
    <definedName name="INDICEPRECIOSA" localSheetId="30">#REF!</definedName>
    <definedName name="INDICEPRECIOSA" localSheetId="69">#REF!</definedName>
    <definedName name="INDICEPRECIOSA" localSheetId="15">#REF!</definedName>
    <definedName name="INDICEPRECIOSA" localSheetId="21">#REF!</definedName>
    <definedName name="INDICEPRECIOSA" localSheetId="31">#REF!</definedName>
    <definedName name="INDICEPRECIOSA" localSheetId="25">#REF!</definedName>
    <definedName name="INDICEPRECIOSA" localSheetId="70">#REF!</definedName>
    <definedName name="INDICEPRECIOSA" localSheetId="26">#REF!</definedName>
    <definedName name="INDICEPRECIOSA" localSheetId="16">#REF!</definedName>
    <definedName name="INDICEPRECIOSA" localSheetId="63">#REF!</definedName>
    <definedName name="INDICEPRECIOSA" localSheetId="17">#REF!</definedName>
    <definedName name="INDICEPRECIOSA" localSheetId="27">#REF!</definedName>
    <definedName name="INDICEPRECIOSA" localSheetId="3">#REF!</definedName>
    <definedName name="INDICEPRECIOSA" localSheetId="7">#REF!</definedName>
    <definedName name="INDICEPRECIOSA" localSheetId="1">#REF!</definedName>
    <definedName name="INDICEPRECIOSA" localSheetId="73">#REF!</definedName>
    <definedName name="INDICEPRECIOSA" localSheetId="51">#REF!</definedName>
    <definedName name="INDICEPRECIOSA" localSheetId="71">#REF!</definedName>
    <definedName name="INDICEPRECIOSA" localSheetId="58">#REF!</definedName>
    <definedName name="INDICEPRECIOSA">#REF!</definedName>
    <definedName name="INDICEVOLUMEN" localSheetId="4">#REF!</definedName>
    <definedName name="INDICEVOLUMEN" localSheetId="6">#REF!</definedName>
    <definedName name="INDICEVOLUMEN" localSheetId="13">#REF!</definedName>
    <definedName name="INDICEVOLUMEN" localSheetId="30">#REF!</definedName>
    <definedName name="INDICEVOLUMEN" localSheetId="69">#REF!</definedName>
    <definedName name="INDICEVOLUMEN" localSheetId="15">#REF!</definedName>
    <definedName name="INDICEVOLUMEN" localSheetId="21">#REF!</definedName>
    <definedName name="INDICEVOLUMEN" localSheetId="31">#REF!</definedName>
    <definedName name="INDICEVOLUMEN" localSheetId="25">#REF!</definedName>
    <definedName name="INDICEVOLUMEN" localSheetId="70">#REF!</definedName>
    <definedName name="INDICEVOLUMEN" localSheetId="26">#REF!</definedName>
    <definedName name="INDICEVOLUMEN" localSheetId="16">#REF!</definedName>
    <definedName name="INDICEVOLUMEN" localSheetId="63">#REF!</definedName>
    <definedName name="INDICEVOLUMEN" localSheetId="17">#REF!</definedName>
    <definedName name="INDICEVOLUMEN" localSheetId="27">#REF!</definedName>
    <definedName name="INDICEVOLUMEN" localSheetId="3">#REF!</definedName>
    <definedName name="INDICEVOLUMEN" localSheetId="7">#REF!</definedName>
    <definedName name="INDICEVOLUMEN" localSheetId="1">#REF!</definedName>
    <definedName name="INDICEVOLUMEN" localSheetId="73">#REF!</definedName>
    <definedName name="INDICEVOLUMEN" localSheetId="51">#REF!</definedName>
    <definedName name="INDICEVOLUMEN" localSheetId="71">#REF!</definedName>
    <definedName name="INDICEVOLUMEN" localSheetId="58">#REF!</definedName>
    <definedName name="INDICEVOLUMEN">#REF!</definedName>
    <definedName name="INDICEVOLUMENSA" localSheetId="4">#REF!</definedName>
    <definedName name="INDICEVOLUMENSA" localSheetId="6">#REF!</definedName>
    <definedName name="INDICEVOLUMENSA" localSheetId="13">#REF!</definedName>
    <definedName name="INDICEVOLUMENSA" localSheetId="30">#REF!</definedName>
    <definedName name="INDICEVOLUMENSA" localSheetId="69">#REF!</definedName>
    <definedName name="INDICEVOLUMENSA" localSheetId="15">#REF!</definedName>
    <definedName name="INDICEVOLUMENSA" localSheetId="21">#REF!</definedName>
    <definedName name="INDICEVOLUMENSA" localSheetId="31">#REF!</definedName>
    <definedName name="INDICEVOLUMENSA" localSheetId="25">#REF!</definedName>
    <definedName name="INDICEVOLUMENSA" localSheetId="70">#REF!</definedName>
    <definedName name="INDICEVOLUMENSA" localSheetId="26">#REF!</definedName>
    <definedName name="INDICEVOLUMENSA" localSheetId="16">#REF!</definedName>
    <definedName name="INDICEVOLUMENSA" localSheetId="63">#REF!</definedName>
    <definedName name="INDICEVOLUMENSA" localSheetId="17">#REF!</definedName>
    <definedName name="INDICEVOLUMENSA" localSheetId="27">#REF!</definedName>
    <definedName name="INDICEVOLUMENSA" localSheetId="3">#REF!</definedName>
    <definedName name="INDICEVOLUMENSA" localSheetId="7">#REF!</definedName>
    <definedName name="INDICEVOLUMENSA" localSheetId="1">#REF!</definedName>
    <definedName name="INDICEVOLUMENSA" localSheetId="73">#REF!</definedName>
    <definedName name="INDICEVOLUMENSA" localSheetId="51">#REF!</definedName>
    <definedName name="INDICEVOLUMENSA" localSheetId="71">#REF!</definedName>
    <definedName name="INDICEVOLUMENSA" localSheetId="58">#REF!</definedName>
    <definedName name="INDICEVOLUMENSA">#REF!</definedName>
    <definedName name="Interval" localSheetId="4">'[3]Office Work Schedule'!#REF!</definedName>
    <definedName name="Interval" localSheetId="6">'[3]Office Work Schedule'!#REF!</definedName>
    <definedName name="Interval" localSheetId="13">'[3]Office Work Schedule'!#REF!</definedName>
    <definedName name="Interval" localSheetId="30">'[3]Office Work Schedule'!#REF!</definedName>
    <definedName name="Interval" localSheetId="69">'[3]Office Work Schedule'!#REF!</definedName>
    <definedName name="Interval" localSheetId="15">'[3]Office Work Schedule'!#REF!</definedName>
    <definedName name="Interval" localSheetId="21">'[3]Office Work Schedule'!#REF!</definedName>
    <definedName name="Interval" localSheetId="31">'[3]Office Work Schedule'!#REF!</definedName>
    <definedName name="Interval" localSheetId="25">'[3]Office Work Schedule'!#REF!</definedName>
    <definedName name="Interval" localSheetId="70">'[3]Office Work Schedule'!#REF!</definedName>
    <definedName name="Interval" localSheetId="26">'[3]Office Work Schedule'!#REF!</definedName>
    <definedName name="Interval" localSheetId="16">'[3]Office Work Schedule'!#REF!</definedName>
    <definedName name="Interval" localSheetId="63">'[3]Office Work Schedule'!#REF!</definedName>
    <definedName name="Interval" localSheetId="17">'[3]Office Work Schedule'!#REF!</definedName>
    <definedName name="Interval" localSheetId="27">'[3]Office Work Schedule'!#REF!</definedName>
    <definedName name="Interval" localSheetId="3">'[3]Office Work Schedule'!#REF!</definedName>
    <definedName name="Interval" localSheetId="7">'[3]Office Work Schedule'!#REF!</definedName>
    <definedName name="Interval" localSheetId="1">'[3]Office Work Schedule'!#REF!</definedName>
    <definedName name="Interval" localSheetId="73">'[3]Office Work Schedule'!#REF!</definedName>
    <definedName name="Interval" localSheetId="51">'[3]Office Work Schedule'!#REF!</definedName>
    <definedName name="Interval" localSheetId="71">'[3]Office Work Schedule'!#REF!</definedName>
    <definedName name="Interval" localSheetId="58">'[3]Office Work Schedule'!#REF!</definedName>
    <definedName name="Interval">'[3]Office Work Schedule'!#REF!</definedName>
    <definedName name="Mapa2" localSheetId="4">'[1]7.7.6'!#REF!</definedName>
    <definedName name="Mapa2" localSheetId="6">'[1]7.7.6'!#REF!</definedName>
    <definedName name="Mapa2" localSheetId="13">'[1]7.7.6'!#REF!</definedName>
    <definedName name="Mapa2" localSheetId="79">'[1]7.7.6'!#REF!</definedName>
    <definedName name="Mapa2" localSheetId="30">'[1]7.7.6'!#REF!</definedName>
    <definedName name="Mapa2" localSheetId="80">'[1]7.7.6'!#REF!</definedName>
    <definedName name="Mapa2" localSheetId="69">'[1]7.7.6'!#REF!</definedName>
    <definedName name="Mapa2" localSheetId="15">'[1]7.7.6'!#REF!</definedName>
    <definedName name="Mapa2" localSheetId="21">'[1]7.7.6'!#REF!</definedName>
    <definedName name="Mapa2" localSheetId="31">'[1]7.7.6'!#REF!</definedName>
    <definedName name="Mapa2" localSheetId="25">'[1]7.7.6'!#REF!</definedName>
    <definedName name="Mapa2" localSheetId="70">'[1]7.7.6'!#REF!</definedName>
    <definedName name="Mapa2" localSheetId="26">'[1]7.7.6'!#REF!</definedName>
    <definedName name="Mapa2" localSheetId="16">'[1]7.7.6'!#REF!</definedName>
    <definedName name="Mapa2" localSheetId="63">'[1]7.7.6'!#REF!</definedName>
    <definedName name="Mapa2" localSheetId="17">'[1]7.7.6'!#REF!</definedName>
    <definedName name="Mapa2" localSheetId="27">'[1]7.7.6'!#REF!</definedName>
    <definedName name="Mapa2" localSheetId="3">'[1]7.7.6'!#REF!</definedName>
    <definedName name="Mapa2" localSheetId="2">'[1]7.7.6'!#REF!</definedName>
    <definedName name="Mapa2" localSheetId="7">'[1]7.7.6'!#REF!</definedName>
    <definedName name="Mapa2" localSheetId="1">'[1]7.7.6'!#REF!</definedName>
    <definedName name="Mapa2" localSheetId="73">'[1]7.7.6'!#REF!</definedName>
    <definedName name="Mapa2" localSheetId="51">'[1]7.7.6'!#REF!</definedName>
    <definedName name="Mapa2" localSheetId="71">'[1]7.7.6'!#REF!</definedName>
    <definedName name="Mapa2" localSheetId="58">'[1]7.7.6'!#REF!</definedName>
    <definedName name="Mapa2">'[1]7.7.6'!#REF!</definedName>
    <definedName name="ocho" localSheetId="4">'[1]7.7.6'!#REF!</definedName>
    <definedName name="ocho" localSheetId="6">'[1]7.7.6'!#REF!</definedName>
    <definedName name="ocho" localSheetId="13">'[1]7.7.6'!#REF!</definedName>
    <definedName name="ocho" localSheetId="79">'[1]7.7.6'!#REF!</definedName>
    <definedName name="ocho" localSheetId="14">'[1]7.7.6'!#REF!</definedName>
    <definedName name="ocho" localSheetId="20">'[1]7.7.6'!#REF!</definedName>
    <definedName name="ocho" localSheetId="30">'[1]7.7.6'!#REF!</definedName>
    <definedName name="ocho" localSheetId="24">'[1]7.7.6'!#REF!</definedName>
    <definedName name="ocho" localSheetId="80">'[1]7.7.6'!#REF!</definedName>
    <definedName name="ocho" localSheetId="69">'[1]7.7.6'!#REF!</definedName>
    <definedName name="ocho" localSheetId="15">'[1]7.7.6'!#REF!</definedName>
    <definedName name="ocho" localSheetId="21">'[1]7.7.6'!#REF!</definedName>
    <definedName name="ocho" localSheetId="31">'[1]7.7.6'!#REF!</definedName>
    <definedName name="ocho" localSheetId="25">'[1]7.7.6'!#REF!</definedName>
    <definedName name="ocho" localSheetId="70">'[1]7.7.6'!#REF!</definedName>
    <definedName name="ocho" localSheetId="26">'[1]7.7.6'!#REF!</definedName>
    <definedName name="ocho" localSheetId="16">'[1]7.7.6'!#REF!</definedName>
    <definedName name="ocho" localSheetId="63">'[1]7.7.6'!#REF!</definedName>
    <definedName name="ocho" localSheetId="17">'[1]7.7.6'!#REF!</definedName>
    <definedName name="ocho" localSheetId="27">'[1]7.7.6'!#REF!</definedName>
    <definedName name="ocho" localSheetId="3">'[1]7.7.6'!#REF!</definedName>
    <definedName name="ocho" localSheetId="50">'[1]7.7.6'!#REF!</definedName>
    <definedName name="ocho" localSheetId="7">'[1]7.7.6'!#REF!</definedName>
    <definedName name="ocho" localSheetId="1">'[1]7.7.6'!#REF!</definedName>
    <definedName name="ocho" localSheetId="73">'[1]7.7.6'!#REF!</definedName>
    <definedName name="ocho" localSheetId="51">'[1]7.7.6'!#REF!</definedName>
    <definedName name="ocho" localSheetId="71">'[1]7.7.6'!#REF!</definedName>
    <definedName name="ocho" localSheetId="58">'[1]7.7.6'!#REF!</definedName>
    <definedName name="ocho">'[1]7.7.6'!#REF!</definedName>
    <definedName name="Print1">'[1]7.7.6'!$A$1:$AQ$58</definedName>
    <definedName name="Print2" localSheetId="61">'[1]7.7.6'!#REF!</definedName>
    <definedName name="Print2" localSheetId="4">'[1]7.7.6'!#REF!</definedName>
    <definedName name="Print2" localSheetId="6">'[1]7.7.6'!#REF!</definedName>
    <definedName name="Print2" localSheetId="38">'[1]7.7.6'!#REF!</definedName>
    <definedName name="Print2" localSheetId="33">'[1]7.7.6'!#REF!</definedName>
    <definedName name="Print2" localSheetId="13">'[1]7.7.6'!#REF!</definedName>
    <definedName name="Print2" localSheetId="79">'[1]7.7.6'!#REF!</definedName>
    <definedName name="Print2" localSheetId="14">'[1]7.7.6'!#REF!</definedName>
    <definedName name="Print2" localSheetId="20">'[1]7.7.6'!#REF!</definedName>
    <definedName name="Print2" localSheetId="30">'[1]7.7.6'!#REF!</definedName>
    <definedName name="Print2" localSheetId="24">'[1]7.7.6'!#REF!</definedName>
    <definedName name="Print2" localSheetId="80">'[1]7.7.6'!#REF!</definedName>
    <definedName name="Print2" localSheetId="69">'[1]7.7.6'!#REF!</definedName>
    <definedName name="Print2" localSheetId="15">'[1]7.7.6'!#REF!</definedName>
    <definedName name="Print2" localSheetId="21">'[1]7.7.6'!#REF!</definedName>
    <definedName name="Print2" localSheetId="31">'[1]7.7.6'!#REF!</definedName>
    <definedName name="Print2" localSheetId="25">'[1]7.7.6'!#REF!</definedName>
    <definedName name="Print2" localSheetId="70">'[1]7.7.6'!#REF!</definedName>
    <definedName name="Print2" localSheetId="26">'[1]7.7.6'!#REF!</definedName>
    <definedName name="Print2" localSheetId="16">'[1]7.7.6'!#REF!</definedName>
    <definedName name="Print2" localSheetId="63">'[1]7.7.6'!#REF!</definedName>
    <definedName name="Print2" localSheetId="17">'[1]7.7.6'!#REF!</definedName>
    <definedName name="Print2" localSheetId="27">'[1]7.7.6'!#REF!</definedName>
    <definedName name="Print2" localSheetId="3">'[1]7.7.6'!#REF!</definedName>
    <definedName name="Print2" localSheetId="49">'[1]7.7.6'!#REF!</definedName>
    <definedName name="Print2" localSheetId="50">'[1]7.7.6'!#REF!</definedName>
    <definedName name="Print2" localSheetId="7">'[1]7.7.6'!#REF!</definedName>
    <definedName name="Print2" localSheetId="48">'[1]7.7.6'!#REF!</definedName>
    <definedName name="Print2" localSheetId="66">'[1]7.7.6'!#REF!</definedName>
    <definedName name="Print2" localSheetId="1">'[1]7.7.6'!#REF!</definedName>
    <definedName name="Print2" localSheetId="73">'[1]7.7.6'!#REF!</definedName>
    <definedName name="Print2" localSheetId="51">'[1]7.7.6'!#REF!</definedName>
    <definedName name="Print2" localSheetId="71">'[1]7.7.6'!#REF!</definedName>
    <definedName name="Print2" localSheetId="58">'[1]7.7.6'!#REF!</definedName>
    <definedName name="Print2">'[1]7.7.6'!#REF!</definedName>
    <definedName name="Print3" localSheetId="4">'[1]7.7.6'!#REF!</definedName>
    <definedName name="Print3" localSheetId="6">'[1]7.7.6'!#REF!</definedName>
    <definedName name="Print3" localSheetId="13">'[1]7.7.6'!#REF!</definedName>
    <definedName name="Print3" localSheetId="79">'[1]7.7.6'!#REF!</definedName>
    <definedName name="Print3" localSheetId="30">'[1]7.7.6'!#REF!</definedName>
    <definedName name="Print3" localSheetId="80">'[1]7.7.6'!#REF!</definedName>
    <definedName name="Print3" localSheetId="69">'[1]7.7.6'!#REF!</definedName>
    <definedName name="Print3" localSheetId="15">'[1]7.7.6'!#REF!</definedName>
    <definedName name="Print3" localSheetId="21">'[1]7.7.6'!#REF!</definedName>
    <definedName name="Print3" localSheetId="31">'[1]7.7.6'!#REF!</definedName>
    <definedName name="Print3" localSheetId="25">'[1]7.7.6'!#REF!</definedName>
    <definedName name="Print3" localSheetId="70">'[1]7.7.6'!#REF!</definedName>
    <definedName name="Print3" localSheetId="26">'[1]7.7.6'!#REF!</definedName>
    <definedName name="Print3" localSheetId="16">'[1]7.7.6'!#REF!</definedName>
    <definedName name="Print3" localSheetId="63">'[1]7.7.6'!#REF!</definedName>
    <definedName name="Print3" localSheetId="17">'[1]7.7.6'!#REF!</definedName>
    <definedName name="Print3" localSheetId="27">'[1]7.7.6'!#REF!</definedName>
    <definedName name="Print3" localSheetId="3">'[1]7.7.6'!#REF!</definedName>
    <definedName name="Print3" localSheetId="7">'[1]7.7.6'!#REF!</definedName>
    <definedName name="Print3" localSheetId="1">'[1]7.7.6'!#REF!</definedName>
    <definedName name="Print3" localSheetId="73">'[1]7.7.6'!#REF!</definedName>
    <definedName name="Print3" localSheetId="51">'[1]7.7.6'!#REF!</definedName>
    <definedName name="Print3" localSheetId="71">'[1]7.7.6'!#REF!</definedName>
    <definedName name="Print3" localSheetId="58">'[1]7.7.6'!#REF!</definedName>
    <definedName name="Print3">'[1]7.7.6'!#REF!</definedName>
    <definedName name="RepFSS">'[1]7.7.6'!$T$1:$Y$57</definedName>
    <definedName name="rPT" localSheetId="13">OFFSET(DD,0,0,COUNTA('[2]Dias Festivos'!$A:$A)-COUNTA('[2]Dias Festivos'!$A$1:OFFSET(DD,-1,0,1,1)),COUNTA('[2]Dias Festivos'!$4:$4))</definedName>
    <definedName name="rPT" localSheetId="17">OFFSET([0]!DD,0,0,COUNTA('[2]Dias Festivos'!$A:$A)-COUNTA('[2]Dias Festivos'!$A$1:OFFSET([0]!DD,-1,0,1,1)),COUNTA('[2]Dias Festivos'!$4:$4))</definedName>
    <definedName name="rPT" localSheetId="27">OFFSET([0]!DD,0,0,COUNTA('[2]Dias Festivos'!$A:$A)-COUNTA('[2]Dias Festivos'!$A$1:OFFSET([0]!DD,-1,0,1,1)),COUNTA('[2]Dias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7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4">'[3]Office Work Schedule'!#REF!</definedName>
    <definedName name="ScheduleStart" localSheetId="6">'[3]Office Work Schedule'!#REF!</definedName>
    <definedName name="ScheduleStart" localSheetId="13">'[3]Office Work Schedule'!#REF!</definedName>
    <definedName name="ScheduleStart" localSheetId="30">'[3]Office Work Schedule'!#REF!</definedName>
    <definedName name="ScheduleStart" localSheetId="69">'[3]Office Work Schedule'!#REF!</definedName>
    <definedName name="ScheduleStart" localSheetId="15">'[3]Office Work Schedule'!#REF!</definedName>
    <definedName name="ScheduleStart" localSheetId="21">'[3]Office Work Schedule'!#REF!</definedName>
    <definedName name="ScheduleStart" localSheetId="31">'[3]Office Work Schedule'!#REF!</definedName>
    <definedName name="ScheduleStart" localSheetId="25">'[3]Office Work Schedule'!#REF!</definedName>
    <definedName name="ScheduleStart" localSheetId="70">'[3]Office Work Schedule'!#REF!</definedName>
    <definedName name="ScheduleStart" localSheetId="26">'[3]Office Work Schedule'!#REF!</definedName>
    <definedName name="ScheduleStart" localSheetId="16">'[3]Office Work Schedule'!#REF!</definedName>
    <definedName name="ScheduleStart" localSheetId="63">'[3]Office Work Schedule'!#REF!</definedName>
    <definedName name="ScheduleStart" localSheetId="17">'[3]Office Work Schedule'!#REF!</definedName>
    <definedName name="ScheduleStart" localSheetId="27">'[3]Office Work Schedule'!#REF!</definedName>
    <definedName name="ScheduleStart" localSheetId="3">'[3]Office Work Schedule'!#REF!</definedName>
    <definedName name="ScheduleStart" localSheetId="7">'[3]Office Work Schedule'!#REF!</definedName>
    <definedName name="ScheduleStart" localSheetId="0">'[3]Office Work Schedule'!#REF!</definedName>
    <definedName name="ScheduleStart" localSheetId="1">'[3]Office Work Schedule'!#REF!</definedName>
    <definedName name="ScheduleStart" localSheetId="73">'[3]Office Work Schedule'!#REF!</definedName>
    <definedName name="ScheduleStart" localSheetId="51">'[3]Office Work Schedule'!#REF!</definedName>
    <definedName name="ScheduleStart" localSheetId="71">'[3]Office Work Schedule'!#REF!</definedName>
    <definedName name="ScheduleStart" localSheetId="58">'[3]Office Work Schedule'!#REF!</definedName>
    <definedName name="ScheduleStart">'[3]Office Work Schedule'!#REF!</definedName>
    <definedName name="Slicer_ENTIDAD">#N/A</definedName>
    <definedName name="Slicer_Tipo_de_fondo">#N/A</definedName>
    <definedName name="srl" localSheetId="4">'[1]7.7.6'!#REF!</definedName>
    <definedName name="srl" localSheetId="6">'[1]7.7.6'!#REF!</definedName>
    <definedName name="srl" localSheetId="13">'[1]7.7.6'!#REF!</definedName>
    <definedName name="srl" localSheetId="79">'[1]7.7.6'!#REF!</definedName>
    <definedName name="srl" localSheetId="14">'[1]7.7.6'!#REF!</definedName>
    <definedName name="srl" localSheetId="20">'[1]7.7.6'!#REF!</definedName>
    <definedName name="srl" localSheetId="30">'[1]7.7.6'!#REF!</definedName>
    <definedName name="srl" localSheetId="24">'[1]7.7.6'!#REF!</definedName>
    <definedName name="srl" localSheetId="80">'[1]7.7.6'!#REF!</definedName>
    <definedName name="srl" localSheetId="69">'[1]7.7.6'!#REF!</definedName>
    <definedName name="srl" localSheetId="15">'[1]7.7.6'!#REF!</definedName>
    <definedName name="srl" localSheetId="21">'[1]7.7.6'!#REF!</definedName>
    <definedName name="srl" localSheetId="31">'[1]7.7.6'!#REF!</definedName>
    <definedName name="srl" localSheetId="25">'[1]7.7.6'!#REF!</definedName>
    <definedName name="srl" localSheetId="70">'[1]7.7.6'!#REF!</definedName>
    <definedName name="srl" localSheetId="26">'[1]7.7.6'!#REF!</definedName>
    <definedName name="srl" localSheetId="16">'[1]7.7.6'!#REF!</definedName>
    <definedName name="srl" localSheetId="63">'[1]7.7.6'!#REF!</definedName>
    <definedName name="srl" localSheetId="17">'[1]7.7.6'!#REF!</definedName>
    <definedName name="srl" localSheetId="27">'[1]7.7.6'!#REF!</definedName>
    <definedName name="srl" localSheetId="3">'[1]7.7.6'!#REF!</definedName>
    <definedName name="srl" localSheetId="50">'[1]7.7.6'!#REF!</definedName>
    <definedName name="srl" localSheetId="7">'[1]7.7.6'!#REF!</definedName>
    <definedName name="srl" localSheetId="1">'[1]7.7.6'!#REF!</definedName>
    <definedName name="srl" localSheetId="73">'[1]7.7.6'!#REF!</definedName>
    <definedName name="srl" localSheetId="51">'[1]7.7.6'!#REF!</definedName>
    <definedName name="srl" localSheetId="71">'[1]7.7.6'!#REF!</definedName>
    <definedName name="srl" localSheetId="58">'[1]7.7.6'!#REF!</definedName>
    <definedName name="srl">'[1]7.7.6'!#REF!</definedName>
    <definedName name="SVDS" localSheetId="4">'[1]7.7.6'!#REF!</definedName>
    <definedName name="SVDS" localSheetId="6">'[1]7.7.6'!#REF!</definedName>
    <definedName name="SVDS" localSheetId="13">'[1]7.7.6'!#REF!</definedName>
    <definedName name="SVDS" localSheetId="79">'[1]7.7.6'!#REF!</definedName>
    <definedName name="SVDS" localSheetId="14">'[1]7.7.6'!#REF!</definedName>
    <definedName name="SVDS" localSheetId="20">'[1]7.7.6'!#REF!</definedName>
    <definedName name="SVDS" localSheetId="30">'[1]7.7.6'!#REF!</definedName>
    <definedName name="SVDS" localSheetId="24">'[1]7.7.6'!#REF!</definedName>
    <definedName name="SVDS" localSheetId="80">'[1]7.7.6'!#REF!</definedName>
    <definedName name="SVDS" localSheetId="69">'[1]7.7.6'!#REF!</definedName>
    <definedName name="SVDS" localSheetId="15">'[1]7.7.6'!#REF!</definedName>
    <definedName name="SVDS" localSheetId="21">'[1]7.7.6'!#REF!</definedName>
    <definedName name="SVDS" localSheetId="31">'[1]7.7.6'!#REF!</definedName>
    <definedName name="SVDS" localSheetId="25">'[1]7.7.6'!#REF!</definedName>
    <definedName name="SVDS" localSheetId="70">'[1]7.7.6'!#REF!</definedName>
    <definedName name="SVDS" localSheetId="26">'[1]7.7.6'!#REF!</definedName>
    <definedName name="SVDS" localSheetId="16">'[1]7.7.6'!#REF!</definedName>
    <definedName name="SVDS" localSheetId="63">'[1]7.7.6'!#REF!</definedName>
    <definedName name="SVDS" localSheetId="17">'[1]7.7.6'!#REF!</definedName>
    <definedName name="SVDS" localSheetId="27">'[1]7.7.6'!#REF!</definedName>
    <definedName name="SVDS" localSheetId="3">'[1]7.7.6'!#REF!</definedName>
    <definedName name="SVDS" localSheetId="50">'[1]7.7.6'!#REF!</definedName>
    <definedName name="SVDS" localSheetId="7">'[1]7.7.6'!#REF!</definedName>
    <definedName name="SVDS" localSheetId="1">'[1]7.7.6'!#REF!</definedName>
    <definedName name="SVDS" localSheetId="73">'[1]7.7.6'!#REF!</definedName>
    <definedName name="SVDS" localSheetId="51">'[1]7.7.6'!#REF!</definedName>
    <definedName name="SVDS" localSheetId="71">'[1]7.7.6'!#REF!</definedName>
    <definedName name="SVDS" localSheetId="58">'[1]7.7.6'!#REF!</definedName>
    <definedName name="SVDS">'[1]7.7.6'!#REF!</definedName>
    <definedName name="Totales">'[1]7.7.6'!$A$1:$AP$58</definedName>
    <definedName name="Type" localSheetId="4">'[4]Maintenance Work Order'!#REF!</definedName>
    <definedName name="Type" localSheetId="6">'[4]Maintenance Work Order'!#REF!</definedName>
    <definedName name="Type" localSheetId="13">'[4]Maintenance Work Order'!#REF!</definedName>
    <definedName name="Type" localSheetId="30">'[4]Maintenance Work Order'!#REF!</definedName>
    <definedName name="Type" localSheetId="69">'[4]Maintenance Work Order'!#REF!</definedName>
    <definedName name="Type" localSheetId="15">'[4]Maintenance Work Order'!#REF!</definedName>
    <definedName name="Type" localSheetId="21">'[4]Maintenance Work Order'!#REF!</definedName>
    <definedName name="Type" localSheetId="31">'[4]Maintenance Work Order'!#REF!</definedName>
    <definedName name="Type" localSheetId="25">'[4]Maintenance Work Order'!#REF!</definedName>
    <definedName name="Type" localSheetId="70">'[4]Maintenance Work Order'!#REF!</definedName>
    <definedName name="Type" localSheetId="26">'[4]Maintenance Work Order'!#REF!</definedName>
    <definedName name="Type" localSheetId="16">'[4]Maintenance Work Order'!#REF!</definedName>
    <definedName name="Type" localSheetId="63">'[4]Maintenance Work Order'!#REF!</definedName>
    <definedName name="Type" localSheetId="17">'[4]Maintenance Work Order'!#REF!</definedName>
    <definedName name="Type" localSheetId="27">'[4]Maintenance Work Order'!#REF!</definedName>
    <definedName name="Type" localSheetId="3">'[4]Maintenance Work Order'!#REF!</definedName>
    <definedName name="Type" localSheetId="7">'[4]Maintenance Work Order'!#REF!</definedName>
    <definedName name="Type" localSheetId="0">'[4]Maintenance Work Order'!#REF!</definedName>
    <definedName name="Type" localSheetId="1">'[4]Maintenance Work Order'!#REF!</definedName>
    <definedName name="Type" localSheetId="73">'[4]Maintenance Work Order'!#REF!</definedName>
    <definedName name="Type" localSheetId="51">'[4]Maintenance Work Order'!#REF!</definedName>
    <definedName name="Type" localSheetId="71">'[4]Maintenance Work Order'!#REF!</definedName>
    <definedName name="Type" localSheetId="58">'[4]Maintenance Work Order'!#REF!</definedName>
    <definedName name="Type">'[4]Maintenance Work Order'!#REF!</definedName>
    <definedName name="unnamed" localSheetId="4">#REF!</definedName>
    <definedName name="unnamed" localSheetId="6">#REF!</definedName>
    <definedName name="unnamed" localSheetId="13">#REF!</definedName>
    <definedName name="unnamed" localSheetId="30">#REF!</definedName>
    <definedName name="unnamed" localSheetId="69">#REF!</definedName>
    <definedName name="unnamed" localSheetId="15">#REF!</definedName>
    <definedName name="unnamed" localSheetId="21">#REF!</definedName>
    <definedName name="unnamed" localSheetId="31">#REF!</definedName>
    <definedName name="unnamed" localSheetId="25">#REF!</definedName>
    <definedName name="unnamed" localSheetId="70">#REF!</definedName>
    <definedName name="unnamed" localSheetId="26">#REF!</definedName>
    <definedName name="unnamed" localSheetId="16">#REF!</definedName>
    <definedName name="unnamed" localSheetId="63">#REF!</definedName>
    <definedName name="unnamed" localSheetId="17">#REF!</definedName>
    <definedName name="unnamed" localSheetId="27">#REF!</definedName>
    <definedName name="unnamed" localSheetId="3">#REF!</definedName>
    <definedName name="unnamed" localSheetId="7">#REF!</definedName>
    <definedName name="unnamed" localSheetId="0">#REF!</definedName>
    <definedName name="unnamed" localSheetId="1">#REF!</definedName>
    <definedName name="unnamed" localSheetId="73">#REF!</definedName>
    <definedName name="unnamed" localSheetId="51">#REF!</definedName>
    <definedName name="unnamed" localSheetId="71">#REF!</definedName>
    <definedName name="unnamed" localSheetId="58">#REF!</definedName>
    <definedName name="unnamed">#REF!</definedName>
    <definedName name="Urtea">[2]Calendario!$B$5</definedName>
    <definedName name="Vacaciones" localSheetId="13">OFFSET(VV,1,0,COUNTA([5]Vacaciones!$A:$A)-COUNTA([5]Vacaciones!$A$1:VV),1)</definedName>
    <definedName name="Vacaciones" localSheetId="17">OFFSET([0]!VV,1,0,COUNTA([5]Vacaciones!$A:$A)-COUNTA([5]Vacaciones!$A$1:[0]!VV),1)</definedName>
    <definedName name="Vacaciones" localSheetId="27">OFFSET([0]!VV,1,0,COUNTA([5]Vacaciones!$A:$A)-COUNTA([5]Vacaciones!$A$1:[0]!VV),1)</definedName>
    <definedName name="Vacaciones" localSheetId="0">OFFSET(VV,1,0,COUNTA([5]Vacaciones!$A:$A)-COUNTA([5]Vacaciones!$A$1:VV),1)</definedName>
    <definedName name="Vacaciones" localSheetId="1">OFFSET(VV,1,0,COUNTA([5]Vacaciones!$A:$A)-COUNTA([5]Vacaciones!$A$1:VV),1)</definedName>
    <definedName name="Vacaciones" localSheetId="7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24" l="1"/>
  <c r="A2" i="222" s="1"/>
  <c r="I6" i="383" l="1"/>
  <c r="O6" i="383" s="1"/>
  <c r="I7" i="383"/>
  <c r="I8" i="383"/>
  <c r="I9" i="383"/>
  <c r="I10" i="383"/>
  <c r="I11" i="383"/>
  <c r="I12" i="383"/>
  <c r="I13" i="383"/>
  <c r="I14" i="383"/>
  <c r="I15" i="383"/>
  <c r="I16" i="383"/>
  <c r="O16" i="383" s="1"/>
  <c r="I17" i="383"/>
  <c r="O17" i="383" s="1"/>
  <c r="I18" i="383"/>
  <c r="O18" i="383" s="1"/>
  <c r="I19" i="383"/>
  <c r="I20" i="383"/>
  <c r="O7" i="383"/>
  <c r="O8" i="383"/>
  <c r="O9" i="383"/>
  <c r="O10" i="383"/>
  <c r="O11" i="383"/>
  <c r="O12" i="383"/>
  <c r="O13" i="383"/>
  <c r="O14" i="383"/>
  <c r="O15" i="383"/>
  <c r="O19" i="383"/>
  <c r="O20" i="383"/>
  <c r="N6" i="383"/>
  <c r="N7" i="383"/>
  <c r="N8" i="383"/>
  <c r="N9" i="383"/>
  <c r="N10" i="383"/>
  <c r="N11" i="383"/>
  <c r="N12" i="383"/>
  <c r="N13" i="383"/>
  <c r="N14" i="383"/>
  <c r="N15" i="383"/>
  <c r="N16" i="383"/>
  <c r="N17" i="383"/>
  <c r="N18" i="383"/>
  <c r="N19" i="383"/>
  <c r="N20" i="383"/>
  <c r="I7" i="382"/>
  <c r="I8" i="382"/>
  <c r="I9" i="382"/>
  <c r="I10" i="382"/>
  <c r="O10" i="382" s="1"/>
  <c r="I11" i="382"/>
  <c r="I12" i="382"/>
  <c r="I13" i="382"/>
  <c r="I14" i="382"/>
  <c r="I15" i="382"/>
  <c r="I16" i="382"/>
  <c r="I17" i="382"/>
  <c r="O17" i="382" s="1"/>
  <c r="I18" i="382"/>
  <c r="O18" i="382" s="1"/>
  <c r="I19" i="382"/>
  <c r="I20" i="382"/>
  <c r="I21" i="382"/>
  <c r="O7" i="382"/>
  <c r="O8" i="382"/>
  <c r="O9" i="382"/>
  <c r="O11" i="382"/>
  <c r="O12" i="382"/>
  <c r="O13" i="382"/>
  <c r="O14" i="382"/>
  <c r="O15" i="382"/>
  <c r="O16" i="382"/>
  <c r="O19" i="382"/>
  <c r="O20" i="382"/>
  <c r="O21" i="382"/>
  <c r="N7" i="382"/>
  <c r="N8" i="382"/>
  <c r="N9" i="382"/>
  <c r="N10" i="382"/>
  <c r="N11" i="382"/>
  <c r="N12" i="382"/>
  <c r="N13" i="382"/>
  <c r="N14" i="382"/>
  <c r="N15" i="382"/>
  <c r="N16" i="382"/>
  <c r="N17" i="382"/>
  <c r="N18" i="382"/>
  <c r="N19" i="382"/>
  <c r="N20" i="382"/>
  <c r="N21" i="382"/>
  <c r="B35" i="525" l="1"/>
  <c r="T7" i="529"/>
  <c r="B8" i="490" l="1"/>
  <c r="B9" i="490"/>
  <c r="B10" i="490"/>
  <c r="B11" i="490"/>
  <c r="B7" i="490"/>
  <c r="B23" i="447" l="1"/>
  <c r="B12" i="179" l="1"/>
  <c r="C8" i="179" s="1"/>
  <c r="C10" i="179" l="1"/>
  <c r="C11" i="179"/>
  <c r="C9" i="179"/>
  <c r="E89" i="491" l="1"/>
  <c r="E21" i="491" l="1"/>
  <c r="D21" i="491" s="1"/>
  <c r="H8" i="491" l="1"/>
  <c r="E18" i="491"/>
  <c r="E19" i="491"/>
  <c r="D19" i="491"/>
  <c r="D18" i="491"/>
  <c r="B53" i="491"/>
  <c r="C14" i="465" l="1"/>
  <c r="C37" i="510"/>
  <c r="B27" i="282" l="1"/>
  <c r="C27" i="282"/>
  <c r="A2" i="394" l="1"/>
  <c r="B8" i="532" l="1"/>
  <c r="B7" i="532"/>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B71" i="491"/>
  <c r="B10" i="532" l="1"/>
  <c r="B61" i="491"/>
  <c r="L65" i="491" l="1"/>
  <c r="M65" i="491"/>
  <c r="C19" i="491" l="1"/>
  <c r="C18" i="491"/>
  <c r="C110" i="491" l="1"/>
  <c r="D10" i="529" s="1"/>
  <c r="D110" i="491"/>
  <c r="F10" i="529" s="1"/>
  <c r="C111" i="491"/>
  <c r="D11" i="529" s="1"/>
  <c r="D111" i="491"/>
  <c r="F11" i="529" s="1"/>
  <c r="C112" i="491"/>
  <c r="D12" i="529" s="1"/>
  <c r="D112" i="491"/>
  <c r="F12" i="529" s="1"/>
  <c r="C113" i="491"/>
  <c r="D13" i="529" s="1"/>
  <c r="D113" i="491"/>
  <c r="F13" i="529" s="1"/>
  <c r="C114" i="491"/>
  <c r="D14" i="529" s="1"/>
  <c r="D114" i="491"/>
  <c r="F14" i="529" s="1"/>
  <c r="C115" i="491"/>
  <c r="D15" i="529" s="1"/>
  <c r="D115" i="491"/>
  <c r="F15" i="529" s="1"/>
  <c r="C116" i="491"/>
  <c r="D16" i="529" s="1"/>
  <c r="D116" i="491"/>
  <c r="F16" i="529" s="1"/>
  <c r="C117" i="491"/>
  <c r="D17" i="529" s="1"/>
  <c r="D117" i="491"/>
  <c r="F17" i="529" s="1"/>
  <c r="C118" i="491"/>
  <c r="D18" i="529" s="1"/>
  <c r="D118" i="491"/>
  <c r="F18" i="529" s="1"/>
  <c r="C119" i="491"/>
  <c r="D19" i="529" s="1"/>
  <c r="D119" i="491"/>
  <c r="F19" i="529" s="1"/>
  <c r="C120" i="491"/>
  <c r="D20" i="529" s="1"/>
  <c r="D120" i="491"/>
  <c r="F20" i="529" s="1"/>
  <c r="C121" i="491"/>
  <c r="D21" i="529" s="1"/>
  <c r="D121" i="491"/>
  <c r="F21" i="529" s="1"/>
  <c r="C122" i="491"/>
  <c r="D22" i="529" s="1"/>
  <c r="D122" i="491"/>
  <c r="F22" i="529" s="1"/>
  <c r="C123" i="491"/>
  <c r="D23" i="529" s="1"/>
  <c r="D123" i="491"/>
  <c r="F23" i="529" s="1"/>
  <c r="C124" i="491"/>
  <c r="D24" i="529" s="1"/>
  <c r="D124" i="491"/>
  <c r="F24" i="529" s="1"/>
  <c r="C125" i="491"/>
  <c r="D25" i="529" s="1"/>
  <c r="D125" i="491"/>
  <c r="F25" i="529" s="1"/>
  <c r="C126" i="491"/>
  <c r="D26" i="529" s="1"/>
  <c r="D126" i="491"/>
  <c r="F26" i="529" s="1"/>
  <c r="D109" i="491"/>
  <c r="F9" i="529" s="1"/>
  <c r="C109" i="491"/>
  <c r="D9" i="529" s="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D46" i="526" l="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O22" i="529" s="1"/>
  <c r="E37" i="529"/>
  <c r="D37" i="529"/>
  <c r="C37" i="529"/>
  <c r="F27" i="529"/>
  <c r="D27" i="529"/>
  <c r="M26"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N12" i="529"/>
  <c r="B12" i="529"/>
  <c r="G12" i="529" s="1"/>
  <c r="N11" i="529"/>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E37" i="527"/>
  <c r="D37" i="527"/>
  <c r="C37" i="527"/>
  <c r="F27" i="527"/>
  <c r="D27"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B12" i="527"/>
  <c r="G12" i="527" s="1"/>
  <c r="B11" i="527"/>
  <c r="G11" i="527" s="1"/>
  <c r="B10" i="527"/>
  <c r="G10" i="527" s="1"/>
  <c r="B9" i="527"/>
  <c r="A2" i="527"/>
  <c r="E45" i="526"/>
  <c r="E27" i="526"/>
  <c r="E25" i="526"/>
  <c r="E24" i="526"/>
  <c r="E23" i="526"/>
  <c r="E17" i="526"/>
  <c r="E13" i="526"/>
  <c r="B36" i="525"/>
  <c r="C31" i="525" s="1"/>
  <c r="A36" i="525"/>
  <c r="B12" i="525"/>
  <c r="C10" i="525" s="1"/>
  <c r="B11" i="523"/>
  <c r="D46" i="522"/>
  <c r="E35" i="522" s="1"/>
  <c r="B34" i="521"/>
  <c r="C28" i="521" s="1"/>
  <c r="B13" i="521"/>
  <c r="C12" i="521" s="1"/>
  <c r="O21" i="529" l="1"/>
  <c r="C25" i="521"/>
  <c r="C8" i="521"/>
  <c r="C10" i="521"/>
  <c r="C7" i="525"/>
  <c r="C9" i="525"/>
  <c r="D55" i="529"/>
  <c r="E55" i="529"/>
  <c r="C8" i="523"/>
  <c r="C9" i="523"/>
  <c r="C10" i="523"/>
  <c r="E55" i="527"/>
  <c r="D55"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E26" i="526"/>
  <c r="E31" i="526"/>
  <c r="E18" i="526"/>
  <c r="E34" i="526"/>
  <c r="E35" i="526"/>
  <c r="E36" i="526"/>
  <c r="E20" i="526"/>
  <c r="E37" i="526"/>
  <c r="E38" i="526"/>
  <c r="E22" i="526"/>
  <c r="E39" i="526"/>
  <c r="C32" i="525"/>
  <c r="C33" i="525"/>
  <c r="C34" i="525"/>
  <c r="C35" i="525"/>
  <c r="C8" i="525"/>
  <c r="C11" i="525"/>
  <c r="O18" i="529"/>
  <c r="O19" i="529"/>
  <c r="N26" i="529"/>
  <c r="O14" i="529"/>
  <c r="O13" i="529"/>
  <c r="O20" i="529"/>
  <c r="O15" i="529"/>
  <c r="O24" i="529"/>
  <c r="O25" i="529"/>
  <c r="E18" i="529"/>
  <c r="E25" i="529"/>
  <c r="E12" i="529"/>
  <c r="G9" i="529"/>
  <c r="B27" i="529"/>
  <c r="C24" i="529" s="1"/>
  <c r="G13" i="529"/>
  <c r="E23" i="529"/>
  <c r="E19" i="529"/>
  <c r="G14" i="529"/>
  <c r="E24" i="529"/>
  <c r="G20" i="529"/>
  <c r="E11" i="529"/>
  <c r="G16" i="529"/>
  <c r="E21" i="529"/>
  <c r="O23" i="529"/>
  <c r="O16" i="529"/>
  <c r="E26" i="529"/>
  <c r="G17" i="529"/>
  <c r="E22" i="529"/>
  <c r="E10" i="529"/>
  <c r="E15" i="529"/>
  <c r="O17" i="529"/>
  <c r="G22" i="529"/>
  <c r="C15" i="527"/>
  <c r="G23" i="527"/>
  <c r="E14" i="527"/>
  <c r="G21" i="527"/>
  <c r="E26" i="527"/>
  <c r="G14" i="527"/>
  <c r="E19" i="527"/>
  <c r="G26" i="527"/>
  <c r="E12" i="527"/>
  <c r="E24" i="527"/>
  <c r="E11" i="527"/>
  <c r="E16" i="527"/>
  <c r="E17" i="527"/>
  <c r="E10" i="527"/>
  <c r="E15" i="527"/>
  <c r="E19" i="526"/>
  <c r="E28" i="526"/>
  <c r="E40" i="526"/>
  <c r="E29" i="526"/>
  <c r="E41" i="526"/>
  <c r="E14" i="526"/>
  <c r="E30" i="526"/>
  <c r="E42" i="526"/>
  <c r="E43" i="526"/>
  <c r="E15" i="526"/>
  <c r="E32" i="526"/>
  <c r="E44" i="526"/>
  <c r="E16" i="526"/>
  <c r="E21" i="526"/>
  <c r="E33" i="526"/>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E46" i="526"/>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E20" i="491" s="1"/>
  <c r="E22" i="491" s="1"/>
  <c r="D39" i="491"/>
  <c r="D20" i="491" s="1"/>
  <c r="C20" i="491" l="1"/>
  <c r="B23" i="427"/>
  <c r="I44" i="491"/>
  <c r="I14" i="491" l="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127" i="491" l="1"/>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55" i="517" s="1"/>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A2" i="521" l="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C9" i="517" s="1"/>
  <c r="G9" i="517"/>
  <c r="I7" i="465"/>
  <c r="I8" i="465"/>
  <c r="I9" i="465"/>
  <c r="I10" i="465"/>
  <c r="I11" i="465"/>
  <c r="I12" i="465"/>
  <c r="I13" i="465"/>
  <c r="I14" i="465"/>
  <c r="I6" i="465"/>
  <c r="D7" i="465"/>
  <c r="D8" i="465"/>
  <c r="D9" i="465"/>
  <c r="D10" i="465"/>
  <c r="D11" i="465"/>
  <c r="D12" i="465"/>
  <c r="D13" i="465"/>
  <c r="G15" i="465"/>
  <c r="H15" i="465"/>
  <c r="B14" i="465"/>
  <c r="D14" i="465"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A2" i="276" l="1"/>
  <c r="A2" i="72"/>
  <c r="A2" i="450"/>
  <c r="C7" i="391"/>
  <c r="A2" i="391"/>
  <c r="D9" i="385"/>
  <c r="D10" i="385"/>
  <c r="D11" i="385"/>
  <c r="D12" i="385"/>
  <c r="D16" i="385"/>
  <c r="D17" i="385"/>
  <c r="D18" i="385"/>
  <c r="D19" i="385"/>
  <c r="D20" i="385"/>
  <c r="D21" i="385"/>
  <c r="D22" i="385"/>
  <c r="D23" i="385"/>
  <c r="A24" i="385"/>
  <c r="A29" i="377" l="1"/>
  <c r="I17" i="491" l="1"/>
  <c r="I11" i="491"/>
  <c r="M11" i="491" l="1"/>
  <c r="L11" i="491"/>
  <c r="C21" i="491"/>
  <c r="C22" i="491" s="1"/>
  <c r="D22" i="491"/>
  <c r="D25" i="224"/>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D5" i="450" l="1"/>
  <c r="C5" i="450" s="1"/>
  <c r="D25" i="222" l="1"/>
  <c r="B94" i="491"/>
  <c r="D8" i="222"/>
  <c r="E8" i="222" s="1"/>
  <c r="D9" i="222"/>
  <c r="E9" i="222" s="1"/>
  <c r="D10" i="222"/>
  <c r="E10" i="222" s="1"/>
  <c r="D11" i="222"/>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1" i="222"/>
  <c r="F11" i="222"/>
  <c r="E14" i="222"/>
  <c r="F14"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F25" i="222" l="1"/>
  <c r="B62" i="491"/>
  <c r="F9" i="222"/>
  <c r="F21" i="222"/>
  <c r="E24" i="222"/>
  <c r="F23" i="222"/>
  <c r="F8" i="222"/>
  <c r="F20" i="222"/>
  <c r="F15" i="222"/>
  <c r="E16" i="222"/>
  <c r="F10" i="222"/>
  <c r="E22" i="222"/>
  <c r="F13" i="222"/>
  <c r="E25" i="222"/>
  <c r="F19" i="222"/>
  <c r="F18" i="222"/>
  <c r="F12" i="222"/>
  <c r="F17" i="222"/>
  <c r="B64" i="491" l="1"/>
  <c r="B14" i="283"/>
  <c r="B96" i="491"/>
  <c r="E103" i="491" l="1"/>
  <c r="C26" i="491"/>
  <c r="B25" i="215" l="1"/>
  <c r="C25" i="215"/>
  <c r="A2" i="282"/>
  <c r="B16" i="29"/>
  <c r="C16" i="29"/>
  <c r="D16" i="29"/>
  <c r="E16" i="29"/>
  <c r="F7" i="29"/>
  <c r="F8" i="29"/>
  <c r="F9" i="29"/>
  <c r="F10" i="29"/>
  <c r="F11" i="29"/>
  <c r="F12" i="29"/>
  <c r="F13" i="29"/>
  <c r="F14" i="29"/>
  <c r="F15" i="29"/>
  <c r="D7" i="391"/>
  <c r="C17" i="276" l="1"/>
  <c r="F16" i="29"/>
  <c r="G7" i="29" l="1"/>
  <c r="G8" i="29"/>
  <c r="G9" i="29"/>
  <c r="G10" i="29"/>
  <c r="G11" i="29"/>
  <c r="G12" i="29"/>
  <c r="G13" i="29"/>
  <c r="G14" i="29"/>
  <c r="G15" i="29"/>
  <c r="G16" i="29"/>
  <c r="C23" i="374" l="1"/>
  <c r="D6" i="374"/>
  <c r="D7" i="374"/>
  <c r="D8" i="374"/>
  <c r="D9" i="374"/>
  <c r="D10" i="374"/>
  <c r="D11" i="374"/>
  <c r="D12" i="374"/>
  <c r="D13" i="374"/>
  <c r="D14" i="374"/>
  <c r="D15" i="374"/>
  <c r="D17" i="374"/>
  <c r="D18" i="374"/>
  <c r="D19" i="374"/>
  <c r="D20" i="374"/>
  <c r="D22" i="374"/>
  <c r="H25" i="226" l="1"/>
  <c r="D5" i="459"/>
  <c r="D6" i="459"/>
  <c r="D7" i="459"/>
  <c r="D8" i="459"/>
  <c r="A25" i="226"/>
  <c r="A25" i="224"/>
  <c r="A25" i="222"/>
  <c r="A25" i="215"/>
  <c r="A2" i="308"/>
  <c r="F24" i="78"/>
  <c r="D24" i="78"/>
  <c r="B24" i="78"/>
  <c r="A24" i="78"/>
  <c r="C43" i="394"/>
  <c r="B25" i="395" s="1"/>
  <c r="B43" i="394"/>
  <c r="A14" i="283"/>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B17" i="276"/>
  <c r="A17"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E7" i="391" l="1"/>
  <c r="E9" i="391"/>
  <c r="E10" i="391"/>
  <c r="E8" i="391"/>
  <c r="A22" i="389"/>
  <c r="A21" i="382"/>
  <c r="A2" i="381"/>
  <c r="A23" i="381"/>
  <c r="B22" i="380"/>
  <c r="A24" i="407"/>
  <c r="B26" i="435"/>
  <c r="B28" i="342"/>
  <c r="A22" i="434"/>
  <c r="A23" i="402"/>
  <c r="A23" i="427"/>
  <c r="A23" i="489"/>
  <c r="A23" i="333"/>
  <c r="I24" i="335"/>
  <c r="H24" i="335"/>
  <c r="G24" i="335"/>
  <c r="D24" i="335"/>
  <c r="C24" i="335"/>
  <c r="B24" i="335"/>
  <c r="A24" i="335"/>
  <c r="E11" i="391" l="1"/>
  <c r="H24" i="226"/>
  <c r="B26" i="224"/>
  <c r="E24" i="224"/>
  <c r="F24" i="224"/>
  <c r="D24" i="215"/>
  <c r="G25" i="282"/>
  <c r="C23" i="78"/>
  <c r="E23" i="78"/>
  <c r="G23" i="78"/>
  <c r="E13" i="283"/>
  <c r="C13" i="283"/>
  <c r="C11" i="391" l="1"/>
  <c r="E24" i="215"/>
  <c r="F24" i="215"/>
  <c r="F25" i="282"/>
  <c r="D16" i="72" l="1"/>
  <c r="D30" i="450"/>
  <c r="E30" i="450"/>
  <c r="B11" i="391"/>
  <c r="E20" i="389"/>
  <c r="E21" i="389"/>
  <c r="B21" i="384"/>
  <c r="A20" i="384"/>
  <c r="B20" i="384"/>
  <c r="C20" i="384"/>
  <c r="D20" i="384"/>
  <c r="E20" i="384"/>
  <c r="F20" i="384"/>
  <c r="G20" i="384"/>
  <c r="H20" i="384"/>
  <c r="J20" i="384"/>
  <c r="K20" i="384"/>
  <c r="L20" i="384"/>
  <c r="M20" i="384"/>
  <c r="E21" i="380"/>
  <c r="H21" i="380"/>
  <c r="E16" i="72" l="1"/>
  <c r="N20" i="384"/>
  <c r="I20" i="384"/>
  <c r="D23" i="407"/>
  <c r="B28" i="377"/>
  <c r="E25" i="435"/>
  <c r="H25"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5" i="435"/>
  <c r="L21" i="434"/>
  <c r="K22" i="427"/>
  <c r="F22" i="333"/>
  <c r="E22" i="333"/>
  <c r="O22" i="427" l="1"/>
  <c r="P22" i="427"/>
  <c r="E12" i="389" l="1"/>
  <c r="E13" i="389"/>
  <c r="E14" i="389"/>
  <c r="E15" i="389"/>
  <c r="E16" i="389"/>
  <c r="E17" i="389"/>
  <c r="E18" i="389"/>
  <c r="E19" i="389"/>
  <c r="D12" i="389"/>
  <c r="D13" i="389"/>
  <c r="D14" i="389"/>
  <c r="D15" i="389"/>
  <c r="D16" i="389"/>
  <c r="D17" i="389"/>
  <c r="D18" i="389"/>
  <c r="D19" i="389"/>
  <c r="D20" i="389"/>
  <c r="B24" i="385" l="1"/>
  <c r="D23" i="333"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B30" i="491" l="1"/>
  <c r="E85" i="491" l="1"/>
  <c r="F50" i="491" l="1"/>
  <c r="F10" i="491" s="1"/>
  <c r="E19" i="489" l="1"/>
  <c r="J44" i="491" l="1"/>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4" i="407" s="1"/>
  <c r="C23" i="427"/>
  <c r="C38" i="491"/>
  <c r="C37" i="491"/>
  <c r="E30" i="491"/>
  <c r="E23" i="427" s="1"/>
  <c r="D30" i="491"/>
  <c r="D23" i="427" s="1"/>
  <c r="I31" i="491"/>
  <c r="C28" i="491"/>
  <c r="C27" i="491"/>
  <c r="D14" i="491"/>
  <c r="H113" i="491" s="1"/>
  <c r="B14" i="491"/>
  <c r="C22" i="389"/>
  <c r="F11" i="491" l="1"/>
  <c r="F14" i="491" s="1"/>
  <c r="L66" i="491"/>
  <c r="G113" i="491"/>
  <c r="N86" i="491"/>
  <c r="J28" i="491"/>
  <c r="J30" i="491"/>
  <c r="J22" i="491"/>
  <c r="J23" i="491"/>
  <c r="J24" i="491"/>
  <c r="J25" i="491"/>
  <c r="J26" i="491"/>
  <c r="J27" i="491"/>
  <c r="J29" i="491"/>
  <c r="J21" i="491"/>
  <c r="J23" i="427"/>
  <c r="I23" i="427"/>
  <c r="H74" i="491"/>
  <c r="M74" i="491" s="1"/>
  <c r="B24" i="407"/>
  <c r="B23" i="374" s="1"/>
  <c r="B22" i="389"/>
  <c r="E22" i="389" s="1"/>
  <c r="C24" i="385"/>
  <c r="D22" i="389"/>
  <c r="D128" i="491"/>
  <c r="G47" i="491"/>
  <c r="J31" i="491"/>
  <c r="C30" i="491"/>
  <c r="C39" i="491"/>
  <c r="E50" i="491"/>
  <c r="I32" i="491"/>
  <c r="D24" i="385" l="1"/>
  <c r="E155" i="491"/>
  <c r="C31" i="491"/>
  <c r="D185" i="491"/>
  <c r="F38" i="491"/>
  <c r="D23" i="374"/>
  <c r="C4" i="491"/>
  <c r="A23" i="384" l="1"/>
  <c r="F30" i="450" l="1"/>
  <c r="B12" i="490" l="1"/>
  <c r="C10" i="490" l="1"/>
  <c r="C11" i="490"/>
  <c r="C12" i="490"/>
  <c r="C9" i="490"/>
  <c r="C8" i="490"/>
  <c r="C7" i="490"/>
  <c r="M31" i="283"/>
  <c r="C26" i="226" l="1"/>
  <c r="D26" i="226"/>
  <c r="E26" i="226"/>
  <c r="F26" i="226"/>
  <c r="B26" i="226"/>
  <c r="H23" i="226"/>
  <c r="A23" i="226"/>
  <c r="D23" i="224"/>
  <c r="F23" i="224" s="1"/>
  <c r="D23" i="215"/>
  <c r="A2" i="215"/>
  <c r="F23" i="215" l="1"/>
  <c r="E23" i="224"/>
  <c r="E23" i="215"/>
  <c r="A26" i="282"/>
  <c r="F23" i="282"/>
  <c r="F24" i="282"/>
  <c r="G21" i="78"/>
  <c r="G22" i="78"/>
  <c r="E21" i="78"/>
  <c r="E22" i="78"/>
  <c r="C22" i="78"/>
  <c r="A2" i="78"/>
  <c r="A2" i="490"/>
  <c r="A2" i="395"/>
  <c r="E10" i="283"/>
  <c r="E11" i="283"/>
  <c r="E12" i="283"/>
  <c r="C11" i="283"/>
  <c r="C12" i="283"/>
  <c r="C22" i="444"/>
  <c r="A2" i="444"/>
  <c r="D15" i="72"/>
  <c r="A2" i="177"/>
  <c r="A2" i="179"/>
  <c r="E15" i="72" l="1"/>
  <c r="E14" i="283"/>
  <c r="G24" i="282"/>
  <c r="N24" i="78"/>
  <c r="G23" i="282"/>
  <c r="A2" i="389" l="1"/>
  <c r="A2" i="385"/>
  <c r="B19" i="384"/>
  <c r="C19" i="384"/>
  <c r="D19" i="384"/>
  <c r="E19" i="384"/>
  <c r="F19" i="384"/>
  <c r="G19" i="384"/>
  <c r="H19" i="384"/>
  <c r="J19" i="384"/>
  <c r="K19" i="384"/>
  <c r="L19" i="384"/>
  <c r="M19" i="384"/>
  <c r="A2" i="382"/>
  <c r="A2" i="383" s="1"/>
  <c r="A2" i="384" s="1"/>
  <c r="A21" i="384"/>
  <c r="A2" i="335"/>
  <c r="A2" i="489"/>
  <c r="A2" i="333" s="1"/>
  <c r="A2" i="434"/>
  <c r="A2" i="402" s="1"/>
  <c r="B2" i="435"/>
  <c r="B2" i="342" s="1"/>
  <c r="B2" i="380"/>
  <c r="G22" i="380"/>
  <c r="F22" i="380"/>
  <c r="D22" i="380"/>
  <c r="C22" i="380"/>
  <c r="E20" i="380"/>
  <c r="H20"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A2" i="377"/>
  <c r="H29" i="377"/>
  <c r="G29" i="377"/>
  <c r="F29" i="377"/>
  <c r="E29" i="377"/>
  <c r="B26" i="377"/>
  <c r="B27" i="377"/>
  <c r="B25" i="377"/>
  <c r="C29" i="377" l="1"/>
  <c r="B29" i="377"/>
  <c r="N19" i="384"/>
  <c r="I19" i="384"/>
  <c r="B17" i="272"/>
  <c r="G26" i="435"/>
  <c r="F26" i="435"/>
  <c r="D26" i="435"/>
  <c r="C26" i="435"/>
  <c r="H10" i="435"/>
  <c r="H11" i="435"/>
  <c r="H12" i="435"/>
  <c r="H13" i="435"/>
  <c r="H14" i="435"/>
  <c r="H15" i="435"/>
  <c r="H16" i="435"/>
  <c r="H17" i="435"/>
  <c r="H18" i="435"/>
  <c r="H19" i="435"/>
  <c r="H20" i="435"/>
  <c r="H21" i="435"/>
  <c r="H22" i="435"/>
  <c r="H23" i="435"/>
  <c r="H24" i="435"/>
  <c r="E10" i="435"/>
  <c r="E11" i="435"/>
  <c r="I11" i="435" s="1"/>
  <c r="E12" i="435"/>
  <c r="I12" i="435" s="1"/>
  <c r="E13" i="435"/>
  <c r="E14" i="435"/>
  <c r="E15" i="435"/>
  <c r="E16" i="435"/>
  <c r="E17" i="435"/>
  <c r="E18" i="435"/>
  <c r="E19" i="435"/>
  <c r="I19" i="435" s="1"/>
  <c r="E20" i="435"/>
  <c r="E21" i="435"/>
  <c r="I21" i="435" s="1"/>
  <c r="E22" i="435"/>
  <c r="I22" i="435" s="1"/>
  <c r="E23" i="435"/>
  <c r="I23" i="435" s="1"/>
  <c r="E24" i="435"/>
  <c r="E9"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C23" i="489"/>
  <c r="H28" i="342" l="1"/>
  <c r="I28" i="342" s="1"/>
  <c r="I15" i="435"/>
  <c r="I16" i="435"/>
  <c r="E28" i="342"/>
  <c r="H21" i="402"/>
  <c r="I21" i="402"/>
  <c r="I20" i="402"/>
  <c r="I19" i="402"/>
  <c r="I18" i="402"/>
  <c r="L18" i="434"/>
  <c r="L16" i="434"/>
  <c r="I10" i="435"/>
  <c r="I24" i="435"/>
  <c r="I20" i="435"/>
  <c r="I18" i="435"/>
  <c r="I17" i="435"/>
  <c r="I14" i="435"/>
  <c r="I13" i="435"/>
  <c r="L20" i="434"/>
  <c r="L19" i="434"/>
  <c r="L22" i="335"/>
  <c r="F22" i="434"/>
  <c r="K22" i="434"/>
  <c r="H26" i="435"/>
  <c r="D23" i="489"/>
  <c r="D24" i="407"/>
  <c r="E26" i="435"/>
  <c r="B23" i="489"/>
  <c r="C23" i="402"/>
  <c r="F23" i="402"/>
  <c r="G23" i="402" s="1"/>
  <c r="L46" i="522" l="1"/>
  <c r="I23" i="402"/>
  <c r="H23" i="402"/>
  <c r="L22" i="434"/>
  <c r="I26"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B23" i="333" s="1"/>
  <c r="E8" i="489"/>
  <c r="G8" i="489" s="1"/>
  <c r="E9" i="489"/>
  <c r="D8" i="215"/>
  <c r="D9" i="215"/>
  <c r="D10" i="215"/>
  <c r="D11" i="215"/>
  <c r="D12" i="215"/>
  <c r="D13" i="215"/>
  <c r="D14" i="215"/>
  <c r="D15" i="215"/>
  <c r="D16" i="215"/>
  <c r="D17" i="215"/>
  <c r="D18" i="215"/>
  <c r="D19" i="215"/>
  <c r="D20" i="215"/>
  <c r="D21" i="215"/>
  <c r="D22" i="215"/>
  <c r="D25" i="215"/>
  <c r="D7" i="215"/>
  <c r="E23" i="333" l="1"/>
  <c r="C23" i="333"/>
  <c r="F23" i="489"/>
  <c r="H23" i="489"/>
  <c r="H10" i="489"/>
  <c r="F10" i="489"/>
  <c r="G23" i="489"/>
  <c r="F8" i="489"/>
  <c r="H8" i="489"/>
  <c r="H9" i="489"/>
  <c r="F9" i="489"/>
  <c r="H12" i="489"/>
  <c r="F12" i="489"/>
  <c r="G9" i="489"/>
  <c r="G10" i="489"/>
  <c r="D9" i="395" l="1"/>
  <c r="D10" i="395"/>
  <c r="D11" i="395"/>
  <c r="D12" i="395"/>
  <c r="D13" i="395"/>
  <c r="D14" i="395"/>
  <c r="D15" i="395"/>
  <c r="D16" i="395"/>
  <c r="D17" i="395"/>
  <c r="D18" i="395"/>
  <c r="D19" i="395"/>
  <c r="D20" i="395"/>
  <c r="D21" i="395"/>
  <c r="D22" i="395"/>
  <c r="C7" i="179" l="1"/>
  <c r="B6" i="177"/>
  <c r="B11" i="177" s="1"/>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2" i="384" l="1"/>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A2" i="226"/>
  <c r="C26" i="215"/>
  <c r="B26" i="215"/>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D18" i="72"/>
  <c r="D17" i="72"/>
  <c r="D14" i="72"/>
  <c r="D13" i="72"/>
  <c r="D12" i="72"/>
  <c r="D11" i="72"/>
  <c r="E11" i="72"/>
  <c r="D10" i="72"/>
  <c r="D9" i="72"/>
  <c r="D8" i="72"/>
  <c r="D7" i="72"/>
  <c r="C11" i="389"/>
  <c r="C10" i="389"/>
  <c r="C9" i="389"/>
  <c r="C8" i="389"/>
  <c r="C7" i="389"/>
  <c r="C6" i="389"/>
  <c r="C5" i="389"/>
  <c r="D5" i="389" s="1"/>
  <c r="D8" i="385"/>
  <c r="I11" i="384"/>
  <c r="I10" i="384"/>
  <c r="I9" i="384"/>
  <c r="I8" i="384"/>
  <c r="N5" i="383"/>
  <c r="I5" i="383"/>
  <c r="M22" i="382"/>
  <c r="L22" i="382"/>
  <c r="K22" i="382"/>
  <c r="J22" i="382"/>
  <c r="H22" i="382"/>
  <c r="G22" i="382"/>
  <c r="F22" i="382"/>
  <c r="E22" i="382"/>
  <c r="D22" i="382"/>
  <c r="C22" i="382"/>
  <c r="B22"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9" i="435"/>
  <c r="I9"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F21" i="335"/>
  <c r="K20" i="335"/>
  <c r="J20" i="335" s="1"/>
  <c r="F20"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E14" i="72" l="1"/>
  <c r="E13" i="72"/>
  <c r="K6" i="427"/>
  <c r="E12"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E6" i="389"/>
  <c r="D6" i="389"/>
  <c r="D7" i="389"/>
  <c r="E7" i="389"/>
  <c r="D8" i="389"/>
  <c r="E8" i="389"/>
  <c r="D9" i="389"/>
  <c r="E9" i="389"/>
  <c r="D10" i="389"/>
  <c r="E10" i="389"/>
  <c r="E11" i="389"/>
  <c r="D11" i="389"/>
  <c r="E10" i="72"/>
  <c r="C7" i="78"/>
  <c r="G15" i="78"/>
  <c r="G19" i="78"/>
  <c r="E7" i="78"/>
  <c r="E12" i="78"/>
  <c r="C17" i="78"/>
  <c r="E7" i="72"/>
  <c r="E17" i="78"/>
  <c r="L6" i="434"/>
  <c r="L10" i="434"/>
  <c r="C9" i="78"/>
  <c r="E8" i="72"/>
  <c r="E9" i="72"/>
  <c r="K7" i="427"/>
  <c r="C15" i="78"/>
  <c r="C19" i="78"/>
  <c r="I21" i="383"/>
  <c r="N21" i="383"/>
  <c r="L5" i="434"/>
  <c r="L8" i="434"/>
  <c r="L11" i="434"/>
  <c r="L20" i="335"/>
  <c r="L21" i="335"/>
  <c r="N8" i="427"/>
  <c r="G20" i="78"/>
  <c r="E20" i="78"/>
  <c r="L7" i="335"/>
  <c r="L8" i="335"/>
  <c r="L9" i="335"/>
  <c r="L10" i="335"/>
  <c r="L11" i="335"/>
  <c r="L12" i="335"/>
  <c r="C13" i="385"/>
  <c r="D13" i="385" s="1"/>
  <c r="L13" i="335"/>
  <c r="C14" i="385"/>
  <c r="L14" i="335"/>
  <c r="L15" i="335"/>
  <c r="L16" i="335"/>
  <c r="L17" i="335"/>
  <c r="L18" i="335"/>
  <c r="L19" i="335"/>
  <c r="E13" i="333"/>
  <c r="F15" i="333"/>
  <c r="F14" i="333"/>
  <c r="E14" i="333"/>
  <c r="F17" i="333"/>
  <c r="F16" i="333"/>
  <c r="E16" i="333"/>
  <c r="P8" i="427"/>
  <c r="O8" i="427"/>
  <c r="K9" i="427"/>
  <c r="K10" i="427"/>
  <c r="K11" i="427"/>
  <c r="K12" i="427"/>
  <c r="K13" i="427"/>
  <c r="K14" i="427"/>
  <c r="K15" i="427"/>
  <c r="K16" i="427"/>
  <c r="K17" i="427"/>
  <c r="K18" i="427"/>
  <c r="K19" i="427"/>
  <c r="K20"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I22" i="382"/>
  <c r="N22" i="382"/>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H22" i="380"/>
  <c r="A20" i="383"/>
  <c r="E9" i="224"/>
  <c r="F25" i="215"/>
  <c r="C18" i="72"/>
  <c r="B15" i="273"/>
  <c r="F22" i="444"/>
  <c r="F25" i="78"/>
  <c r="J22" i="434"/>
  <c r="F24" i="335"/>
  <c r="C12" i="179"/>
  <c r="C6" i="177"/>
  <c r="C11" i="177" s="1"/>
  <c r="B18" i="72"/>
  <c r="E17" i="72"/>
  <c r="I12" i="384"/>
  <c r="I7" i="384"/>
  <c r="N10" i="384"/>
  <c r="N12" i="384"/>
  <c r="N9" i="384"/>
  <c r="N6" i="384"/>
  <c r="N7" i="384"/>
  <c r="N11" i="384"/>
  <c r="N8" i="384"/>
  <c r="O5" i="383"/>
  <c r="I6" i="384"/>
  <c r="J24" i="335"/>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E25" i="215"/>
  <c r="E22" i="380"/>
  <c r="D14" i="385" l="1"/>
  <c r="D15" i="385"/>
  <c r="I22" i="384"/>
  <c r="L24"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O22" i="382"/>
  <c r="F26" i="215"/>
  <c r="E6" i="333"/>
  <c r="C14" i="273"/>
  <c r="F26" i="222"/>
  <c r="C6" i="273"/>
  <c r="C9" i="273"/>
  <c r="C10" i="273"/>
  <c r="C11" i="273"/>
  <c r="C13" i="273"/>
  <c r="C12" i="273"/>
  <c r="C8" i="273"/>
  <c r="H25" i="78"/>
  <c r="C24" i="78"/>
  <c r="C15" i="272"/>
  <c r="C9" i="272"/>
  <c r="C14" i="272"/>
  <c r="C13" i="272"/>
  <c r="C8" i="272"/>
  <c r="C12" i="272"/>
  <c r="C7" i="272"/>
  <c r="C11" i="272"/>
  <c r="C16" i="272"/>
  <c r="C10" i="272"/>
  <c r="E18" i="72"/>
  <c r="F27" i="226"/>
  <c r="E27" i="226"/>
  <c r="B27" i="226"/>
  <c r="D27" i="226"/>
  <c r="C27" i="226"/>
  <c r="G27" i="226"/>
  <c r="H27" i="226"/>
  <c r="F26" i="224"/>
  <c r="E26" i="222"/>
  <c r="P23" i="427" l="1"/>
  <c r="O23" i="427"/>
  <c r="B24" i="381"/>
  <c r="F7" i="333"/>
  <c r="E7" i="333"/>
  <c r="F8" i="333"/>
  <c r="E8" i="333"/>
  <c r="F9" i="333"/>
  <c r="E9" i="333"/>
  <c r="F10" i="333"/>
  <c r="E10" i="333"/>
  <c r="F11" i="333"/>
  <c r="E11" i="333"/>
  <c r="F12" i="333"/>
  <c r="E12" i="333"/>
  <c r="F13" i="333"/>
  <c r="C15" i="273"/>
  <c r="E25" i="78"/>
  <c r="G25" i="78"/>
  <c r="C25" i="78"/>
  <c r="G26" i="282" l="1"/>
  <c r="G27" i="282" s="1"/>
  <c r="H7" i="282" l="1"/>
  <c r="E27" i="282"/>
  <c r="F26" i="282"/>
  <c r="F27" i="282" s="1"/>
  <c r="F47" i="491" l="1"/>
  <c r="N62" i="491"/>
  <c r="M66" i="491" l="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<sst xmlns="http://schemas.openxmlformats.org/spreadsheetml/2006/main" count="18135" uniqueCount="938">
  <si>
    <t>Hoja de 
Aprobación</t>
  </si>
  <si>
    <t xml:space="preserve"> </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</si>
  <si>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</si>
  <si>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</si>
  <si>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</si>
  <si>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</si>
  <si>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</si>
  <si>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</si>
  <si>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</si>
  <si>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</si>
  <si>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</si>
  <si>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</si>
  <si>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</si>
  <si>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</si>
  <si>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</si>
  <si>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</si>
  <si>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</si>
  <si>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</si>
  <si>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</si>
  <si>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</si>
  <si>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</si>
  <si>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</si>
  <si>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</si>
  <si>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</si>
  <si>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</si>
  <si>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</si>
  <si>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</si>
  <si>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</si>
  <si>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</si>
  <si>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</si>
  <si>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</si>
  <si>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</si>
  <si>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</si>
  <si>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</si>
  <si>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</si>
  <si>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</si>
  <si>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</si>
  <si>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</si>
  <si>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</si>
  <si>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</si>
  <si>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</si>
  <si>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</si>
  <si>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</si>
  <si>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</si>
  <si>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</si>
  <si>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</si>
  <si>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</si>
  <si>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</si>
  <si>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</si>
  <si>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</si>
  <si>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</si>
  <si>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</si>
  <si>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</si>
  <si>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III.2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</si>
  <si>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</si>
  <si>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</si>
  <si>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</si>
  <si>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</si>
  <si>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</si>
  <si>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</si>
  <si>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</si>
  <si>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</si>
  <si>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</si>
  <si>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III.3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</si>
  <si>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</si>
  <si>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</si>
  <si>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</si>
  <si>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</si>
  <si>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</si>
  <si>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</si>
  <si>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</si>
  <si>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</si>
  <si>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</si>
  <si>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</si>
  <si>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</si>
  <si>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</si>
  <si>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</si>
  <si>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</si>
  <si>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</si>
  <si>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</si>
  <si>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</si>
  <si>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</si>
  <si>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</si>
  <si>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</si>
  <si>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</si>
  <si>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</si>
  <si>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</si>
  <si>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</si>
  <si>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</si>
  <si>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t>Años</t>
  </si>
  <si>
    <t>Afiliación SFS</t>
  </si>
  <si>
    <t>Variación Porcentual Anual de la Poblacaion Afiliada</t>
  </si>
  <si>
    <t>Población Nacional estimada</t>
  </si>
  <si>
    <t xml:space="preserve"> Evolucion del %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</si>
  <si>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</si>
  <si>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</si>
  <si>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</si>
  <si>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</si>
  <si>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</si>
  <si>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</si>
  <si>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</si>
  <si>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</si>
  <si>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</si>
  <si>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</si>
  <si>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</si>
  <si>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</si>
  <si>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</si>
  <si>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</si>
  <si>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</si>
  <si>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</si>
  <si>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</si>
  <si>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</si>
  <si>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</si>
  <si>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</si>
  <si>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</si>
  <si>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</si>
  <si>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</si>
  <si>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</si>
  <si>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</si>
  <si>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</si>
  <si>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</si>
  <si>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</si>
  <si>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</si>
  <si>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</si>
  <si>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</si>
  <si>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</si>
  <si>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</si>
  <si>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</si>
  <si>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</si>
  <si>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</si>
  <si>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</si>
  <si>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</si>
  <si>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</si>
  <si>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</si>
  <si>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</si>
  <si>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</si>
  <si>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</si>
  <si>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</si>
  <si>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</si>
  <si>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</si>
  <si>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</si>
  <si>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</si>
  <si>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</si>
  <si>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</si>
  <si>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</si>
  <si>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</si>
  <si>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</si>
  <si>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Total</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</si>
  <si>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</si>
  <si>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</si>
  <si>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</si>
  <si>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</si>
  <si>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</si>
  <si>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</si>
  <si>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</si>
  <si>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</si>
  <si>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</si>
  <si>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</si>
  <si>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</si>
  <si>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Grupo</t>
  </si>
  <si>
    <t xml:space="preserve">Afiliados SFS  </t>
  </si>
  <si>
    <t>%</t>
  </si>
  <si>
    <t>Hombres</t>
  </si>
  <si>
    <t xml:space="preserve"> % Hombres</t>
  </si>
  <si>
    <t>Mujeres</t>
  </si>
  <si>
    <t xml:space="preserve"> %  Mujeres</t>
  </si>
  <si>
    <t>0-4</t>
  </si>
  <si>
    <t>Afiliados al Seguro de Riesgo Laborales por grupo de edad y sexo.</t>
  </si>
  <si>
    <t>5-9</t>
  </si>
  <si>
    <t>Grupo Etario</t>
  </si>
  <si>
    <t>10-14</t>
  </si>
  <si>
    <t>15-19</t>
  </si>
  <si>
    <t>20-24</t>
  </si>
  <si>
    <t>25-29</t>
  </si>
  <si>
    <t>30-34</t>
  </si>
  <si>
    <t>35-39</t>
  </si>
  <si>
    <t>40-44</t>
  </si>
  <si>
    <t>45-49</t>
  </si>
  <si>
    <t>50-54</t>
  </si>
  <si>
    <t>55-59</t>
  </si>
  <si>
    <t>60-64</t>
  </si>
  <si>
    <t>65-69</t>
  </si>
  <si>
    <t>70-74</t>
  </si>
  <si>
    <t>75-79</t>
  </si>
  <si>
    <t>80-84</t>
  </si>
  <si>
    <t>&gt;85</t>
  </si>
  <si>
    <t>85 y más</t>
  </si>
  <si>
    <t>Seguro Familiar de Salud (SFS)
Ditribución de la Afiliación al SFS por Región Geográfica y Región de Salud</t>
  </si>
  <si>
    <t>Región Geográfica</t>
  </si>
  <si>
    <t>Distrito Nacional</t>
  </si>
  <si>
    <t>Este</t>
  </si>
  <si>
    <t>Norte</t>
  </si>
  <si>
    <t>Sur</t>
  </si>
  <si>
    <t>Sin especificar</t>
  </si>
  <si>
    <t xml:space="preserve">Región de Salud </t>
  </si>
  <si>
    <t>Santo Domingo</t>
  </si>
  <si>
    <t>Norcentral</t>
  </si>
  <si>
    <t>Nordeste</t>
  </si>
  <si>
    <t>Cibao Occidental</t>
  </si>
  <si>
    <t>Cibao Central</t>
  </si>
  <si>
    <t>Valdesia</t>
  </si>
  <si>
    <t>Enriquillo</t>
  </si>
  <si>
    <t>El Valle</t>
  </si>
  <si>
    <t>Seguro Familiar de Salud (SFS)
Población Afiliada en el Seguro Familiar de Salud y en Planes  Especiales de Salud para Pensionados
y Jubilados por Provincia</t>
  </si>
  <si>
    <r>
      <rPr>
        <b/>
        <sz val="18"/>
        <rFont val="Arial"/>
        <family val="2"/>
      </rPr>
      <t>La afiliación del Seguro Familiar de Salud (SFS)</t>
    </r>
    <r>
      <rPr>
        <sz val="18"/>
        <rFont val="Arial"/>
        <family val="2"/>
      </rPr>
      <t xml:space="preserve">, por provincias revela que la afiliación se concentra principalmente en el Distrito Nacional, que representa 27.1% del total de afiliados, equivalente a 2,860,471 personas, seguido por Santo Domingo (9.9%) y Santiago (6.9%), lo que evidencia la centralización de la población y de la actividad económica en estas áreas urbanas. Otras provincias, como San José de Ocoa (3.6%),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t>
    </r>
    <r>
      <rPr>
        <b/>
        <i/>
        <sz val="18"/>
        <rFont val="Arial"/>
        <family val="2"/>
      </rPr>
      <t>“No Especificada”,</t>
    </r>
    <r>
      <rPr>
        <sz val="18"/>
        <rFont val="Arial"/>
        <family val="2"/>
      </rPr>
      <t xml:space="preserve"> que alcanza un 20.9% del total de afiliados, es decir, 2,210,675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</si>
  <si>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t>ID</t>
  </si>
  <si>
    <t>Provincias</t>
  </si>
  <si>
    <t>% Provincia</t>
  </si>
  <si>
    <t>1</t>
  </si>
  <si>
    <t>2</t>
  </si>
  <si>
    <t>3</t>
  </si>
  <si>
    <t>Santiago</t>
  </si>
  <si>
    <t>4</t>
  </si>
  <si>
    <t>San Cristóbal</t>
  </si>
  <si>
    <t>5</t>
  </si>
  <si>
    <t>La vega</t>
  </si>
  <si>
    <t>6</t>
  </si>
  <si>
    <t>Duarte</t>
  </si>
  <si>
    <t>7</t>
  </si>
  <si>
    <t>Puerto Plata</t>
  </si>
  <si>
    <t>8</t>
  </si>
  <si>
    <t>San Juan de la Maguana</t>
  </si>
  <si>
    <t>9</t>
  </si>
  <si>
    <t>San Pedro de Macorís</t>
  </si>
  <si>
    <t>10</t>
  </si>
  <si>
    <t>La Romana</t>
  </si>
  <si>
    <t>11</t>
  </si>
  <si>
    <t>Azua</t>
  </si>
  <si>
    <t>12</t>
  </si>
  <si>
    <t>La Altagracia</t>
  </si>
  <si>
    <t>13</t>
  </si>
  <si>
    <t>Espaillat</t>
  </si>
  <si>
    <t>14</t>
  </si>
  <si>
    <t>Monte Plata</t>
  </si>
  <si>
    <t>15</t>
  </si>
  <si>
    <t>Barahona</t>
  </si>
  <si>
    <t>16</t>
  </si>
  <si>
    <t>Monseñor Nouel</t>
  </si>
  <si>
    <t>17</t>
  </si>
  <si>
    <t>Peravia</t>
  </si>
  <si>
    <t>18</t>
  </si>
  <si>
    <t>Sanchez Ramirez</t>
  </si>
  <si>
    <t>19</t>
  </si>
  <si>
    <t>Maria Trinidad Sanchez</t>
  </si>
  <si>
    <t>20</t>
  </si>
  <si>
    <t>Independencia</t>
  </si>
  <si>
    <t>21</t>
  </si>
  <si>
    <t>Hermanas Mirabal</t>
  </si>
  <si>
    <t>22</t>
  </si>
  <si>
    <t>Bahoruco</t>
  </si>
  <si>
    <t>23</t>
  </si>
  <si>
    <t>Montecristi</t>
  </si>
  <si>
    <t>24</t>
  </si>
  <si>
    <t>Samana</t>
  </si>
  <si>
    <t>25</t>
  </si>
  <si>
    <t>Hato Mayor del Rey</t>
  </si>
  <si>
    <t>26</t>
  </si>
  <si>
    <t>El Seybo</t>
  </si>
  <si>
    <t>27</t>
  </si>
  <si>
    <t>San jose de Ocoa</t>
  </si>
  <si>
    <t>28</t>
  </si>
  <si>
    <t>Santiago Rodriguez</t>
  </si>
  <si>
    <t>29</t>
  </si>
  <si>
    <t>Dajabon</t>
  </si>
  <si>
    <t>30</t>
  </si>
  <si>
    <t>Elias Piña</t>
  </si>
  <si>
    <t>31</t>
  </si>
  <si>
    <t>Pedernales</t>
  </si>
  <si>
    <t>32</t>
  </si>
  <si>
    <t>Valverde</t>
  </si>
  <si>
    <t>33</t>
  </si>
  <si>
    <t>No Especificada</t>
  </si>
  <si>
    <t>TOTAL</t>
  </si>
  <si>
    <t>Seguro Familiar de Salud (SFS) del Régimen Contributivo (RC)  
Afiliación  Anual  por Tipo al  SFS del  RC</t>
  </si>
  <si>
    <r>
      <rPr>
        <sz val="26"/>
        <rFont val="Arial"/>
        <family val="2"/>
      </rPr>
      <t xml:space="preserve">Entre diciembre de 2008 y noviembre de 2025, el Seguro Familiar de Salud (SFS) del Régimen Contributivo experimenta un crecimiento de la afiliación, pasando de 1,692,259 afiliados en 2008 a 4,817,074 en 2025, lo que representa un incremento absoluto de mas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modelo Contributivo. 
La proporción entre afiliados titulares y dependientes ha mostrado una estabilidad relativa a lo largo de los años. En 2008, los titulares representaban el 57.1% del total, frente al 42.9% de dependientes, mientras que a noviembre 2025, los porcentajes son de 46.3% y 53.7%,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m</t>
    </r>
  </si>
  <si>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</si>
  <si>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</si>
  <si>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</si>
  <si>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</si>
  <si>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</si>
  <si>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</si>
  <si>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</si>
  <si>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</si>
  <si>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</si>
  <si>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</si>
  <si>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</si>
  <si>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</si>
  <si>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</si>
  <si>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</si>
  <si>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</si>
  <si>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</si>
  <si>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</si>
  <si>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</si>
  <si>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</si>
  <si>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</si>
  <si>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</si>
  <si>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</si>
  <si>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</si>
  <si>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</si>
  <si>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</si>
  <si>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</si>
  <si>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</si>
  <si>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</si>
  <si>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</si>
  <si>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</si>
  <si>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</si>
  <si>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</si>
  <si>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</si>
  <si>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</si>
  <si>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</si>
  <si>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</si>
  <si>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58.6%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49.5% de hombres y 50.5%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 en el grupo de 85 años y más. Este patrón confirma la mayor esperanza de vida de las mujeres y su continuidad en el sistema de salud.  </t>
    </r>
  </si>
  <si>
    <t>Afiliados por Grupo de Edad</t>
  </si>
  <si>
    <t>Período: Noviembre 2025</t>
  </si>
  <si>
    <t>Nov.25</t>
  </si>
  <si>
    <t>Seguro Familiar de Salud (SFS) del Régimen Subsidiado (RS)
Afiliación del Seguro Familiar de Salud del Régimen Subsidiado por Tipo</t>
  </si>
  <si>
    <r>
      <t xml:space="preserve">Entre diciembre de 2008 a noviembre de 2025, la afiliación al Régimen Subsidiado (RS) del Seguro Familiar de Salud evidencia un crecimiento sostenido y estructural, al pasar de 1.2 millones de afiliados en 2008 a 5.7 millones en 2025, lo que representa un incremento acumulado superior al 360%.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85%, mientras que los dependientes disminuyen del 60% al 15%, mostrando una clara tendencia hacia la afiliación individual directa.
</t>
    </r>
    <r>
      <rPr>
        <b/>
        <i/>
        <sz val="18"/>
        <rFont val="Arial"/>
        <family val="2"/>
      </rPr>
      <t>El índice de dependencia del RS</t>
    </r>
    <r>
      <rPr>
        <sz val="18"/>
        <rFont val="Arial"/>
        <family val="2"/>
      </rPr>
      <t xml:space="preserve"> respalda esta transformación, al pasar de 1.50 dependientes por titular en 2008 a 0.18 a noviembre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</si>
  <si>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Año</t>
  </si>
  <si>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</si>
  <si>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</si>
  <si>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</si>
  <si>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</si>
  <si>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</si>
  <si>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</si>
  <si>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</si>
  <si>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</si>
  <si>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</si>
  <si>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</si>
  <si>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</si>
  <si>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 xml:space="preserve">
Entre diciembre de 2008 a noviembre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noviembre 2025 estas cifras se elevaron a 2.83 millones y 2.85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</si>
  <si>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</si>
  <si>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</si>
  <si>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</si>
  <si>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</si>
  <si>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</si>
  <si>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</si>
  <si>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</si>
  <si>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</si>
  <si>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</si>
  <si>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</si>
  <si>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</si>
  <si>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</si>
  <si>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</si>
  <si>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</si>
  <si>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</si>
  <si>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</si>
  <si>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</si>
  <si>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</si>
  <si>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</si>
  <si>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</si>
  <si>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</si>
  <si>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</si>
  <si>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</si>
  <si>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</si>
  <si>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RC por Grupo de Edad y Género</t>
  </si>
  <si>
    <t>Analizando la afiliación al Régimen Subsidiado (RS) por grupos de edad al mes de noviembre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8.1% del total y los adultos mayores (65 años y más) representan 20.5%.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5,667,502 afiliados, 2,821,967 son hombres (49.8%) y 2,845,535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</si>
  <si>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</si>
  <si>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 xml:space="preserve">Al mes de noviembre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2,483,597 afiliados, representando 43.8% del total. Le siguen la región Norte con 1,163,532 afiliados (20.5%), la región Sur / El Valle y Enriquillo con 662,793 (11.7%) y la región Este / Valdesia y Este con 300,223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1,057,357 personas (18.7%),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</si>
  <si>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Seguro Familiar de Salud (SFS) del Régimen Subsidiado (RS)
Población Afiliada en el Seguro Familiar de Salud - RS y en Planes Especiales de
Salud para Pensionados y Jubilados por Provincia</t>
  </si>
  <si>
    <t xml:space="preserve">A partir de los datos de afiliación al Régimen Subsidiado (RS) en República Dominicana al mes de noviembre de 2025, se observa que la distribución de los afiliados presenta una concentración significativa en ciertas provincias y un porcentaje elevado de registros sin identificar. El Distrito Nacional lidera con 1,786,682 afiliados, representando un 31.5% del total, seguido por Santo Domingo con 601,828 afiliados (10.6%) y Santiago con 343,511 (6.1%). Otras provincias muestran niveles de afiliación mucho menores, generalmente por debajo del 3.5% del total, lo que indica una marcada concentración de beneficiarios en áreas urbanas y con mayor densidad poblacional.
Un aspecto relevante es el registro de 1,057,357 ,afiliados “sin identificar”, que equivale al 18.7%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</si>
  <si>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t>San José de Ocoa</t>
  </si>
  <si>
    <t>Sánchez Ramírez</t>
  </si>
  <si>
    <t>María Trinidad Sánchez</t>
  </si>
  <si>
    <t>Samaná</t>
  </si>
  <si>
    <t>Santiago Rodríguez</t>
  </si>
  <si>
    <t>Dajabón</t>
  </si>
  <si>
    <t xml:space="preserve">Régimen Especial Transitorio y Plan de Servicios de Salud para Pensionados 
Afiliación de los Regímenes Especiales de Salud para Pensionados del SFS </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</si>
  <si>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a noviembre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noviembre de 2025, el total de planes creció de 76,197 a 118,621, lo que representa un incremento del 55.7% en ocho años. El Ministerio de Hacienda y economía mantiene la mayor proporción de afiliados 47,210 , aunque muestra una transición entre los decretos 342-09 y 18-19, reflejando una reestructuración administrativa de los planes. Por su parte, las Fuerzas Armadas y la Policía Nacional experimentan un aumento constante, alcanzando 31,999 y 33,959 afiliados respectivamente, mientras el Sector Salud registra 5,453. Este comportamiento evidencia una política de ampliación gradual del aseguramiento en salud para los pensionados del Estado, fortaleciendo la protección social y garantizando la continuidad de la cobertura médica.</t>
    </r>
  </si>
  <si>
    <t xml:space="preserve">Ministerio de Hacienda </t>
  </si>
  <si>
    <t>Del Sector Salud (SS)</t>
  </si>
  <si>
    <t>De Fuerzas Armadas (FFAA)</t>
  </si>
  <si>
    <t>De Policía Nacional
 (PN)</t>
  </si>
  <si>
    <t xml:space="preserve">Total Planes </t>
  </si>
  <si>
    <t>Total Ministerio de Hacienda y Economía</t>
  </si>
  <si>
    <t>Decreto No. 342-09</t>
  </si>
  <si>
    <t>Decreto No.18-19</t>
  </si>
  <si>
    <t>Decreto No. 371-16</t>
  </si>
  <si>
    <t>Decreto No. 159-17</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</si>
  <si>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</si>
  <si>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</si>
  <si>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</si>
  <si>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</si>
  <si>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</si>
  <si>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</si>
  <si>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r>
      <t xml:space="preserve">La estructura de la afiliación al Seguro Familiar de Salud (SFS) en los Regímenes Especiales de Salud para Pensionados al mes de noviembre de 2025 evidencia que la mayoría de los beneficiarios son titulares, con </t>
    </r>
    <r>
      <rPr>
        <b/>
        <sz val="11"/>
        <rFont val="Arial"/>
        <family val="2"/>
      </rPr>
      <t>84,469 afiliados (71.2%)</t>
    </r>
    <r>
      <rPr>
        <sz val="11"/>
        <rFont val="Arial"/>
        <family val="2"/>
      </rPr>
      <t xml:space="preserve">, mientras que los dependientes ascienden a </t>
    </r>
    <r>
      <rPr>
        <b/>
        <sz val="11"/>
        <rFont val="Arial"/>
        <family val="2"/>
      </rPr>
      <t>34,152 (28.8%)</t>
    </r>
    <r>
      <rPr>
        <sz val="11"/>
        <rFont val="Arial"/>
        <family val="2"/>
      </rPr>
      <t xml:space="preserve">. Esto implica un índice de dependencia de </t>
    </r>
    <r>
      <rPr>
        <b/>
        <sz val="11"/>
        <rFont val="Arial"/>
        <family val="2"/>
      </rPr>
      <t>0.40,</t>
    </r>
    <r>
      <rPr>
        <sz val="11"/>
        <rFont val="Arial"/>
        <family val="2"/>
      </rPr>
      <t xml:space="preserve"> es decir, que por cada 100 titulares hay aproximadamente 40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</si>
  <si>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Titular</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</si>
  <si>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</si>
  <si>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</si>
  <si>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</si>
  <si>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noviembre de 2025 refleja una marcada concentración en el sector público, que agrupa 118,621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3,854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</si>
  <si>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</si>
  <si>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</si>
  <si>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</si>
  <si>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</si>
  <si>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</si>
  <si>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</si>
  <si>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 xml:space="preserve">El comportamiento del mercado laboral formal, muestra un crecimiento en el número de empresas como de empleados entre diciembre de 2008 a noviembre de 2025, reflejando la expansión de la economía y el fortalecimiento del sistema de seguridad social. El número total de empresas activas pasó de 41,757 en 2008 a 116,911en noviembre de 2025, lo que representa un incremento de mas de 170% en el período. Este crecimiento se explica principalmente por el dinamismo del sector privado, que concentra más del 99% de las empresas registradas y pasó de 41,379 a 115,204 empresas en el mismo lapso.  
De igualmanera,  el total de trabajadores aumentó de 1.18 millones en 2008 a 2.6 millones en noviembre de 2025, duplicando la cantidad de personas protegidas por el sistema. Los empleados privados representan la mayor proporción, alcanzando 1.81 millones, mientras que los empleados públicos y centralizados suman cerca de 788 mil trabajadores, lo que evidencia la expansión equilibrada entre los sectores público y privado. La relación promedio de empleados por empresa ha mostrado una tendencia a la baja, pasando de 28.4 en 2008 a 22.3 en noviembre 2025, lo que sugiere una mayor formalización de pequeñas y medianas empresas dentro del sistema.  </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</si>
  <si>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</si>
  <si>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</si>
  <si>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</si>
  <si>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</si>
  <si>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</si>
  <si>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</si>
  <si>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</si>
  <si>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</si>
  <si>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</si>
  <si>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</si>
  <si>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</si>
  <si>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</si>
  <si>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</si>
  <si>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</si>
  <si>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</si>
  <si>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</si>
  <si>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</si>
  <si>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</si>
  <si>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</si>
  <si>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</si>
  <si>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</si>
  <si>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</si>
  <si>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</si>
  <si>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</si>
  <si>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a noviembre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noviembre de 2025, los ocupados en el sector formal ascendieron a 2.517 millones y los afiliados al sistema a 2.5 millones, lo que representa un incremento acumulado del 61% y 119%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</si>
  <si>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</si>
  <si>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</si>
  <si>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</si>
  <si>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</si>
  <si>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</si>
  <si>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</si>
  <si>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</si>
  <si>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</si>
  <si>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a noviembre de 2025, la afiliación al SVDS ha mostrado un crecimiento sostenido tanto en cotizantes como en afiliados totales. Los cotizantes pasaron de 929,743 en 2008 a 2,243,854 a noviembre de 2025, mientras que los afiliados aumentaron de 1,983,720 a 5,558,837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40.37% a noviembre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</si>
  <si>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Cotizantes</t>
  </si>
  <si>
    <t xml:space="preserve">Afiliados </t>
  </si>
  <si>
    <t>Densidad de Cotizantes</t>
  </si>
  <si>
    <r>
      <rPr>
        <b/>
        <sz val="16"/>
        <color theme="1"/>
        <rFont val="Arial"/>
        <family val="2"/>
      </rPr>
      <t xml:space="preserve">Fuente:  </t>
    </r>
    <r>
      <rPr>
        <sz val="16"/>
        <color theme="1"/>
        <rFont val="Arial"/>
        <family val="2"/>
      </rPr>
      <t xml:space="preserve">SIPEN. </t>
    </r>
  </si>
  <si>
    <t>Entre 2008 a noviembre 2025, el número de trabajadores cotizantes al SVDS ha mostrado un crecimiento importante, pasando de 929,743 en 2008 a 2,243,854 en noviembre de 2025, mientras que la población ocupada formal aumentó de 1,566,047 a 2,517,565,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89.13% en noviembre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</si>
  <si>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</si>
  <si>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</si>
  <si>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</si>
  <si>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t>Nov.2025</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</si>
  <si>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</si>
  <si>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</si>
  <si>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30.0% de los cotizantes entre 25 y 34 años y un 11.1% entre 20 y 24 años y un 13.4%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22.8%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</si>
  <si>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</si>
  <si>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</si>
  <si>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</si>
  <si>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</si>
  <si>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</si>
  <si>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</si>
  <si>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</si>
  <si>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</si>
  <si>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</si>
  <si>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</si>
  <si>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</si>
  <si>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</si>
  <si>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</si>
  <si>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36.5% cotiza con 0 a 1 salario mínimo y 39.9%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1.1%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</si>
  <si>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</si>
  <si>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</si>
  <si>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</si>
  <si>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</si>
  <si>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</si>
  <si>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</si>
  <si>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</si>
  <si>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</si>
  <si>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</si>
  <si>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</si>
  <si>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</si>
  <si>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</si>
  <si>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noviembre de 2025, tanto los afiliados masculinos como femeninos al SVDS han mostrado un crecimiento sostenido. Los afiliados masculinos pasaron de 1,165,631 en 2008 a 3,015,069 a noviembre de 2025, mientras que los femeninos aumentaron de 818,089 a 2,543,768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1,143,760 a noviembre de 2025, y las cotizantes femeninas de 484,285 a 1,100,094.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</si>
  <si>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</si>
  <si>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</si>
  <si>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</si>
  <si>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</si>
  <si>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</si>
  <si>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</si>
  <si>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</si>
  <si>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</si>
  <si>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</si>
  <si>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a noviembre de 2025, los traspasos totales en el SVDS han mostrado una tendencia creciente, pasando de 10,644 casos en 2010 a 88,938 a noviembre 2025 con un total acumulado de 816,751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</si>
  <si>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Traspasos</t>
  </si>
  <si>
    <t>Períodos</t>
  </si>
  <si>
    <t>Casos</t>
  </si>
  <si>
    <t>Seguro de Vejez, Discapacidad y Sobrevivencia (SVDS)
Traspasos Recibidos en Entidades de CCI/ Reparto</t>
  </si>
  <si>
    <t>Traspasos Recibidos en AFP</t>
  </si>
  <si>
    <t>Traspasos Recibidos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</si>
  <si>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</si>
  <si>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</si>
  <si>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</si>
  <si>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</si>
  <si>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</si>
  <si>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</si>
  <si>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</si>
  <si>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</si>
  <si>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</si>
  <si>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</si>
  <si>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</si>
  <si>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</si>
  <si>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</si>
  <si>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</si>
  <si>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</si>
  <si>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</si>
  <si>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</si>
  <si>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</si>
  <si>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</si>
  <si>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</si>
  <si>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</si>
  <si>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</si>
  <si>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</si>
  <si>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</si>
  <si>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</si>
  <si>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</si>
  <si>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</si>
  <si>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</si>
  <si>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</si>
  <si>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</si>
  <si>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alcanzaró un total de RD$201,379,02 millones entre 2024-noviembre 2025, evidenciando la magnitud de los recursos destinados al financiamiento de los servicios de salud, subsidios y gestión del sistema. El principal componente corresponde al Cuidado de la Salud, con RD$187,256.94 millones, lo que representa más del 93% del total desembolsado, reafirmando el peso predominante de los gastos médicos y asistenciales dentro del RC.
El Fondo Nacional de Atención Médica por Accidentes de Tránsito (FONAMAT) acumuló RD$3,548.96 millones, mientras que los subsidios (por maternidad, lactancia y enfermedad común) sumaron RD$9,245.43 millones, reflejando el compromiso del sistema con la protección social y el apoyo económico a los trabajadores ante situaciones temporales de incapacidad. Mientras que la Comisión de la SISALRIL, con RD$1,327.69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</si>
  <si>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</si>
  <si>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Ene-Nov.25</t>
  </si>
  <si>
    <t>Cuidado de la Salud</t>
  </si>
  <si>
    <t xml:space="preserve">FONAMAT </t>
  </si>
  <si>
    <t xml:space="preserve">Subsidios </t>
  </si>
  <si>
    <t>Comisión SISALRIL</t>
  </si>
  <si>
    <t>Totales</t>
  </si>
  <si>
    <r>
      <t xml:space="preserve">Fuente: </t>
    </r>
    <r>
      <rPr>
        <sz val="9"/>
        <color theme="1"/>
        <rFont val="Arial"/>
        <family val="2"/>
      </rPr>
      <t>TSS</t>
    </r>
  </si>
  <si>
    <t>Seguro Familiar de Salud (SFS) del Régimen Contributivo (RC)
Fondos Pagados a las Administradora de Riesgos de Salud (ARS) del SFS del RC</t>
  </si>
  <si>
    <t>Entre los años 2022 a noviembre de 2025, los fondos pagados a las Administradoras de Riesgos de Salud (ARS) del Régimen Contributivo (RC) del Seguro Familiar de Salud (SFS) ascendieron a un total de RD$357,107.29 millones, reflejando la magnitud de los recursos canalizados para garantizar la cobertura médica de los trabajadores formales.  Las ARS SENASA RC y Primera ARS de Humano concentran la mayor proporción de estos recursos, con RD$216,180.33 millones (60.5%), consolidándose como los principales actores del sistema.  
Durante el período enero–noviembre de 2025, el monto desembolsado alcanzó RD$93,185.15 millones, lo que representa un ritmo de ejecución sostenido frente al total de años anteriores. Las demás ARS privadas mantienen participaciones menores, destacando MAPFRE Salud ARS (11.2%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</si>
  <si>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No.</t>
  </si>
  <si>
    <t>ARS</t>
  </si>
  <si>
    <t>Ene-Nov. 2025</t>
  </si>
  <si>
    <t>2022-2023</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</si>
  <si>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</si>
  <si>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</si>
  <si>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</si>
  <si>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</si>
  <si>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</si>
  <si>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</si>
  <si>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</si>
  <si>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</si>
  <si>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</si>
  <si>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</si>
  <si>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</si>
  <si>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</si>
  <si>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</si>
  <si>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</si>
  <si>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</si>
  <si>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</si>
  <si>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</si>
  <si>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</si>
  <si>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</si>
  <si>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</si>
  <si>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</si>
  <si>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</si>
  <si>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</si>
  <si>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</si>
  <si>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</si>
  <si>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 xml:space="preserve">A noviembre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RD$3,515.74 millones, equivalentes al 32.96% del portafolio, lo que evidencia una preferencia por instrumentos estables y de rendimiento predecible. En segundo lugar, los Títulos Desmaterializados (REPO) suman RD$2,035.68 millones (19.08%),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4.27% del total, reflejando una apuesta moderada hacia esquemas de inversión estructurados y diversificados. </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</si>
  <si>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</si>
  <si>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</si>
  <si>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</si>
  <si>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</si>
  <si>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</si>
  <si>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</si>
  <si>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</si>
  <si>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Fuente: Informes de la TSS</t>
  </si>
  <si>
    <t xml:space="preserve">Relación de Inversiones Financieras_Gestión de Fondos
Distribución de las Inversiones del SFS  y  SVDS del RC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</si>
  <si>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RD$4,769.99 millones, equivalente al 29.28% del total invertido, lo que refleja su relevancia en la gestión de los recursos financieros del sistema. La Cuenta Cuidado de la Salud representa el 65.48% (RD$10,666.86 millones), evidenciando la prioridad asignada a la sostenibilidad del financiamiento de las prestaciones médicas y la atención sanitaria.
Las demás cuentas presentan participaciones menores, destacando el Seguro de Vida No Individualizable con  3.02%, seguido de los Aportes Voluntarios (1.37%) y la Comisión AFP No Individualizable (0.85%) millones invertidos.  </t>
  </si>
  <si>
    <t>Cuenta Personal No Individualizable</t>
  </si>
  <si>
    <t>Seguro de Vida No Individualizable</t>
  </si>
  <si>
    <t>Comisión AFP No Individualizable</t>
  </si>
  <si>
    <t xml:space="preserve">Aportes Voluntarios No individualizable </t>
  </si>
  <si>
    <t>Fuente: TSS</t>
  </si>
  <si>
    <t>Seguro Familiar de Salud (SFS) del Régimen Subsidiado (RS)
Aporte  del Gobierno Central y Pago a SENASA</t>
  </si>
  <si>
    <t xml:space="preserve">Entre 2015 a noviembre 2025, los aportes del Gobierno al Sistema Dominicano de Seguridad Social (SDSS) reflejan una tendencia de crecimiento y una estrecha correspondencia con los pagos realizados al SENASA. Durante este período, los aportes presupuestados acumularon RD$15,161.33 millones, mientras que los pagos efectivos al SENASA alcanzaron RD$150,885.08 millones, mostrando una ejecución superior al 100% del monto planificado. Este comportamiento evidencia el compromiso estatal con la cobertura y sostenibilidad del Régimen Subsidiado, especialmente en los años de expansión de la cobertura universal en salud.
A partir de 2020 se observa un incremento significativo en los aportes y pagos, impulsado por la pandemia y las políticas de ampliación del acceso a servicios médicos. En particular, los años 2021 y 2022 registraron los niveles más altos, con aportes superiores a los RD$16 mil millones anuales. </t>
  </si>
  <si>
    <t>Aporte Gobierno (Presupuestado)</t>
  </si>
  <si>
    <t xml:space="preserve"> Pago a SENASA </t>
  </si>
  <si>
    <t>Columna1</t>
  </si>
  <si>
    <t>Columna2</t>
  </si>
  <si>
    <t>Fuente:  TSS / SISALRIL</t>
  </si>
  <si>
    <t>Monto Dispersado para los Planes de Servicios de Salud Especiales para Pensionados y Jubilados</t>
  </si>
  <si>
    <t>Período:  Diciembre 2015 - Diciembre 2025</t>
  </si>
  <si>
    <t xml:space="preserve">El monto dispersado y del total de pensionados evidencia una tendencia de crecimiento paralela, aunque no proporcional, a lo largo del período 2009–2025. En los primeros años (2009–2016), el número de pensionados se mantiene relativamente estable, con leves fluctuaciones, mientras que los pagos muestran un crecimiento moderado y luego cierta estabilidad alrededor de los RD$300 millones, tomandose en cuenta el aumento del cápita en los estos años aumento.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casi 119,000 en 2025, mientras que los pagos se multiplican de manera acelerada, superando los RD$3,300 millones en el último año. </t>
  </si>
  <si>
    <t>Pagos a Pensionados</t>
  </si>
  <si>
    <t>Total de Pensionados</t>
  </si>
  <si>
    <t>2025</t>
  </si>
  <si>
    <r>
      <rPr>
        <b/>
        <sz val="18"/>
        <color theme="1"/>
        <rFont val="Arial"/>
        <family val="2"/>
      </rPr>
      <t xml:space="preserve">Fuente: </t>
    </r>
    <r>
      <rPr>
        <sz val="18"/>
        <color theme="1"/>
        <rFont val="Arial"/>
        <family val="2"/>
      </rPr>
      <t>SISALRIL</t>
    </r>
  </si>
  <si>
    <t>Seguro de Vejez, Discapacidad y Sobrevivencia (SVDS)
Dispersión Histórica del SVDS</t>
  </si>
  <si>
    <t>La dispersión histórica del SVDS ha mostrado un crecimiento constante y significativo a lo largo de los últimos diez años. Partiendo de RD$38,018.2 millones en 2015, los montos dispersados han aumentado progresivamente, alcanzando casi RD$100 mil millones en 2024. Este crecimiento refleja tanto el incremento en la cantidad de beneficiarios como el ajuste en los montos de pensiones y prestaciones, evidenciando la ampliación y fortalecimiento del SDSS.
A noviembre 2025, la dispersión acumulada ya supera los RD$99,532.23 millones, lo que indica que el total anual probablemente superará el récord del año anterior si la tendencia se mantiene. En estos años, el monto total dispersado asciende a más de RD$732,651.67 millones, demostrando la relevancia financiera del SVDS como componente clave en la protección social y en la sostenibilidad del Régimen Contributivo.</t>
  </si>
  <si>
    <t>Dispersión SVDS</t>
  </si>
  <si>
    <t>Seguro de Vejez, Discapacidad y Sobrevivencia (SVDS)
Pagos Anual por Cuentas del SVDS (RD$)</t>
  </si>
  <si>
    <t>Período:  Diciembre 2022 - Noviembre 2025</t>
  </si>
  <si>
    <t xml:space="preserve">Entre 2022 a noviembre de 2025, el Seguro de Vejez, Discapacidad y Sobrevivencia (SVDS) realizó pagos acumulados por aproximadamente RD$368,559.69 millones, destacándose la Cuenta de Capitalización Individual (CCI) que concentró más del 81.2% del total con RD$299.400 millones desembolsados. Este dato refleja la importancia del esquema de capitalización como base del sistema, mientras que el Sistema de Reparto y el Seguro de Vida aportaron montos relevantes de RD$13.263.33 millones y RD$31.044.45 millones respectivamente, complementando la protección financiera para los afiliados y sus beneficiarios.  Además, se registraron pagos por RD$1.333.35 millones en el Autoseguro IDSS y cerca de RD$4.789.25 millones en comisiones para la administración del sistema, incluyendo la Comisión AFP y SIPEN. Los Fondos de Solidaridad Social sumaron RD$14.125.48 millones, mientras que las operaciones de la TSS y DIDA aportaron montos adicionales para garantizar la operatividad y regulación del sistema. </t>
  </si>
  <si>
    <t>Ene.-  Nov.2025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</si>
  <si>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</si>
  <si>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</si>
  <si>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</si>
  <si>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</si>
  <si>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</si>
  <si>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</si>
  <si>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</si>
  <si>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</si>
  <si>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</si>
  <si>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</si>
  <si>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Entre 2022 a noviembre de 2025, los pagos totales a las entidades del SVDS alcanzaron aproximadamente RD$368,559.69 millones, reflejando la distribución financiera dentro del Régimen Contributivo. Las AFP (Administradoras de Fondos de Pensiones) dominan el reparto de estos recursos, destacándose AFP Popular con RD$97,450.71 millones, seguida por Scotia Crecer AFP con RD$69,238.82 millones, AFP Siembra con RD$60,800.16 millones, y AFP Reservas con RD$58,463.48 millones. Además, el Fondo INABIMA recibió RD$49,266.48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</si>
  <si>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Totales Generales</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</si>
  <si>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</si>
  <si>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</si>
  <si>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</si>
  <si>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</si>
  <si>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</si>
  <si>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</si>
  <si>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</si>
  <si>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</si>
  <si>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</si>
  <si>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</si>
  <si>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</si>
  <si>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</si>
  <si>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</si>
  <si>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</si>
  <si>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</si>
  <si>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</si>
  <si>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</si>
  <si>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</si>
  <si>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</si>
  <si>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Noviembre 2025</t>
  </si>
  <si>
    <t>El patrimonio de los fondos de pensiones en República Dominicana ha mostrado un crecimiento sostenido y robusto desde 2018, pasando de RD$599,976.13 millones a más de RD$1,571,368.48 millones a noviembre de 2025. Este incremento se refleja en tasas anuales de crecimiento que han oscilado entre un 10.6% y 17.9%,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 a noviembre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</si>
  <si>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</si>
  <si>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</si>
  <si>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</si>
  <si>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</si>
  <si>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</si>
  <si>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 xml:space="preserve"> Seguro de Vejez, Discapacidad y Sobrevivencia (SVDS)
Composición del Patrimonio de Fondos de Pensiones</t>
  </si>
  <si>
    <t>El patrimonio total de los fondos de pensiones en República Dominicana alcanzó RD$1,571,368.48 millones al mes de noviembre de 2025, distribuido principalmente entre diferentes componentes del sistema. La mayor proporción corresponde a las Cuentas de Capitalización Individual (CCI), que representan el 79.57% del patrimonio con RD$1,250,353.3 millones, reflejando el peso preponderante del esquema individual en el sistema contributivo.
Le sigue el Fondo de Solidaridad Social, con un 5.9% equivalente a RD$92,224.5 millones, y los Fondos de Reparto Individualizado, que concentran el 5.87% del total con RD$51,989.5 millones. Los Fondos Complementarios tienen una participación marginal, cercana al 0.10%, mientras que el INABIMA (Instituto Nacional de Bienestar Magisterial) representa una porción significativa del patrimonio, con un 11.16%, equivalente a RD$175,287.3 millones.</t>
  </si>
  <si>
    <t>Composicion de Patrimonio de Fondo de Pensiones</t>
  </si>
  <si>
    <t>Cuentas de Capitalización Individual</t>
  </si>
  <si>
    <t>Fondo de 
Solidaridad Social</t>
  </si>
  <si>
    <t>Fondos de Reparto Individualizado*</t>
  </si>
  <si>
    <t>Fondos Complementarios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</si>
  <si>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</si>
  <si>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</si>
  <si>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</si>
  <si>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9.90% y el del sistema con un 9.93% hasta noviembre de 2025. Este comportamiento refleja la capacidad del sistema para generar rendimientos atractivos en el contexto económico dominicano, a pesar de algunas caídas significativas, especialmente durante años con condiciones económicas más desafiantes.
Los años con mayor rentabilidad, como 2011, 2012 y 2021, coinciden con períodos de crecimiento económico y estabilidad financiera, mientras que la baja rentabilidad observada en 2018 y 2022 puede relacionarse con eventos externos y crisis que afectaron los mercados globales y locales. La recuperación progresiva en 2023 y 2024, con rentabilidades cercanas al 9-10%, indica una estabilización y adaptación del sistema a las condiciones cambiantes, asegurando la sostenibilidad y el crecimiento de los recursos acumulados para el pago de pensiones en el futuro.</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</si>
  <si>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</si>
  <si>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</si>
  <si>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</si>
  <si>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</si>
  <si>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noviembre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</si>
  <si>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</si>
  <si>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</si>
  <si>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</si>
  <si>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</si>
  <si>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</si>
  <si>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 xml:space="preserve">El comportamiento historico de las pensiones otorgadas del Seguro de Vejez, Discapacidad y Sobrevivencia (SVDS) evidencia un crecimiento progresivo y una consolidación del sistema previsional dominicano. Desde el período inicial 2003-2007 hasta noviembre de 2025, se han otorgado 36,630 pensiones, de las cuales el 46% corresponde a discapacidad y el 53.8% a sobrevivencia, con una participación marginal de los retiros programados (98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noviembre de 2025, el sistema ha registrado 2,917 nuevas pensiones, con una distribución cercana al equilibrio: 44% por discapacidad y 55% por sobrevivencia.  </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</si>
  <si>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</si>
  <si>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</si>
  <si>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</si>
  <si>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</si>
  <si>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</si>
  <si>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</si>
  <si>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</si>
  <si>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</si>
  <si>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</si>
  <si>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</si>
  <si>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 xml:space="preserve">El monto promedio mensual de las pensiones del Seguro de Vejez, Discapacidad y Sobrevivencia (SVDS) evidencia diferencias significativas según el tipo de beneficio otorgado. A noviembre de 2025, las pensiones por </t>
    </r>
    <r>
      <rPr>
        <b/>
        <sz val="20"/>
        <rFont val="Arial"/>
        <family val="2"/>
      </rPr>
      <t>discapacidad</t>
    </r>
    <r>
      <rPr>
        <sz val="20"/>
        <rFont val="Arial"/>
        <family val="2"/>
      </rPr>
      <t xml:space="preserve"> total presentan un promedio de </t>
    </r>
    <r>
      <rPr>
        <b/>
        <sz val="20"/>
        <rFont val="Arial"/>
        <family val="2"/>
      </rPr>
      <t>RD$16,293.00</t>
    </r>
    <r>
      <rPr>
        <sz val="20"/>
        <rFont val="Arial"/>
        <family val="2"/>
      </rPr>
      <t xml:space="preserve">, mientras que las de discapacidad parcial alcanzan </t>
    </r>
    <r>
      <rPr>
        <b/>
        <sz val="20"/>
        <rFont val="Arial"/>
        <family val="2"/>
      </rPr>
      <t xml:space="preserve">RD$4,896.00,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RD$13,741.00,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lo que evidencia la relación directa entre el ahorro acumulado en la cuenta individual y el ingreso mensual que el afiliado percibe tras su retiro. En conjunto, estos valores reflejan la estructura progresiva del sistema previsional, que ajusta las prestaciones según el tipo de contingencia, contribuyendo a garantizar una protección social diferenciada y sostenible dentro del Régimen Contributivo.</t>
    </r>
  </si>
  <si>
    <t>Concepto</t>
  </si>
  <si>
    <t>RD$</t>
  </si>
  <si>
    <t>Sobreviviencia</t>
  </si>
  <si>
    <t>Discapacidad Parcial</t>
  </si>
  <si>
    <t>Discapacidad  Total</t>
  </si>
  <si>
    <t>Retiro programado**</t>
  </si>
  <si>
    <r>
      <t>Fuente:</t>
    </r>
    <r>
      <rPr>
        <sz val="14"/>
        <rFont val="Arial"/>
        <family val="2"/>
      </rPr>
      <t xml:space="preserve"> SIPEN. </t>
    </r>
  </si>
  <si>
    <t>Nota **:  Dato a septiembre 2025. Boletín SIPEN</t>
  </si>
  <si>
    <t>A Julio 2025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</si>
  <si>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</si>
  <si>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</si>
  <si>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</si>
  <si>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</si>
  <si>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</si>
  <si>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</si>
  <si>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</si>
  <si>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</si>
  <si>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</si>
  <si>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</si>
  <si>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</si>
  <si>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</si>
  <si>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</si>
  <si>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</si>
  <si>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</si>
  <si>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</si>
  <si>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</si>
  <si>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</si>
  <si>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</si>
  <si>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</si>
  <si>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</si>
  <si>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</si>
  <si>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</si>
  <si>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</si>
  <si>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</si>
  <si>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</si>
  <si>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</si>
  <si>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</si>
  <si>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</si>
  <si>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</si>
  <si>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</si>
  <si>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</si>
  <si>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</si>
  <si>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</si>
  <si>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</si>
  <si>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</si>
  <si>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</si>
  <si>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</si>
  <si>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</si>
  <si>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</si>
  <si>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</si>
  <si>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</si>
  <si>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</si>
  <si>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</si>
  <si>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</si>
  <si>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</si>
  <si>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</si>
  <si>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</si>
  <si>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</si>
  <si>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t>TABLA RESUMEN_NOVIEMBRE 2025</t>
  </si>
  <si>
    <t>Período:  Diciembre 2009 - Noviembre 2025</t>
  </si>
  <si>
    <t>Período:  Diciembre 2007 - Noviembre 2025</t>
  </si>
  <si>
    <t>Afiliados</t>
  </si>
  <si>
    <t>Población</t>
  </si>
  <si>
    <t>Período:  Diciembre 2008 - Noviembre  2025</t>
  </si>
  <si>
    <t xml:space="preserve">Planes Especiales de Salud para Pensionados y Jubilados </t>
  </si>
  <si>
    <t>Meses</t>
  </si>
  <si>
    <t>ARL</t>
  </si>
  <si>
    <t>AT</t>
  </si>
  <si>
    <t>EP</t>
  </si>
  <si>
    <t>Total Planes Especiales de Salud para Pensionados y Jubilados</t>
  </si>
  <si>
    <t>De Policía Nacional (PN)</t>
  </si>
  <si>
    <t>Nov. 2025</t>
  </si>
  <si>
    <t>Período:  Diciembre 2010 - Noviembre  2025</t>
  </si>
  <si>
    <t>Empresas</t>
  </si>
  <si>
    <t>Empleados</t>
  </si>
  <si>
    <t>Riesgos laborales</t>
  </si>
  <si>
    <t>Noviembre 2025</t>
  </si>
  <si>
    <t>Privada</t>
  </si>
  <si>
    <t xml:space="preserve">Masculino </t>
  </si>
  <si>
    <t>%Mujeres</t>
  </si>
  <si>
    <t>% Hombres</t>
  </si>
  <si>
    <t>Período: Noviembre  2025</t>
  </si>
  <si>
    <t>Fijo</t>
  </si>
  <si>
    <t>Publica</t>
  </si>
  <si>
    <t xml:space="preserve">Femenino </t>
  </si>
  <si>
    <t>Período: 2020 - Noviembre  2025</t>
  </si>
  <si>
    <t>Centralizada</t>
  </si>
  <si>
    <t>Período:  Diciembre 2003 - Noviembre  2025</t>
  </si>
  <si>
    <t>Pendiente a Clasificar</t>
  </si>
  <si>
    <t>Pensionados/Empresas</t>
  </si>
  <si>
    <t xml:space="preserve">Publicas </t>
  </si>
  <si>
    <t>Privadas</t>
  </si>
  <si>
    <t>Autogestionadas</t>
  </si>
  <si>
    <t>Total de empresas</t>
  </si>
  <si>
    <t>Total de empleados</t>
  </si>
  <si>
    <t>Período:  Diciembre 2015 - Noviembre 2025</t>
  </si>
  <si>
    <t>Seguro Familiar de Salud (SFS)</t>
  </si>
  <si>
    <t>Pensionados/ Regimen de Financiamiento</t>
  </si>
  <si>
    <t>Titutar</t>
  </si>
  <si>
    <t>Período: 2024 - Noviembre  2025</t>
  </si>
  <si>
    <t>Afil. SISALRIL RC</t>
  </si>
  <si>
    <t>Hombres  RC</t>
  </si>
  <si>
    <t>Mujeres RC</t>
  </si>
  <si>
    <t>Período: 2022 - Noviembre  2025</t>
  </si>
  <si>
    <t>Titulares</t>
  </si>
  <si>
    <t>Dependientes directos</t>
  </si>
  <si>
    <t>Dependientes adicionales</t>
  </si>
  <si>
    <t>Hasta 19</t>
  </si>
  <si>
    <t>Regimen Contributivo</t>
  </si>
  <si>
    <t>60 y más</t>
  </si>
  <si>
    <t xml:space="preserve">Cantidad de Salarios Mínimos  </t>
  </si>
  <si>
    <t>Regimen Subsidiado</t>
  </si>
  <si>
    <t>0-1</t>
  </si>
  <si>
    <t>Afi. SISALRIL  RS</t>
  </si>
  <si>
    <t>Hombres RS</t>
  </si>
  <si>
    <t>Mujeres RS</t>
  </si>
  <si>
    <t>1-2</t>
  </si>
  <si>
    <t>2-3</t>
  </si>
  <si>
    <t xml:space="preserve">Dependientes </t>
  </si>
  <si>
    <t>3-4</t>
  </si>
  <si>
    <t>4-6</t>
  </si>
  <si>
    <t>6-8</t>
  </si>
  <si>
    <t>8-10</t>
  </si>
  <si>
    <t>10-15</t>
  </si>
  <si>
    <t>Masculino</t>
  </si>
  <si>
    <t>15 y más</t>
  </si>
  <si>
    <t>Femenino</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</si>
  <si>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</si>
  <si>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</si>
  <si>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</si>
  <si>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</si>
  <si>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</si>
  <si>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</si>
  <si>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</si>
  <si>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</si>
  <si>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</si>
  <si>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</si>
  <si>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 xml:space="preserve">25-29   </t>
  </si>
  <si>
    <t xml:space="preserve">Personas trabajadoras cotizantes por ragno de trabajadores en la empresas y </t>
  </si>
  <si>
    <t xml:space="preserve">30-34   </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</si>
  <si>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</si>
  <si>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</si>
  <si>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</si>
  <si>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</si>
  <si>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</si>
  <si>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</si>
  <si>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</si>
  <si>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</si>
  <si>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</si>
  <si>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</si>
  <si>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</si>
  <si>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</si>
  <si>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</si>
  <si>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</si>
  <si>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</si>
  <si>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</si>
  <si>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</si>
  <si>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</si>
  <si>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</si>
  <si>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</si>
  <si>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</si>
  <si>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</si>
  <si>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</si>
  <si>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</si>
  <si>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+180</t>
  </si>
  <si>
    <t>PIB 2023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</si>
  <si>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</si>
  <si>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</si>
  <si>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</si>
  <si>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</si>
  <si>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</si>
  <si>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</si>
  <si>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</si>
  <si>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</si>
  <si>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</si>
  <si>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</si>
  <si>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</si>
  <si>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</si>
  <si>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</si>
  <si>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</si>
  <si>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 xml:space="preserve"> CCI</t>
  </si>
  <si>
    <t>Reparto</t>
  </si>
  <si>
    <t>TSS-INABIMA</t>
  </si>
  <si>
    <t>MAPFRE Salud ARS (Palic Salud)</t>
  </si>
  <si>
    <t>Comisión SIPEN</t>
  </si>
  <si>
    <t>Salud Segura</t>
  </si>
  <si>
    <t xml:space="preserve"> FSS</t>
  </si>
  <si>
    <t>Patrimonio por Fondo</t>
  </si>
  <si>
    <t>Fondos</t>
  </si>
  <si>
    <t>SFS-DISPERSION</t>
  </si>
  <si>
    <t>Cuidado de la Salud + ADA</t>
  </si>
  <si>
    <t>AFP LEON</t>
  </si>
  <si>
    <t>AFP CARIBALICO</t>
  </si>
  <si>
    <t>Serv. Dominicano de Salud</t>
  </si>
  <si>
    <t>Estancias Infantiles (EI)</t>
  </si>
  <si>
    <t>La Colonial</t>
  </si>
  <si>
    <t>Pago de CONDEI</t>
  </si>
  <si>
    <t>ASISTANET (Constitución)</t>
  </si>
  <si>
    <t>SRL-DISPERSION</t>
  </si>
  <si>
    <t xml:space="preserve"> Prestaciones de Beneficios</t>
  </si>
  <si>
    <t>SFS-Pensionados Hacienda</t>
  </si>
  <si>
    <t>SFS-Pensionados Policia Nacional</t>
  </si>
  <si>
    <t>SFS-Pensionados S. Salud</t>
  </si>
  <si>
    <t>SFS-Pensionados FFAA</t>
  </si>
  <si>
    <t>SFS-Pensionados Estado</t>
  </si>
  <si>
    <t xml:space="preserve">  cateroria de riesgos SRL</t>
  </si>
  <si>
    <r>
      <t xml:space="preserve"> Afiliados S</t>
    </r>
    <r>
      <rPr>
        <b/>
        <sz val="26"/>
        <color rgb="FFFF0000"/>
        <rFont val="Calibri"/>
        <family val="2"/>
        <scheme val="minor"/>
      </rPr>
      <t>FS</t>
    </r>
    <r>
      <rPr>
        <b/>
        <sz val="26"/>
        <color theme="0"/>
        <rFont val="Calibri"/>
        <family val="2"/>
        <scheme val="minor"/>
      </rPr>
      <t xml:space="preserve"> por Grupos de Edad según Sexo del Afiliado. </t>
    </r>
  </si>
  <si>
    <t xml:space="preserve">Categoria  </t>
  </si>
  <si>
    <t>I</t>
  </si>
  <si>
    <t>II</t>
  </si>
  <si>
    <t>III</t>
  </si>
  <si>
    <t>IV</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</si>
  <si>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</si>
  <si>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</si>
  <si>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</si>
  <si>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</si>
  <si>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Solicitud de Beneficios de IDOPPRIL
Instituto Dominicano de Prevención y Proteción de Riesgos Laborales
Reporte de Accidentes Laborales y Enfermedades Profesionales</t>
  </si>
  <si>
    <t>Entre 2007 a noviembre 2025, el Instituto Dominicano de Prevención y Protección de Riesgos Laborales (IDOPPRIL) registró un total de 652,143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</si>
  <si>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</si>
  <si>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</si>
  <si>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</si>
  <si>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</si>
  <si>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</si>
  <si>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</si>
  <si>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Rango de Edad</t>
  </si>
  <si>
    <t>Entre 2007 a noviembre de 2025 se registraron 652,143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31.5% de los casos, seguido de cerca por el grupo de 30 a 39 años con 31%,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</si>
  <si>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</si>
  <si>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</si>
  <si>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</si>
  <si>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</si>
  <si>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</si>
  <si>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</si>
  <si>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</si>
  <si>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</si>
  <si>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</si>
  <si>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a noviembre de 2025,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su punto máximo noviembre de 2025, cuando el 80.17% de los casos correspondió a este sector, producto de una mayor cobertura institucional y fortalecimiento del sistema de notificación.</t>
  </si>
  <si>
    <t>Sector Público</t>
  </si>
  <si>
    <t>Sector Privado</t>
  </si>
  <si>
    <t>% Público</t>
  </si>
  <si>
    <t>% Privado</t>
  </si>
  <si>
    <t>Solicitud de Beneficios de IDOPPRIL
Instituto Dominicano de Prevención y Proteción de Riesgos Laborales
Reporte de Accidentes Laborales y Enfermedades Profesionales por Sexo</t>
  </si>
  <si>
    <t>Entre 2007 a septiembre de 2025, el total de casos registrados de accidentes laborales y enfermedades profesionales ascendió a 643,204, de los cuales el 67.3% correspondió a hombres y el 32.7%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</si>
  <si>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</si>
  <si>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</si>
  <si>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</si>
  <si>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Diciembre 2025</t>
  </si>
  <si>
    <t xml:space="preserve">Entre 2024 al 2025, el Convenio Bilateral de Seguridad Social entre España y la República Dominicana registró un total de 5,147 solicitudes introducidas;  24,808 gestiones realizadas; 5,043 atenciones a usuarios y 3,393 expedientes concluidos, según datos del CNSS. Estos resultados reflejan el fortalecimiento de la cooperación entre los países en materia de protección social, garantizando la continuidad de derechos y beneficios para los trabajadores migrantes y pensionados.  </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</si>
  <si>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</si>
  <si>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</si>
  <si>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</si>
  <si>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</si>
  <si>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</si>
  <si>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</si>
  <si>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</si>
  <si>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</si>
  <si>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Durante el período comprendido entre 2024 a diciembre 2025, la Ejecución del Convenio Multilateral Iberoamericano de Seguridad Social (CMISS) desde España alcanzó un total de 4,325 gestiones, según datos del CNSS. De estas, 2,776 correspondieron a certificaciones de legislación aplicable para trabajadores desplazados, mientras que 289 fueron solicitudes de pensión por vejez, 145 por invalidez y 42 por supervivencia. Además, se tramitaron 112 certificaciones de períodos cotizados, 643 reiteraciones y 318 depósitos de documentos requeridos. 
Durante el período comprendido, la Ejecución del Convenio Multilateral Iberoamericano de Seguridad Social (CMISS) desde la República Dominicana alcanzó un total de 700 gestiones, según datos del Consejo Nacional de Seguridad Social (CNSS). De estas, 418 correspondieron a certificaciones emitidas entre los niveles descentralizados y centralizados, 40 a pensiones por vejez, 37 a pensiones por supervivencia (viudedad), 24 por orfandad y 2 por invalidez. Además, se realizaron 27 certificaciones de legislación aplicable para trabajadores desplazados, 7 certificaciones de períodos cotizados y 145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</si>
  <si>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</si>
  <si>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</si>
  <si>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</si>
  <si>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</si>
  <si>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</si>
  <si>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</si>
  <si>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</si>
  <si>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</si>
  <si>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</si>
  <si>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</si>
  <si>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</si>
  <si>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</si>
  <si>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</si>
  <si>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r>
      <t xml:space="preserve">Entre diciembre de 2008 a noviembre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de más de 200% en 17 años.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noviembre 2025 a un </t>
    </r>
    <r>
      <rPr>
        <b/>
        <sz val="14"/>
        <rFont val="Arial"/>
        <family val="2"/>
      </rPr>
      <t xml:space="preserve">97% </t>
    </r>
    <r>
      <rPr>
        <sz val="14"/>
        <rFont val="Arial"/>
        <family val="2"/>
      </rPr>
      <t>de la poblacion afiliada a nivel nacional. El RC con un 45.4%; el RS con 53.5% y el Regimenes especiales de pensionados con un 1.1%.</t>
    </r>
  </si>
  <si>
    <r>
      <t xml:space="preserve">El comportamiento de la afiliación al </t>
    </r>
    <r>
      <rPr>
        <b/>
        <sz val="28"/>
        <rFont val="Arial"/>
        <family val="2"/>
      </rPr>
      <t xml:space="preserve">Seguro Familiar de Salud (SFS) </t>
    </r>
    <r>
      <rPr>
        <sz val="28"/>
        <rFont val="Arial"/>
        <family val="2"/>
      </rPr>
      <t>entre 2008 y a noviembre de 2025 evidencia un crecimiento significativo, alcanzando una cobertura estimada a nivel nacional del</t>
    </r>
    <r>
      <rPr>
        <b/>
        <sz val="28"/>
        <rFont val="Arial"/>
        <family val="2"/>
      </rPr>
      <t xml:space="preserve"> 97.2%.</t>
    </r>
    <r>
      <rPr>
        <sz val="28"/>
        <rFont val="Arial"/>
        <family val="2"/>
      </rPr>
      <t xml:space="preserve"> En 2008, la cantidad de afiliados era de 2.9 millones, representando apenas el 31.3% de la población nacional estimada. A partir de ese año, la cobertura aumentó de manera progresiva,  superando el 62%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t>
    </r>
  </si>
  <si>
    <t>La afiliación al Seguro Familiar de Salud (SFS) muestra una distribución poblacional bastante equilibrada entre hombres y mujeres, con un total de 10,603,197, afiliados, de los cuales 5,265,455 (49.7%), son hombres y 5,337,742 (50.3%) son mujeres. Observando los grupos etarios, se nota que la afiliación crece de manera sostenida desde la infancia hasta los 30-34 años, alcanzando su punto máximo en el grupo de 30-34 años con 908,503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17,424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</si>
  <si>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38.4% del total de afiliados al sistema, equivalente a 4,066,617 personas. Este resultado refleja la alta densidad poblacional y la concentración de actividades económicas y laborales en la capital, donde se ubican la mayoría de las instituciones públicas y privadas que contribuyen a la afiliación formal. En contraste, las regiones Este (6.3%),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38.4% del total de personas. Este dato reafirma la centralización demográfica y económica del país en torno a la capital, donde se ubican las principales fuentes de empleo formal y los mayores centros hospitalarios. En segundo lugar, las regiones Norcentral (10.4%) y Cibao Central (4.8%)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21.1%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</si>
  <si>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t xml:space="preserve">Entre diciembre de 2010 a noviembre de 2025, los traspasos recibidos por las AFP muestran un crecimiento sostenido, con algunos altibajos asociados a la dinámica del mercado y factores externos. Los traspasos totales a AFP pasaron de 3,219 casos en 2010 a 82,370 a diciembre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98,103 traspasos en el período, con incrementos destacados en 2022–2024, principalmente por la migración de afiliados de sistemas antiguos hacia los planes actuales.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</si>
</sst>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_-* #,##0.00\ &quot;Pts&quot;_-;\-* #,##0.00\ &quot;Pts&quot;_-;_-* &quot;-&quot;??\ &quot;Pts&quot;_-;_-@_-"/>
    <numFmt numFmtId="182" formatCode="0.0"/>
    <numFmt numFmtId="183" formatCode="_([$€-2]\ * #,##0.00_);_([$€-2]\ * \(#,##0.00\);_([$€-2]\ * &quot;-&quot;??_);_(@_)"/>
    <numFmt numFmtId="184" formatCode="_([$€-2]* #,##0.000_);_([$€-2]* \(#,##0.000\);_([$€-2]* &quot;-&quot;??_)"/>
    <numFmt numFmtId="185" formatCode="#,##0.00;[Red]#,##0.00"/>
    <numFmt numFmtId="186" formatCode="General_)"/>
    <numFmt numFmtId="187" formatCode="0.00_);\(0.00\)"/>
    <numFmt numFmtId="188" formatCode="[$-1C0A]d&quot; de &quot;mmmm&quot; de &quot;yyyy;@"/>
    <numFmt numFmtId="189" formatCode="dd/mm/yyyy;@"/>
    <numFmt numFmtId="190" formatCode="_([$€-2]* #,##0.00000_);_([$€-2]* \(#,##0.00000\);_([$€-2]* &quot;-&quot;??_)"/>
    <numFmt numFmtId="191" formatCode="_(* #,##0.000_);_(* \(#,##0.000\);_(* &quot;-&quot;??_);_(@_)"/>
    <numFmt numFmtId="192" formatCode="_(* #,##0_);_(* \(#,##0\);_(* &quot;-&quot;????_);_(@_)"/>
    <numFmt numFmtId="193" formatCode="[$-1010409]###,###,###"/>
    <numFmt numFmtId="194" formatCode="&quot;$&quot;#,##0.0"/>
    <numFmt numFmtId="195" formatCode="_-&quot;$&quot;* #,##0.00_-;\-&quot;$&quot;* #,##0.00_-;_-&quot;$&quot;* &quot;-&quot;??_-;_-@_-"/>
    <numFmt numFmtId="196" formatCode="#,##0.0"/>
    <numFmt numFmtId="197" formatCode="0;0"/>
  </numFmts>
  <fonts count="253">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4"/>
      <color rgb="FFFF0000"/>
      <name val="Arial"/>
      <family val="2"/>
    </font>
    <font>
      <b/>
      <sz val="24"/>
      <color rgb="FFFF3300"/>
      <name val="Calibri"/>
      <family val="2"/>
      <scheme val="minor"/>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sz val="72"/>
      <name val="Arial"/>
      <family val="2"/>
    </font>
    <font>
      <b/>
      <sz val="15"/>
      <color theme="1"/>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b/>
      <sz val="40"/>
      <color theme="0"/>
      <name val="Arial"/>
      <family val="2"/>
    </font>
    <font>
      <sz val="31"/>
      <name val="Arial"/>
      <family val="2"/>
    </font>
    <font>
      <sz val="31"/>
      <color theme="0"/>
      <name val="Arial"/>
      <family val="2"/>
    </font>
    <font>
      <sz val="31"/>
      <color theme="1"/>
      <name val="Arial"/>
      <family val="2"/>
    </font>
    <font>
      <sz val="23"/>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61">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4"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66"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181" fontId="2"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4" fillId="0" borderId="0"/>
    <xf numFmtId="0" fontId="75" fillId="0" borderId="0"/>
    <xf numFmtId="174" fontId="75" fillId="0" borderId="0" applyFont="0" applyFill="0" applyBorder="0" applyAlignment="0" applyProtection="0"/>
    <xf numFmtId="9" fontId="75" fillId="0" borderId="0" applyFont="0" applyFill="0" applyBorder="0" applyAlignment="0" applyProtection="0"/>
    <xf numFmtId="0" fontId="31" fillId="0" borderId="0"/>
    <xf numFmtId="0" fontId="31" fillId="0" borderId="0"/>
    <xf numFmtId="178" fontId="31" fillId="0" borderId="0"/>
    <xf numFmtId="0" fontId="76"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7" fillId="0" borderId="0">
      <alignment wrapText="1"/>
    </xf>
    <xf numFmtId="0" fontId="2" fillId="0" borderId="0"/>
    <xf numFmtId="0" fontId="78" fillId="0" borderId="0"/>
    <xf numFmtId="0" fontId="2" fillId="0" borderId="0">
      <alignment wrapText="1"/>
    </xf>
    <xf numFmtId="0" fontId="79" fillId="0" borderId="0"/>
    <xf numFmtId="0" fontId="80" fillId="0" borderId="0"/>
    <xf numFmtId="174" fontId="80" fillId="0" borderId="0" applyFont="0" applyFill="0" applyBorder="0" applyAlignment="0" applyProtection="0"/>
    <xf numFmtId="9" fontId="80"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1"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2" fillId="0" borderId="0" applyNumberFormat="0" applyFill="0" applyBorder="0" applyAlignment="0" applyProtection="0">
      <alignment vertical="top"/>
      <protection locked="0"/>
    </xf>
    <xf numFmtId="0" fontId="31" fillId="0" borderId="0"/>
    <xf numFmtId="188" fontId="2" fillId="0" borderId="0"/>
    <xf numFmtId="189" fontId="2" fillId="0" borderId="0" applyFont="0" applyFill="0" applyBorder="0" applyAlignment="0" applyProtection="0"/>
    <xf numFmtId="0" fontId="31" fillId="0" borderId="0"/>
    <xf numFmtId="0" fontId="31" fillId="0" borderId="0"/>
    <xf numFmtId="0" fontId="31" fillId="0" borderId="0"/>
    <xf numFmtId="0" fontId="84" fillId="0" borderId="0"/>
    <xf numFmtId="0" fontId="85" fillId="0" borderId="0"/>
    <xf numFmtId="174" fontId="85" fillId="0" borderId="0" applyFont="0" applyFill="0" applyBorder="0" applyAlignment="0" applyProtection="0"/>
    <xf numFmtId="9" fontId="85" fillId="0" borderId="0" applyFont="0" applyFill="0" applyBorder="0" applyAlignment="0" applyProtection="0"/>
    <xf numFmtId="0" fontId="88" fillId="0" borderId="0"/>
    <xf numFmtId="0" fontId="24" fillId="0" borderId="0"/>
    <xf numFmtId="0" fontId="89" fillId="0" borderId="0" applyNumberFormat="0" applyFill="0" applyBorder="0" applyAlignment="0" applyProtection="0"/>
    <xf numFmtId="0" fontId="2" fillId="0" borderId="0"/>
    <xf numFmtId="0" fontId="90" fillId="0" borderId="0"/>
    <xf numFmtId="0" fontId="91" fillId="0" borderId="18" applyNumberFormat="0" applyFill="0" applyAlignment="0" applyProtection="0"/>
    <xf numFmtId="0" fontId="92" fillId="0" borderId="19" applyNumberFormat="0" applyFill="0" applyAlignment="0" applyProtection="0"/>
    <xf numFmtId="0" fontId="93" fillId="29" borderId="0" applyNumberFormat="0" applyBorder="0" applyAlignment="0" applyProtection="0"/>
    <xf numFmtId="0" fontId="94" fillId="30" borderId="0" applyNumberFormat="0" applyBorder="0" applyAlignment="0" applyProtection="0"/>
    <xf numFmtId="0" fontId="95" fillId="31" borderId="21" applyNumberFormat="0" applyAlignment="0" applyProtection="0"/>
    <xf numFmtId="0" fontId="96" fillId="31" borderId="20" applyNumberFormat="0" applyAlignment="0" applyProtection="0"/>
    <xf numFmtId="0" fontId="97"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8"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9"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0" fillId="0" borderId="0"/>
    <xf numFmtId="0" fontId="101" fillId="0" borderId="0"/>
    <xf numFmtId="0" fontId="2" fillId="0" borderId="0"/>
    <xf numFmtId="0" fontId="2" fillId="0" borderId="0"/>
    <xf numFmtId="0" fontId="100" fillId="0" borderId="0"/>
    <xf numFmtId="0" fontId="5" fillId="0" borderId="0"/>
    <xf numFmtId="0" fontId="10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2"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5"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07" fillId="0" borderId="0"/>
    <xf numFmtId="0" fontId="108" fillId="0" borderId="0"/>
    <xf numFmtId="174" fontId="108" fillId="0" borderId="0" applyFont="0" applyFill="0" applyBorder="0" applyAlignment="0" applyProtection="0"/>
    <xf numFmtId="9" fontId="108" fillId="0" borderId="0" applyFont="0" applyFill="0" applyBorder="0" applyAlignment="0" applyProtection="0"/>
    <xf numFmtId="178" fontId="31" fillId="0" borderId="0"/>
    <xf numFmtId="0" fontId="5" fillId="0" borderId="0"/>
    <xf numFmtId="0" fontId="116" fillId="0" borderId="0"/>
    <xf numFmtId="174" fontId="116" fillId="0" borderId="0" applyFont="0" applyFill="0" applyBorder="0" applyAlignment="0" applyProtection="0"/>
    <xf numFmtId="9" fontId="116" fillId="0" borderId="0" applyFont="0" applyFill="0" applyBorder="0" applyAlignment="0" applyProtection="0"/>
    <xf numFmtId="173" fontId="2" fillId="0" borderId="0"/>
    <xf numFmtId="0" fontId="117" fillId="0" borderId="0"/>
    <xf numFmtId="0" fontId="31" fillId="0" borderId="0"/>
    <xf numFmtId="0" fontId="31" fillId="0" borderId="0"/>
    <xf numFmtId="43" fontId="31" fillId="0" borderId="0" applyFont="0" applyFill="0" applyBorder="0" applyAlignment="0" applyProtection="0"/>
    <xf numFmtId="0" fontId="42" fillId="0" borderId="0"/>
    <xf numFmtId="0" fontId="11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20"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5" fontId="31" fillId="0" borderId="0" applyFont="0" applyFill="0" applyBorder="0" applyAlignment="0" applyProtection="0"/>
    <xf numFmtId="0" fontId="2" fillId="0" borderId="0"/>
    <xf numFmtId="0" fontId="185" fillId="0" borderId="0"/>
    <xf numFmtId="174" fontId="185" fillId="0" borderId="0" applyFont="0" applyFill="0" applyBorder="0" applyAlignment="0" applyProtection="0"/>
    <xf numFmtId="9" fontId="185"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2" fillId="0" borderId="0">
      <alignment wrapText="1"/>
    </xf>
    <xf numFmtId="0" fontId="31" fillId="0" borderId="0"/>
    <xf numFmtId="0" fontId="206" fillId="0" borderId="0">
      <alignment wrapText="1"/>
    </xf>
    <xf numFmtId="0" fontId="31" fillId="0" borderId="0"/>
    <xf numFmtId="0" fontId="214"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7" applyNumberFormat="0" applyAlignment="0" applyProtection="0"/>
    <xf numFmtId="173" fontId="13" fillId="7" borderId="27" applyNumberFormat="0" applyAlignment="0" applyProtection="0"/>
    <xf numFmtId="173" fontId="13" fillId="7" borderId="27" applyNumberFormat="0" applyAlignment="0" applyProtection="0"/>
    <xf numFmtId="0" fontId="2" fillId="0" borderId="0"/>
    <xf numFmtId="173" fontId="6" fillId="23" borderId="28" applyNumberFormat="0" applyFont="0" applyAlignment="0" applyProtection="0"/>
    <xf numFmtId="173" fontId="2" fillId="23" borderId="28" applyNumberFormat="0" applyFont="0" applyAlignment="0" applyProtection="0"/>
    <xf numFmtId="173" fontId="16" fillId="20" borderId="29" applyNumberFormat="0" applyAlignment="0" applyProtection="0"/>
    <xf numFmtId="173"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9"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cellStyleXfs>
  <cellXfs count="1401">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173" fontId="51" fillId="25" borderId="0" xfId="0" applyFont="1" applyFill="1" applyAlignment="1">
      <alignment vertical="center" wrapText="1"/>
    </xf>
    <xf numFmtId="3" fontId="29" fillId="0" borderId="0" xfId="0" applyNumberFormat="1" applyFont="1" applyAlignment="1">
      <alignment horizontal="center"/>
    </xf>
    <xf numFmtId="173" fontId="54" fillId="0" borderId="0" xfId="0" applyFont="1"/>
    <xf numFmtId="173" fontId="31" fillId="0" borderId="0" xfId="362"/>
    <xf numFmtId="2" fontId="0" fillId="0" borderId="0" xfId="0" applyNumberFormat="1"/>
    <xf numFmtId="173" fontId="56"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6" fillId="0" borderId="0" xfId="0" applyFont="1" applyAlignment="1">
      <alignment horizontal="center" vertical="center" wrapText="1"/>
    </xf>
    <xf numFmtId="41" fontId="0" fillId="0" borderId="0" xfId="0" applyNumberFormat="1"/>
    <xf numFmtId="173" fontId="47" fillId="0" borderId="0" xfId="0" applyFont="1"/>
    <xf numFmtId="182"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3"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3" fillId="0" borderId="0" xfId="0" applyFont="1"/>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3" fillId="0" borderId="0" xfId="0" applyFont="1" applyAlignment="1">
      <alignment horizontal="justify" vertical="justify" wrapText="1"/>
    </xf>
    <xf numFmtId="10" fontId="59" fillId="0" borderId="0" xfId="603" applyNumberFormat="1" applyFont="1" applyAlignment="1">
      <alignment horizontal="center"/>
    </xf>
    <xf numFmtId="173" fontId="60" fillId="25" borderId="0" xfId="0" applyFont="1" applyFill="1" applyAlignment="1">
      <alignment horizontal="center" vertical="center" wrapText="1"/>
    </xf>
    <xf numFmtId="173" fontId="62"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2"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90"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3" fillId="0" borderId="0" xfId="0" applyFont="1" applyAlignment="1">
      <alignment vertical="center"/>
    </xf>
    <xf numFmtId="173" fontId="33" fillId="0" borderId="0" xfId="0" applyFont="1" applyAlignment="1">
      <alignment vertical="center"/>
    </xf>
    <xf numFmtId="173" fontId="59"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4" fillId="0" borderId="0" xfId="294" applyNumberFormat="1" applyFont="1" applyAlignment="1">
      <alignment vertical="center"/>
    </xf>
    <xf numFmtId="41" fontId="109" fillId="25" borderId="12" xfId="2466" applyNumberFormat="1" applyFont="1" applyFill="1" applyBorder="1" applyAlignment="1">
      <alignment horizontal="left" vertical="center" wrapText="1"/>
    </xf>
    <xf numFmtId="0" fontId="113" fillId="0" borderId="0" xfId="2470" applyFont="1" applyAlignment="1">
      <alignment horizontal="center" vertical="center" wrapText="1"/>
    </xf>
    <xf numFmtId="17" fontId="59"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4" fontId="46" fillId="0" borderId="0" xfId="0" applyNumberFormat="1" applyFont="1"/>
    <xf numFmtId="10" fontId="46" fillId="0" borderId="0" xfId="521" applyNumberFormat="1" applyFont="1" applyFill="1" applyBorder="1" applyAlignment="1"/>
    <xf numFmtId="192" fontId="46" fillId="0" borderId="0" xfId="0" applyNumberFormat="1" applyFont="1"/>
    <xf numFmtId="192" fontId="34" fillId="0" borderId="0" xfId="0" applyNumberFormat="1" applyFont="1"/>
    <xf numFmtId="171" fontId="46" fillId="0" borderId="0" xfId="0" applyNumberFormat="1" applyFont="1" applyAlignment="1">
      <alignment horizontal="left" indent="1"/>
    </xf>
    <xf numFmtId="192"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3" fillId="0" borderId="0" xfId="294" applyFont="1" applyAlignment="1">
      <alignment horizontal="center"/>
    </xf>
    <xf numFmtId="193" fontId="114" fillId="25" borderId="12" xfId="1019" applyNumberFormat="1" applyFont="1" applyFill="1" applyBorder="1" applyAlignment="1">
      <alignment horizontal="right" vertical="center" wrapText="1"/>
    </xf>
    <xf numFmtId="0" fontId="46" fillId="0" borderId="0" xfId="2466" applyFont="1"/>
    <xf numFmtId="0" fontId="103" fillId="0" borderId="0" xfId="2466" applyFont="1" applyAlignment="1">
      <alignment horizontal="left" vertical="center"/>
    </xf>
    <xf numFmtId="0" fontId="103" fillId="0" borderId="0" xfId="2466" applyFont="1" applyAlignment="1">
      <alignment vertical="center"/>
    </xf>
    <xf numFmtId="0" fontId="103" fillId="0" borderId="0" xfId="2466" applyFont="1" applyAlignment="1">
      <alignment horizontal="center" vertical="center"/>
    </xf>
    <xf numFmtId="0" fontId="62" fillId="0" borderId="0" xfId="2466" applyFont="1" applyAlignment="1">
      <alignment vertical="center"/>
    </xf>
    <xf numFmtId="0" fontId="104" fillId="0" borderId="0" xfId="2466" applyFont="1" applyAlignment="1">
      <alignment horizontal="center" vertical="center"/>
    </xf>
    <xf numFmtId="0" fontId="104" fillId="0" borderId="0" xfId="2466" applyFont="1"/>
    <xf numFmtId="0" fontId="104" fillId="0" borderId="0" xfId="2466" applyFont="1" applyAlignment="1">
      <alignment vertical="center"/>
    </xf>
    <xf numFmtId="0" fontId="109" fillId="0" borderId="12" xfId="2466" applyFont="1" applyBorder="1" applyAlignment="1">
      <alignment horizontal="left" vertical="center" wrapText="1"/>
    </xf>
    <xf numFmtId="41" fontId="103" fillId="0" borderId="0" xfId="2466" applyNumberFormat="1" applyFont="1" applyAlignment="1">
      <alignment vertical="center"/>
    </xf>
    <xf numFmtId="0" fontId="109" fillId="0" borderId="0" xfId="2466" applyFont="1" applyAlignment="1">
      <alignment horizontal="center" vertical="center" wrapText="1"/>
    </xf>
    <xf numFmtId="0" fontId="104" fillId="0" borderId="0" xfId="2466" applyFont="1" applyAlignment="1">
      <alignment horizontal="center"/>
    </xf>
    <xf numFmtId="0" fontId="111" fillId="59" borderId="12" xfId="2466" applyFont="1" applyFill="1" applyBorder="1" applyAlignment="1">
      <alignment horizontal="center" vertical="center" wrapText="1"/>
    </xf>
    <xf numFmtId="0" fontId="111" fillId="57" borderId="12" xfId="2466" applyFont="1" applyFill="1" applyBorder="1" applyAlignment="1">
      <alignment horizontal="left" vertical="center" wrapText="1"/>
    </xf>
    <xf numFmtId="3" fontId="103" fillId="0" borderId="0" xfId="2466" applyNumberFormat="1" applyFont="1" applyAlignment="1">
      <alignment vertical="center"/>
    </xf>
    <xf numFmtId="41" fontId="103" fillId="63" borderId="12" xfId="2466" applyNumberFormat="1" applyFont="1" applyFill="1" applyBorder="1" applyAlignment="1">
      <alignment horizontal="left" vertical="center" wrapText="1"/>
    </xf>
    <xf numFmtId="41" fontId="111" fillId="57" borderId="12" xfId="2466" applyNumberFormat="1" applyFont="1" applyFill="1" applyBorder="1" applyAlignment="1">
      <alignment horizontal="left" vertical="center" wrapText="1"/>
    </xf>
    <xf numFmtId="0" fontId="103" fillId="0" borderId="0" xfId="2466" applyFont="1"/>
    <xf numFmtId="41" fontId="103" fillId="0" borderId="0" xfId="2466" applyNumberFormat="1" applyFont="1" applyAlignment="1">
      <alignment horizontal="left" vertical="center"/>
    </xf>
    <xf numFmtId="0" fontId="111" fillId="58" borderId="12" xfId="2466" applyFont="1" applyFill="1" applyBorder="1" applyAlignment="1">
      <alignment horizontal="left" vertical="center" wrapText="1"/>
    </xf>
    <xf numFmtId="0" fontId="111" fillId="60" borderId="12" xfId="2466" applyFont="1" applyFill="1" applyBorder="1" applyAlignment="1">
      <alignment horizontal="center" vertical="center" wrapText="1"/>
    </xf>
    <xf numFmtId="168" fontId="112" fillId="64" borderId="12" xfId="2552" applyNumberFormat="1" applyFont="1" applyFill="1" applyBorder="1" applyAlignment="1">
      <alignment horizontal="center" vertical="center"/>
    </xf>
    <xf numFmtId="41" fontId="111" fillId="58" borderId="12" xfId="2466" applyNumberFormat="1" applyFont="1" applyFill="1" applyBorder="1" applyAlignment="1">
      <alignment horizontal="left" vertical="center" wrapText="1"/>
    </xf>
    <xf numFmtId="41" fontId="111" fillId="58" borderId="12" xfId="2466" applyNumberFormat="1" applyFont="1" applyFill="1" applyBorder="1" applyAlignment="1">
      <alignment horizontal="center" vertical="center" wrapText="1"/>
    </xf>
    <xf numFmtId="168" fontId="103" fillId="0" borderId="0" xfId="2466" applyNumberFormat="1" applyFont="1" applyAlignment="1">
      <alignment horizontal="left" vertical="center"/>
    </xf>
    <xf numFmtId="168" fontId="103" fillId="0" borderId="0" xfId="2466" applyNumberFormat="1" applyFont="1" applyAlignment="1">
      <alignment horizontal="center" vertical="center"/>
    </xf>
    <xf numFmtId="10" fontId="109" fillId="25" borderId="12" xfId="2466" applyNumberFormat="1" applyFont="1" applyFill="1" applyBorder="1" applyAlignment="1">
      <alignment horizontal="right" vertical="center" wrapText="1"/>
    </xf>
    <xf numFmtId="0" fontId="109" fillId="25" borderId="12" xfId="2466" applyFont="1" applyFill="1" applyBorder="1" applyAlignment="1">
      <alignment horizontal="left" vertical="center" wrapText="1"/>
    </xf>
    <xf numFmtId="0" fontId="112" fillId="25" borderId="12" xfId="2466" applyFont="1" applyFill="1" applyBorder="1" applyAlignment="1">
      <alignment horizontal="left" vertical="center" wrapText="1"/>
    </xf>
    <xf numFmtId="177" fontId="109" fillId="25" borderId="12" xfId="2466" applyNumberFormat="1" applyFont="1" applyFill="1" applyBorder="1" applyAlignment="1">
      <alignment horizontal="right" vertical="center" wrapText="1"/>
    </xf>
    <xf numFmtId="0" fontId="112" fillId="25" borderId="12" xfId="2466" applyFont="1" applyFill="1" applyBorder="1" applyAlignment="1">
      <alignment horizontal="center" vertical="center" wrapText="1"/>
    </xf>
    <xf numFmtId="170" fontId="110" fillId="25" borderId="12" xfId="521" applyNumberFormat="1" applyFont="1" applyFill="1" applyBorder="1" applyAlignment="1">
      <alignment vertical="center"/>
    </xf>
    <xf numFmtId="193" fontId="114" fillId="0" borderId="12" xfId="0" applyNumberFormat="1" applyFont="1" applyBorder="1" applyAlignment="1">
      <alignment vertical="center" wrapText="1"/>
    </xf>
    <xf numFmtId="41" fontId="109" fillId="25" borderId="12" xfId="2466" applyNumberFormat="1" applyFont="1" applyFill="1" applyBorder="1" applyAlignment="1">
      <alignment vertical="center" wrapText="1"/>
    </xf>
    <xf numFmtId="41" fontId="61" fillId="56" borderId="13" xfId="2466" applyNumberFormat="1" applyFont="1" applyFill="1" applyBorder="1" applyAlignment="1">
      <alignment vertical="center" wrapText="1"/>
    </xf>
    <xf numFmtId="38" fontId="0" fillId="0" borderId="0" xfId="0" applyNumberFormat="1"/>
    <xf numFmtId="173" fontId="60" fillId="0" borderId="0" xfId="417" applyFont="1" applyAlignment="1">
      <alignment vertical="center" wrapText="1"/>
    </xf>
    <xf numFmtId="3" fontId="113" fillId="0" borderId="12" xfId="2470" applyNumberFormat="1" applyFont="1" applyBorder="1" applyAlignment="1">
      <alignment horizontal="center" vertical="center" wrapText="1"/>
    </xf>
    <xf numFmtId="173" fontId="31" fillId="0" borderId="0" xfId="890"/>
    <xf numFmtId="173" fontId="0" fillId="0" borderId="0" xfId="890" applyFont="1"/>
    <xf numFmtId="173" fontId="73" fillId="0" borderId="0" xfId="890" applyFont="1"/>
    <xf numFmtId="173" fontId="123" fillId="0" borderId="0" xfId="890" applyFont="1"/>
    <xf numFmtId="0" fontId="110" fillId="25" borderId="12" xfId="2466" applyFont="1" applyFill="1" applyBorder="1" applyAlignment="1">
      <alignment horizontal="left" vertical="center" wrapText="1" indent="6"/>
    </xf>
    <xf numFmtId="193" fontId="113" fillId="0" borderId="12" xfId="0" applyNumberFormat="1" applyFont="1" applyBorder="1" applyAlignment="1">
      <alignment horizontal="left" vertical="center" wrapText="1"/>
    </xf>
    <xf numFmtId="41" fontId="109" fillId="28" borderId="12" xfId="2466" applyNumberFormat="1" applyFont="1" applyFill="1" applyBorder="1" applyAlignment="1">
      <alignment horizontal="center" vertical="center" wrapText="1"/>
    </xf>
    <xf numFmtId="177" fontId="103" fillId="0" borderId="0" xfId="2466" applyNumberFormat="1" applyFont="1" applyAlignment="1">
      <alignment vertical="center"/>
    </xf>
    <xf numFmtId="43" fontId="103" fillId="0" borderId="0" xfId="2466" applyNumberFormat="1" applyFont="1" applyAlignment="1">
      <alignment vertical="center"/>
    </xf>
    <xf numFmtId="41" fontId="111" fillId="59" borderId="12" xfId="2466" applyNumberFormat="1" applyFont="1" applyFill="1" applyBorder="1" applyAlignment="1">
      <alignment vertical="center" wrapText="1"/>
    </xf>
    <xf numFmtId="1" fontId="111" fillId="58" borderId="12" xfId="2466" applyNumberFormat="1" applyFont="1" applyFill="1" applyBorder="1" applyAlignment="1">
      <alignment horizontal="center" vertical="center" wrapText="1"/>
    </xf>
    <xf numFmtId="41" fontId="61" fillId="56" borderId="12" xfId="2466" applyNumberFormat="1" applyFont="1" applyFill="1" applyBorder="1" applyAlignment="1">
      <alignment horizontal="center" vertical="center" wrapText="1"/>
    </xf>
    <xf numFmtId="41" fontId="111" fillId="56" borderId="12" xfId="2466" applyNumberFormat="1" applyFont="1" applyFill="1" applyBorder="1" applyAlignment="1">
      <alignment horizontal="center" vertical="center" wrapText="1"/>
    </xf>
    <xf numFmtId="173" fontId="61" fillId="58" borderId="12" xfId="0" applyFont="1" applyFill="1" applyBorder="1" applyAlignment="1">
      <alignment vertical="center" wrapText="1"/>
    </xf>
    <xf numFmtId="193" fontId="61" fillId="58" borderId="12" xfId="0" applyNumberFormat="1" applyFont="1" applyFill="1" applyBorder="1" applyAlignment="1">
      <alignment horizontal="right" vertical="center" wrapText="1"/>
    </xf>
    <xf numFmtId="193" fontId="112" fillId="61" borderId="13" xfId="2466" applyNumberFormat="1" applyFont="1" applyFill="1" applyBorder="1" applyAlignment="1">
      <alignment vertical="center"/>
    </xf>
    <xf numFmtId="193" fontId="125" fillId="25" borderId="12" xfId="1019" applyNumberFormat="1" applyFont="1" applyFill="1" applyBorder="1" applyAlignment="1">
      <alignment horizontal="right" vertical="center" wrapText="1"/>
    </xf>
    <xf numFmtId="193" fontId="125" fillId="25" borderId="12" xfId="1019" applyNumberFormat="1" applyFont="1" applyFill="1" applyBorder="1" applyAlignment="1">
      <alignment vertical="center" wrapText="1"/>
    </xf>
    <xf numFmtId="0" fontId="61" fillId="56" borderId="12" xfId="2466" applyFont="1" applyFill="1" applyBorder="1" applyAlignment="1">
      <alignment horizontal="left" vertical="center" wrapText="1"/>
    </xf>
    <xf numFmtId="193" fontId="126" fillId="25" borderId="12" xfId="1019" applyNumberFormat="1" applyFont="1" applyFill="1" applyBorder="1" applyAlignment="1">
      <alignment horizontal="right" vertical="center" wrapText="1"/>
    </xf>
    <xf numFmtId="173" fontId="130" fillId="0" borderId="0" xfId="0" applyFont="1"/>
    <xf numFmtId="10" fontId="130" fillId="0" borderId="0" xfId="521" applyNumberFormat="1" applyFont="1"/>
    <xf numFmtId="176" fontId="130" fillId="0" borderId="0" xfId="0" applyNumberFormat="1" applyFont="1"/>
    <xf numFmtId="173" fontId="122" fillId="0" borderId="0" xfId="0" applyFont="1" applyAlignment="1">
      <alignment horizontal="center" vertical="center"/>
    </xf>
    <xf numFmtId="173" fontId="138" fillId="0" borderId="0" xfId="0" applyFont="1"/>
    <xf numFmtId="168" fontId="139" fillId="0" borderId="0" xfId="0" applyNumberFormat="1" applyFont="1"/>
    <xf numFmtId="173" fontId="139" fillId="0" borderId="0" xfId="0" applyFont="1"/>
    <xf numFmtId="173" fontId="140" fillId="0" borderId="0" xfId="0" applyFont="1"/>
    <xf numFmtId="173" fontId="141" fillId="0" borderId="0" xfId="0" applyFont="1"/>
    <xf numFmtId="173" fontId="142" fillId="0" borderId="0" xfId="0" applyFont="1" applyAlignment="1">
      <alignment horizontal="center"/>
    </xf>
    <xf numFmtId="173" fontId="142" fillId="0" borderId="0" xfId="0" applyFont="1"/>
    <xf numFmtId="173" fontId="130" fillId="0" borderId="0" xfId="0" applyFont="1" applyAlignment="1">
      <alignment horizontal="center"/>
    </xf>
    <xf numFmtId="173" fontId="146" fillId="0" borderId="0" xfId="0" applyFont="1"/>
    <xf numFmtId="173" fontId="4" fillId="0" borderId="0" xfId="0" applyFont="1"/>
    <xf numFmtId="173" fontId="122" fillId="0" borderId="0" xfId="0" applyFont="1"/>
    <xf numFmtId="3" fontId="4" fillId="0" borderId="0" xfId="0" applyNumberFormat="1" applyFont="1"/>
    <xf numFmtId="1" fontId="130" fillId="0" borderId="0" xfId="0" applyNumberFormat="1" applyFont="1"/>
    <xf numFmtId="1" fontId="4" fillId="0" borderId="0" xfId="0" applyNumberFormat="1" applyFont="1"/>
    <xf numFmtId="43" fontId="130" fillId="0" borderId="0" xfId="294" applyFont="1" applyFill="1" applyBorder="1"/>
    <xf numFmtId="41" fontId="27" fillId="25" borderId="0" xfId="294" applyNumberFormat="1" applyFont="1" applyFill="1" applyBorder="1" applyAlignment="1">
      <alignment horizontal="center" vertical="center"/>
    </xf>
    <xf numFmtId="173" fontId="138" fillId="25" borderId="0" xfId="0" applyFont="1" applyFill="1"/>
    <xf numFmtId="173" fontId="138"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30" fillId="0" borderId="0" xfId="0" applyNumberFormat="1" applyFont="1" applyAlignment="1">
      <alignment horizontal="center"/>
    </xf>
    <xf numFmtId="173" fontId="130" fillId="0" borderId="0" xfId="0" applyFont="1" applyAlignment="1">
      <alignment horizontal="right"/>
    </xf>
    <xf numFmtId="10" fontId="130" fillId="0" borderId="0" xfId="0" applyNumberFormat="1" applyFont="1"/>
    <xf numFmtId="43" fontId="130" fillId="0" borderId="0" xfId="0" applyNumberFormat="1" applyFont="1"/>
    <xf numFmtId="185" fontId="141" fillId="0" borderId="0" xfId="0" applyNumberFormat="1" applyFont="1"/>
    <xf numFmtId="178" fontId="130" fillId="0" borderId="0" xfId="0" applyNumberFormat="1" applyFont="1"/>
    <xf numFmtId="43" fontId="141" fillId="0" borderId="0" xfId="0" applyNumberFormat="1" applyFont="1"/>
    <xf numFmtId="170" fontId="130" fillId="0" borderId="0" xfId="521" applyNumberFormat="1" applyFont="1" applyBorder="1"/>
    <xf numFmtId="178" fontId="130" fillId="0" borderId="0" xfId="521" applyNumberFormat="1" applyFont="1"/>
    <xf numFmtId="2" fontId="130" fillId="0" borderId="0" xfId="521" applyNumberFormat="1" applyFont="1" applyBorder="1"/>
    <xf numFmtId="173" fontId="130" fillId="0" borderId="0" xfId="0" applyFont="1" applyAlignment="1">
      <alignment vertical="center"/>
    </xf>
    <xf numFmtId="2" fontId="130" fillId="0" borderId="0" xfId="521" applyNumberFormat="1" applyFont="1" applyBorder="1" applyAlignment="1">
      <alignment vertical="center"/>
    </xf>
    <xf numFmtId="2" fontId="124" fillId="0" borderId="0" xfId="521" applyNumberFormat="1" applyFont="1" applyBorder="1"/>
    <xf numFmtId="168" fontId="154" fillId="0" borderId="0" xfId="294" applyNumberFormat="1" applyFont="1" applyFill="1" applyBorder="1" applyAlignment="1">
      <alignment horizontal="center"/>
    </xf>
    <xf numFmtId="173" fontId="154" fillId="0" borderId="0" xfId="0" applyFont="1"/>
    <xf numFmtId="173" fontId="130" fillId="0" borderId="0" xfId="0" applyFont="1" applyAlignment="1">
      <alignment horizontal="left"/>
    </xf>
    <xf numFmtId="173" fontId="143" fillId="0" borderId="0" xfId="0" applyFont="1" applyAlignment="1">
      <alignment horizontal="center" vertical="center" wrapText="1"/>
    </xf>
    <xf numFmtId="173" fontId="158" fillId="0" borderId="0" xfId="0" applyFont="1"/>
    <xf numFmtId="10" fontId="138" fillId="0" borderId="0" xfId="521" applyNumberFormat="1" applyFont="1"/>
    <xf numFmtId="173" fontId="138" fillId="0" borderId="0" xfId="0" applyFont="1" applyAlignment="1">
      <alignment vertical="center"/>
    </xf>
    <xf numFmtId="194" fontId="130" fillId="0" borderId="0" xfId="0" applyNumberFormat="1" applyFont="1"/>
    <xf numFmtId="173" fontId="130" fillId="0" borderId="0" xfId="0" applyFont="1" applyAlignment="1">
      <alignment horizontal="center" vertical="center"/>
    </xf>
    <xf numFmtId="194" fontId="2" fillId="25" borderId="0" xfId="0" applyNumberFormat="1" applyFont="1" applyFill="1" applyAlignment="1">
      <alignment horizontal="left" vertical="center" indent="1"/>
    </xf>
    <xf numFmtId="173" fontId="159" fillId="0" borderId="0" xfId="0" applyFont="1" applyAlignment="1">
      <alignment vertical="center"/>
    </xf>
    <xf numFmtId="194" fontId="159" fillId="0" borderId="0" xfId="0" applyNumberFormat="1" applyFont="1" applyAlignment="1">
      <alignment vertical="center"/>
    </xf>
    <xf numFmtId="173" fontId="130" fillId="0" borderId="0" xfId="413" applyFont="1"/>
    <xf numFmtId="173" fontId="130" fillId="0" borderId="0" xfId="362" applyFont="1"/>
    <xf numFmtId="173" fontId="160" fillId="0" borderId="0" xfId="362" applyFont="1" applyAlignment="1">
      <alignment horizontal="center"/>
    </xf>
    <xf numFmtId="173" fontId="44" fillId="25" borderId="0" xfId="0" applyFont="1" applyFill="1" applyAlignment="1">
      <alignment horizontal="left" vertical="center" wrapText="1"/>
    </xf>
    <xf numFmtId="173" fontId="127" fillId="25" borderId="0" xfId="0" applyFont="1" applyFill="1" applyAlignment="1">
      <alignment horizontal="center" vertical="center" wrapText="1"/>
    </xf>
    <xf numFmtId="173" fontId="130" fillId="25" borderId="0" xfId="0" applyFont="1" applyFill="1" applyAlignment="1">
      <alignment vertical="center"/>
    </xf>
    <xf numFmtId="168" fontId="135" fillId="25" borderId="0" xfId="294" applyNumberFormat="1" applyFont="1" applyFill="1" applyBorder="1" applyAlignment="1">
      <alignment horizontal="right" vertical="center"/>
    </xf>
    <xf numFmtId="49" fontId="130" fillId="0" borderId="0" xfId="0" applyNumberFormat="1" applyFont="1"/>
    <xf numFmtId="173" fontId="87" fillId="25" borderId="0" xfId="0" applyFont="1" applyFill="1" applyAlignment="1">
      <alignment horizontal="center" vertical="center" wrapText="1"/>
    </xf>
    <xf numFmtId="0" fontId="130" fillId="0" borderId="0" xfId="889" applyFont="1"/>
    <xf numFmtId="0" fontId="146" fillId="0" borderId="0" xfId="889" applyFont="1"/>
    <xf numFmtId="0" fontId="130" fillId="25" borderId="0" xfId="889" applyFont="1" applyFill="1"/>
    <xf numFmtId="0" fontId="138" fillId="0" borderId="0" xfId="889" applyFont="1"/>
    <xf numFmtId="170" fontId="138" fillId="0" borderId="0" xfId="1093" applyNumberFormat="1" applyFont="1" applyAlignment="1">
      <alignment horizontal="center"/>
    </xf>
    <xf numFmtId="173" fontId="130" fillId="0" borderId="0" xfId="0" applyFont="1" applyAlignment="1">
      <alignment vertical="top"/>
    </xf>
    <xf numFmtId="173" fontId="133" fillId="0" borderId="0" xfId="0" applyFont="1"/>
    <xf numFmtId="173" fontId="167" fillId="0" borderId="0" xfId="1087" quotePrefix="1" applyFont="1" applyAlignment="1" applyProtection="1"/>
    <xf numFmtId="173" fontId="159" fillId="0" borderId="0" xfId="0" applyFont="1"/>
    <xf numFmtId="173" fontId="130" fillId="0" borderId="0" xfId="0" applyFont="1" applyAlignment="1">
      <alignment horizontal="justify"/>
    </xf>
    <xf numFmtId="173" fontId="161" fillId="25" borderId="0" xfId="0" applyFont="1" applyFill="1" applyAlignment="1">
      <alignment horizontal="center" vertical="center" wrapText="1"/>
    </xf>
    <xf numFmtId="173" fontId="135" fillId="25" borderId="0" xfId="0" applyFont="1" applyFill="1" applyAlignment="1">
      <alignment horizontal="center" vertical="center"/>
    </xf>
    <xf numFmtId="173" fontId="135" fillId="25" borderId="0" xfId="0" applyFont="1" applyFill="1" applyAlignment="1">
      <alignment horizontal="center" vertical="center" wrapText="1"/>
    </xf>
    <xf numFmtId="49" fontId="168" fillId="25" borderId="0" xfId="0" applyNumberFormat="1" applyFont="1" applyFill="1" applyAlignment="1">
      <alignment horizontal="center" vertical="center"/>
    </xf>
    <xf numFmtId="3" fontId="168" fillId="25" borderId="0" xfId="296" applyNumberFormat="1" applyFont="1" applyFill="1" applyBorder="1" applyAlignment="1">
      <alignment horizontal="right" vertical="center" wrapText="1"/>
    </xf>
    <xf numFmtId="3" fontId="168" fillId="25" borderId="0" xfId="296" applyNumberFormat="1" applyFont="1" applyFill="1" applyBorder="1" applyAlignment="1">
      <alignment horizontal="right"/>
    </xf>
    <xf numFmtId="3" fontId="168" fillId="25" borderId="0" xfId="0" applyNumberFormat="1" applyFont="1" applyFill="1" applyAlignment="1">
      <alignment horizontal="right"/>
    </xf>
    <xf numFmtId="10" fontId="168" fillId="25" borderId="0" xfId="0" applyNumberFormat="1" applyFont="1" applyFill="1" applyAlignment="1">
      <alignment horizontal="right"/>
    </xf>
    <xf numFmtId="17" fontId="166" fillId="0" borderId="0" xfId="0" applyNumberFormat="1" applyFont="1" applyAlignment="1">
      <alignment horizontal="center"/>
    </xf>
    <xf numFmtId="173" fontId="140" fillId="0" borderId="0" xfId="0" applyFont="1" applyAlignment="1">
      <alignment horizontal="justify" vertical="justify" wrapText="1"/>
    </xf>
    <xf numFmtId="173" fontId="4" fillId="0" borderId="0" xfId="0" applyFont="1" applyAlignment="1">
      <alignment horizontal="left"/>
    </xf>
    <xf numFmtId="173" fontId="151" fillId="0" borderId="0" xfId="0" applyFont="1" applyAlignment="1">
      <alignment horizontal="left"/>
    </xf>
    <xf numFmtId="173" fontId="151"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9" fillId="0" borderId="0" xfId="0" applyFont="1"/>
    <xf numFmtId="173" fontId="170"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22" fillId="0" borderId="0" xfId="0" applyFont="1" applyAlignment="1">
      <alignment vertical="center"/>
    </xf>
    <xf numFmtId="187" fontId="122" fillId="0" borderId="0" xfId="0" applyNumberFormat="1" applyFont="1"/>
    <xf numFmtId="173" fontId="136" fillId="67" borderId="0" xfId="0" applyFont="1" applyFill="1"/>
    <xf numFmtId="173" fontId="0" fillId="67" borderId="0" xfId="0" applyFill="1"/>
    <xf numFmtId="173" fontId="130" fillId="67" borderId="0" xfId="0" applyFont="1" applyFill="1"/>
    <xf numFmtId="173" fontId="146" fillId="67" borderId="0" xfId="0" applyFont="1" applyFill="1"/>
    <xf numFmtId="173" fontId="32" fillId="67" borderId="0" xfId="0" applyFont="1" applyFill="1"/>
    <xf numFmtId="173" fontId="31" fillId="67" borderId="0" xfId="413" applyFill="1"/>
    <xf numFmtId="173" fontId="130" fillId="67" borderId="0" xfId="413" applyFont="1" applyFill="1"/>
    <xf numFmtId="0" fontId="31" fillId="67" borderId="0" xfId="549" applyFill="1"/>
    <xf numFmtId="173" fontId="60"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62" fillId="67" borderId="13" xfId="0" applyFont="1" applyFill="1" applyBorder="1" applyAlignment="1">
      <alignment horizontal="center" vertical="center"/>
    </xf>
    <xf numFmtId="173" fontId="121" fillId="67" borderId="26" xfId="0" applyFont="1" applyFill="1" applyBorder="1" applyAlignment="1">
      <alignment horizontal="center" vertical="center"/>
    </xf>
    <xf numFmtId="168" fontId="121" fillId="67" borderId="34" xfId="294" applyNumberFormat="1" applyFont="1" applyFill="1" applyBorder="1" applyAlignment="1">
      <alignment vertical="center"/>
    </xf>
    <xf numFmtId="173" fontId="138" fillId="67" borderId="0" xfId="0" applyFont="1" applyFill="1"/>
    <xf numFmtId="0" fontId="138" fillId="67" borderId="0" xfId="889" applyFont="1" applyFill="1"/>
    <xf numFmtId="0" fontId="130" fillId="67" borderId="0" xfId="889" applyFont="1" applyFill="1"/>
    <xf numFmtId="10" fontId="138" fillId="25" borderId="0" xfId="0" applyNumberFormat="1" applyFont="1" applyFill="1" applyAlignment="1">
      <alignment horizontal="right"/>
    </xf>
    <xf numFmtId="173" fontId="162" fillId="67" borderId="13" xfId="0" applyFont="1" applyFill="1" applyBorder="1" applyAlignment="1">
      <alignment horizontal="center" vertical="center" wrapText="1"/>
    </xf>
    <xf numFmtId="173" fontId="162" fillId="67" borderId="14" xfId="0" applyFont="1" applyFill="1" applyBorder="1" applyAlignment="1">
      <alignment horizontal="center" vertical="center" wrapText="1"/>
    </xf>
    <xf numFmtId="173" fontId="0" fillId="0" borderId="0" xfId="0" applyAlignment="1">
      <alignment vertical="top"/>
    </xf>
    <xf numFmtId="173" fontId="56" fillId="0" borderId="0" xfId="0" applyFont="1" applyAlignment="1">
      <alignment horizontal="center" vertical="top" wrapText="1"/>
    </xf>
    <xf numFmtId="173" fontId="0" fillId="25" borderId="0" xfId="0" applyFill="1" applyAlignment="1">
      <alignment vertical="top"/>
    </xf>
    <xf numFmtId="173" fontId="141" fillId="0" borderId="0" xfId="0" applyFont="1" applyAlignment="1">
      <alignment vertical="center"/>
    </xf>
    <xf numFmtId="173" fontId="127" fillId="67" borderId="26" xfId="0" applyFont="1" applyFill="1" applyBorder="1" applyAlignment="1">
      <alignment horizontal="center" vertical="center"/>
    </xf>
    <xf numFmtId="49" fontId="162" fillId="67" borderId="16" xfId="0" applyNumberFormat="1" applyFont="1" applyFill="1" applyBorder="1" applyAlignment="1">
      <alignment horizontal="center" vertical="center"/>
    </xf>
    <xf numFmtId="173" fontId="148" fillId="67" borderId="0" xfId="0" applyFont="1" applyFill="1" applyAlignment="1">
      <alignment vertical="center" wrapText="1"/>
    </xf>
    <xf numFmtId="173" fontId="130" fillId="0" borderId="0" xfId="359" applyFont="1"/>
    <xf numFmtId="173" fontId="172" fillId="0" borderId="0" xfId="0" applyFont="1" applyAlignment="1">
      <alignment horizontal="left" vertical="center" wrapText="1"/>
    </xf>
    <xf numFmtId="173" fontId="153" fillId="67" borderId="16" xfId="359" applyFont="1" applyFill="1" applyBorder="1" applyAlignment="1">
      <alignment horizontal="center" vertical="center"/>
    </xf>
    <xf numFmtId="49" fontId="153" fillId="67" borderId="26" xfId="359" applyNumberFormat="1" applyFont="1" applyFill="1" applyBorder="1" applyAlignment="1">
      <alignment horizontal="center" vertical="center"/>
    </xf>
    <xf numFmtId="173" fontId="153" fillId="67" borderId="14" xfId="359" applyFont="1" applyFill="1" applyBorder="1" applyAlignment="1">
      <alignment horizontal="center" vertical="center" wrapText="1"/>
    </xf>
    <xf numFmtId="4" fontId="153" fillId="67" borderId="25" xfId="294" applyNumberFormat="1" applyFont="1" applyFill="1" applyBorder="1" applyAlignment="1">
      <alignment horizontal="right" vertical="center"/>
    </xf>
    <xf numFmtId="173" fontId="127" fillId="67" borderId="16" xfId="0" applyFont="1" applyFill="1" applyBorder="1" applyAlignment="1">
      <alignment horizontal="center" vertical="center"/>
    </xf>
    <xf numFmtId="49" fontId="127" fillId="67" borderId="13" xfId="365" applyNumberFormat="1" applyFont="1" applyFill="1" applyBorder="1" applyAlignment="1">
      <alignment horizontal="center" vertical="center"/>
    </xf>
    <xf numFmtId="49" fontId="127" fillId="67" borderId="14" xfId="365" applyNumberFormat="1" applyFont="1" applyFill="1" applyBorder="1" applyAlignment="1">
      <alignment horizontal="center" vertical="center"/>
    </xf>
    <xf numFmtId="40" fontId="87" fillId="0" borderId="32" xfId="365" applyNumberFormat="1" applyFont="1" applyBorder="1" applyAlignment="1">
      <alignment horizontal="left" vertical="center" wrapText="1"/>
    </xf>
    <xf numFmtId="0" fontId="58" fillId="0" borderId="32" xfId="0" applyNumberFormat="1" applyFont="1" applyBorder="1" applyAlignment="1">
      <alignment horizontal="center" vertical="center"/>
    </xf>
    <xf numFmtId="43" fontId="59" fillId="0" borderId="12" xfId="0" applyNumberFormat="1" applyFont="1" applyBorder="1" applyAlignment="1">
      <alignment horizontal="center" vertical="center"/>
    </xf>
    <xf numFmtId="10" fontId="58" fillId="0" borderId="12" xfId="0" applyNumberFormat="1" applyFont="1" applyBorder="1" applyAlignment="1">
      <alignment horizontal="center" vertical="center"/>
    </xf>
    <xf numFmtId="43" fontId="59" fillId="0" borderId="12" xfId="294" applyFont="1" applyFill="1" applyBorder="1" applyAlignment="1">
      <alignment horizontal="center" vertical="center"/>
    </xf>
    <xf numFmtId="43" fontId="58" fillId="0" borderId="23" xfId="294" applyFont="1" applyFill="1" applyBorder="1" applyAlignment="1">
      <alignment horizontal="center" vertical="center"/>
    </xf>
    <xf numFmtId="17" fontId="63" fillId="67" borderId="26" xfId="0" applyNumberFormat="1" applyFont="1" applyFill="1" applyBorder="1" applyAlignment="1">
      <alignment horizontal="center" vertical="center"/>
    </xf>
    <xf numFmtId="43" fontId="63" fillId="67" borderId="34" xfId="0" applyNumberFormat="1" applyFont="1" applyFill="1" applyBorder="1" applyAlignment="1">
      <alignment horizontal="center" vertical="center"/>
    </xf>
    <xf numFmtId="10" fontId="63" fillId="67" borderId="34" xfId="0" applyNumberFormat="1" applyFont="1" applyFill="1" applyBorder="1" applyAlignment="1">
      <alignment horizontal="center" vertical="center"/>
    </xf>
    <xf numFmtId="43" fontId="63" fillId="67" borderId="25" xfId="294" applyFont="1" applyFill="1" applyBorder="1" applyAlignment="1">
      <alignment horizontal="center" vertical="center"/>
    </xf>
    <xf numFmtId="43" fontId="63" fillId="59" borderId="16" xfId="0" applyNumberFormat="1" applyFont="1" applyFill="1" applyBorder="1" applyAlignment="1">
      <alignment horizontal="center" vertical="center"/>
    </xf>
    <xf numFmtId="43" fontId="63" fillId="59" borderId="13" xfId="0" applyNumberFormat="1" applyFont="1" applyFill="1" applyBorder="1" applyAlignment="1">
      <alignment horizontal="center" vertical="center" wrapText="1"/>
    </xf>
    <xf numFmtId="43" fontId="63" fillId="59" borderId="13" xfId="294" applyFont="1" applyFill="1" applyBorder="1" applyAlignment="1">
      <alignment horizontal="center" vertical="center" wrapText="1"/>
    </xf>
    <xf numFmtId="43" fontId="63" fillId="59" borderId="14" xfId="294" applyFont="1" applyFill="1" applyBorder="1" applyAlignment="1">
      <alignment horizontal="center" vertical="center" wrapText="1"/>
    </xf>
    <xf numFmtId="173" fontId="142" fillId="67" borderId="16" xfId="0" applyFont="1" applyFill="1" applyBorder="1" applyAlignment="1">
      <alignment horizontal="center" vertical="center"/>
    </xf>
    <xf numFmtId="173" fontId="142" fillId="67" borderId="13" xfId="0" applyFont="1" applyFill="1" applyBorder="1" applyAlignment="1">
      <alignment horizontal="center" vertical="center" wrapText="1"/>
    </xf>
    <xf numFmtId="173" fontId="142" fillId="67" borderId="13" xfId="0" applyFont="1" applyFill="1" applyBorder="1" applyAlignment="1">
      <alignment horizontal="center" vertical="center"/>
    </xf>
    <xf numFmtId="173" fontId="142" fillId="67" borderId="14" xfId="0" applyFont="1" applyFill="1" applyBorder="1" applyAlignment="1">
      <alignment horizontal="center" vertical="center" wrapText="1"/>
    </xf>
    <xf numFmtId="0" fontId="142" fillId="0" borderId="32" xfId="0" applyNumberFormat="1" applyFont="1" applyBorder="1" applyAlignment="1">
      <alignment horizontal="center"/>
    </xf>
    <xf numFmtId="49" fontId="142" fillId="0" borderId="32" xfId="0" applyNumberFormat="1" applyFont="1" applyBorder="1" applyAlignment="1">
      <alignment horizontal="center"/>
    </xf>
    <xf numFmtId="49" fontId="87" fillId="0" borderId="32" xfId="0" applyNumberFormat="1" applyFont="1" applyBorder="1" applyAlignment="1">
      <alignment horizontal="center"/>
    </xf>
    <xf numFmtId="0" fontId="87" fillId="0" borderId="32" xfId="0" applyNumberFormat="1" applyFont="1" applyBorder="1" applyAlignment="1">
      <alignment horizontal="center"/>
    </xf>
    <xf numFmtId="170" fontId="127" fillId="67" borderId="34" xfId="0" applyNumberFormat="1" applyFont="1" applyFill="1" applyBorder="1" applyAlignment="1">
      <alignment horizontal="right" vertical="center"/>
    </xf>
    <xf numFmtId="170" fontId="127" fillId="67" borderId="25" xfId="0" applyNumberFormat="1" applyFont="1" applyFill="1" applyBorder="1" applyAlignment="1">
      <alignment horizontal="right" vertical="center"/>
    </xf>
    <xf numFmtId="168" fontId="148" fillId="67" borderId="34" xfId="294" applyNumberFormat="1" applyFont="1" applyFill="1" applyBorder="1" applyAlignment="1">
      <alignment horizontal="center" vertical="center"/>
    </xf>
    <xf numFmtId="173" fontId="175" fillId="0" borderId="0" xfId="413" applyFont="1"/>
    <xf numFmtId="173" fontId="140" fillId="0" borderId="0" xfId="413" applyFont="1"/>
    <xf numFmtId="43" fontId="140" fillId="0" borderId="0" xfId="413" applyNumberFormat="1" applyFont="1"/>
    <xf numFmtId="173" fontId="138" fillId="0" borderId="0" xfId="0" applyFont="1" applyAlignment="1">
      <alignment vertical="top" wrapText="1"/>
    </xf>
    <xf numFmtId="173" fontId="138" fillId="0" borderId="0" xfId="0" applyFont="1" applyAlignment="1">
      <alignment vertical="top"/>
    </xf>
    <xf numFmtId="173" fontId="148" fillId="67" borderId="13" xfId="0" applyFont="1" applyFill="1" applyBorder="1" applyAlignment="1">
      <alignment horizontal="center" vertical="center" wrapText="1"/>
    </xf>
    <xf numFmtId="49" fontId="164" fillId="0" borderId="32" xfId="0" applyNumberFormat="1" applyFont="1" applyBorder="1" applyAlignment="1">
      <alignment horizontal="center" vertical="center"/>
    </xf>
    <xf numFmtId="173" fontId="57" fillId="0" borderId="0" xfId="0" applyFont="1" applyAlignment="1">
      <alignment vertical="center"/>
    </xf>
    <xf numFmtId="173" fontId="57" fillId="0" borderId="0" xfId="0" applyFont="1"/>
    <xf numFmtId="173" fontId="127" fillId="59" borderId="16" xfId="0" applyFont="1" applyFill="1" applyBorder="1" applyAlignment="1">
      <alignment horizontal="center" vertical="center" wrapText="1"/>
    </xf>
    <xf numFmtId="173" fontId="127" fillId="59" borderId="13" xfId="0" applyFont="1" applyFill="1" applyBorder="1" applyAlignment="1">
      <alignment horizontal="center" vertical="center" wrapText="1"/>
    </xf>
    <xf numFmtId="3" fontId="87" fillId="0" borderId="32" xfId="0" applyNumberFormat="1" applyFont="1" applyBorder="1"/>
    <xf numFmtId="0" fontId="45" fillId="0" borderId="0" xfId="549" applyFont="1" applyAlignment="1">
      <alignment horizontal="center" vertical="center"/>
    </xf>
    <xf numFmtId="176" fontId="31" fillId="25" borderId="0" xfId="413" applyNumberFormat="1" applyFill="1" applyAlignment="1">
      <alignment vertical="center"/>
    </xf>
    <xf numFmtId="173" fontId="172" fillId="0" borderId="0" xfId="0" applyFont="1"/>
    <xf numFmtId="173" fontId="177" fillId="0" borderId="0" xfId="0" applyFont="1"/>
    <xf numFmtId="173" fontId="143" fillId="67" borderId="13" xfId="0" applyFont="1" applyFill="1" applyBorder="1" applyAlignment="1">
      <alignment horizontal="center" vertical="center" wrapText="1"/>
    </xf>
    <xf numFmtId="49" fontId="144" fillId="0" borderId="32" xfId="0" applyNumberFormat="1" applyFont="1" applyBorder="1" applyAlignment="1">
      <alignment horizontal="center" vertical="center" wrapText="1"/>
    </xf>
    <xf numFmtId="3" fontId="147" fillId="0" borderId="12" xfId="299" applyNumberFormat="1" applyFont="1" applyFill="1" applyBorder="1" applyAlignment="1">
      <alignment horizontal="center" vertical="center" wrapText="1"/>
    </xf>
    <xf numFmtId="3" fontId="144" fillId="0" borderId="12" xfId="299" applyNumberFormat="1" applyFont="1" applyFill="1" applyBorder="1" applyAlignment="1">
      <alignment horizontal="center" vertical="center" wrapText="1"/>
    </xf>
    <xf numFmtId="3" fontId="147" fillId="0" borderId="34" xfId="299" applyNumberFormat="1"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49" fontId="156" fillId="0" borderId="32" xfId="365" applyNumberFormat="1" applyFont="1" applyBorder="1" applyAlignment="1">
      <alignment horizontal="center" vertical="top"/>
    </xf>
    <xf numFmtId="168" fontId="135" fillId="0" borderId="12" xfId="365" applyNumberFormat="1" applyFont="1" applyBorder="1" applyAlignment="1">
      <alignment horizontal="right" vertical="top"/>
    </xf>
    <xf numFmtId="168" fontId="135" fillId="25" borderId="12" xfId="365" applyNumberFormat="1" applyFont="1" applyFill="1" applyBorder="1" applyAlignment="1">
      <alignment horizontal="right"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0" fontId="156" fillId="0" borderId="32" xfId="365" applyNumberFormat="1" applyFont="1" applyBorder="1" applyAlignment="1">
      <alignment horizontal="center" vertical="top"/>
    </xf>
    <xf numFmtId="168" fontId="135" fillId="25" borderId="34" xfId="365" applyNumberFormat="1" applyFont="1" applyFill="1" applyBorder="1" applyAlignment="1">
      <alignment horizontal="right" vertical="top"/>
    </xf>
    <xf numFmtId="168" fontId="156" fillId="25" borderId="34" xfId="365" applyNumberFormat="1" applyFont="1" applyFill="1" applyBorder="1" applyAlignment="1">
      <alignment horizontal="right" vertical="top"/>
    </xf>
    <xf numFmtId="173" fontId="42" fillId="25" borderId="0" xfId="0" applyFont="1" applyFill="1" applyAlignment="1">
      <alignment vertical="top"/>
    </xf>
    <xf numFmtId="173" fontId="42" fillId="0" borderId="0" xfId="0" applyFont="1" applyAlignment="1">
      <alignment vertical="top"/>
    </xf>
    <xf numFmtId="173" fontId="178" fillId="0" borderId="0" xfId="0" applyFont="1" applyAlignment="1">
      <alignment horizontal="center"/>
    </xf>
    <xf numFmtId="173" fontId="73" fillId="0" borderId="0" xfId="0" applyFont="1"/>
    <xf numFmtId="49" fontId="173" fillId="0" borderId="32" xfId="0" applyNumberFormat="1" applyFont="1" applyBorder="1" applyAlignment="1">
      <alignment horizontal="center" vertical="center"/>
    </xf>
    <xf numFmtId="173" fontId="153" fillId="59" borderId="13" xfId="0" applyFont="1" applyFill="1" applyBorder="1" applyAlignment="1">
      <alignment horizontal="center" vertical="center" wrapText="1"/>
    </xf>
    <xf numFmtId="173" fontId="153" fillId="59" borderId="14" xfId="0" applyFont="1" applyFill="1" applyBorder="1" applyAlignment="1">
      <alignment horizontal="center" vertical="center" wrapText="1"/>
    </xf>
    <xf numFmtId="168" fontId="143" fillId="67" borderId="16" xfId="294" applyNumberFormat="1" applyFont="1" applyFill="1" applyBorder="1" applyAlignment="1">
      <alignment horizontal="center" vertical="center" wrapText="1"/>
    </xf>
    <xf numFmtId="168" fontId="143" fillId="67" borderId="13" xfId="294" applyNumberFormat="1" applyFont="1" applyFill="1" applyBorder="1" applyAlignment="1">
      <alignment horizontal="center" vertical="center" wrapText="1"/>
    </xf>
    <xf numFmtId="168" fontId="143" fillId="67" borderId="14" xfId="294" applyNumberFormat="1" applyFont="1" applyFill="1" applyBorder="1" applyAlignment="1">
      <alignment horizontal="center" vertical="center" wrapText="1"/>
    </xf>
    <xf numFmtId="0" fontId="144" fillId="0" borderId="32" xfId="359" applyNumberFormat="1" applyFont="1" applyBorder="1" applyAlignment="1">
      <alignment horizontal="center" vertical="center"/>
    </xf>
    <xf numFmtId="3" fontId="147" fillId="0" borderId="12" xfId="296" applyNumberFormat="1" applyFont="1" applyFill="1" applyBorder="1" applyAlignment="1">
      <alignment horizontal="center" vertical="center"/>
    </xf>
    <xf numFmtId="3" fontId="147"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0"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3" fontId="175" fillId="67" borderId="16" xfId="0" applyFont="1" applyFill="1" applyBorder="1" applyAlignment="1">
      <alignment horizontal="center" vertical="center"/>
    </xf>
    <xf numFmtId="173" fontId="153" fillId="67" borderId="12" xfId="0" applyFont="1" applyFill="1" applyBorder="1" applyAlignment="1">
      <alignment horizontal="center" vertical="center"/>
    </xf>
    <xf numFmtId="49" fontId="179" fillId="0" borderId="12" xfId="0" applyNumberFormat="1" applyFont="1" applyBorder="1" applyAlignment="1">
      <alignment horizontal="center"/>
    </xf>
    <xf numFmtId="168" fontId="179" fillId="0" borderId="12" xfId="294" applyNumberFormat="1" applyFont="1" applyFill="1" applyBorder="1" applyAlignment="1">
      <alignment horizontal="center" vertical="center"/>
    </xf>
    <xf numFmtId="49" fontId="164" fillId="0" borderId="32" xfId="0" applyNumberFormat="1" applyFont="1" applyBorder="1" applyAlignment="1">
      <alignment horizontal="center" vertical="top"/>
    </xf>
    <xf numFmtId="0" fontId="164" fillId="0" borderId="32" xfId="0" applyNumberFormat="1" applyFont="1" applyBorder="1" applyAlignment="1">
      <alignment horizontal="center" vertical="top"/>
    </xf>
    <xf numFmtId="49" fontId="156" fillId="0" borderId="32" xfId="0" applyNumberFormat="1" applyFont="1" applyBorder="1" applyAlignment="1">
      <alignment horizontal="center" vertical="top"/>
    </xf>
    <xf numFmtId="168" fontId="135" fillId="0" borderId="12" xfId="294" applyNumberFormat="1" applyFont="1" applyFill="1" applyBorder="1" applyAlignment="1">
      <alignment horizontal="right" vertical="top"/>
    </xf>
    <xf numFmtId="168" fontId="156" fillId="0" borderId="12" xfId="0" applyNumberFormat="1" applyFont="1" applyBorder="1" applyAlignment="1">
      <alignment horizontal="center" vertical="top"/>
    </xf>
    <xf numFmtId="1" fontId="135" fillId="0" borderId="12" xfId="294" applyNumberFormat="1" applyFont="1" applyFill="1" applyBorder="1" applyAlignment="1">
      <alignment horizontal="right" vertical="top"/>
    </xf>
    <xf numFmtId="168" fontId="156" fillId="0" borderId="12" xfId="294" applyNumberFormat="1" applyFont="1" applyFill="1" applyBorder="1" applyAlignment="1">
      <alignment horizontal="right" vertical="top"/>
    </xf>
    <xf numFmtId="41" fontId="156" fillId="0" borderId="23" xfId="0" applyNumberFormat="1" applyFont="1" applyBorder="1" applyAlignment="1">
      <alignment horizontal="center" vertical="top"/>
    </xf>
    <xf numFmtId="49" fontId="162" fillId="67" borderId="13" xfId="0" applyNumberFormat="1" applyFont="1" applyFill="1" applyBorder="1" applyAlignment="1">
      <alignment horizontal="center" vertical="center"/>
    </xf>
    <xf numFmtId="38" fontId="161" fillId="67" borderId="12" xfId="0" applyNumberFormat="1" applyFont="1" applyFill="1" applyBorder="1" applyAlignment="1">
      <alignment horizontal="center" vertical="center"/>
    </xf>
    <xf numFmtId="38" fontId="161" fillId="67" borderId="12" xfId="0" applyNumberFormat="1" applyFont="1" applyFill="1" applyBorder="1" applyAlignment="1">
      <alignment horizontal="center" vertical="center" wrapText="1"/>
    </xf>
    <xf numFmtId="3" fontId="182" fillId="25" borderId="0" xfId="0" applyNumberFormat="1" applyFont="1" applyFill="1" applyAlignment="1">
      <alignment horizontal="center"/>
    </xf>
    <xf numFmtId="173" fontId="181" fillId="25" borderId="0" xfId="0" applyFont="1" applyFill="1"/>
    <xf numFmtId="49" fontId="150" fillId="0" borderId="12" xfId="0" applyNumberFormat="1" applyFont="1" applyBorder="1" applyAlignment="1">
      <alignment horizontal="center" vertical="center"/>
    </xf>
    <xf numFmtId="38" fontId="163" fillId="0" borderId="12" xfId="294" applyNumberFormat="1" applyFont="1" applyFill="1" applyBorder="1" applyAlignment="1">
      <alignment horizontal="center" vertical="center"/>
    </xf>
    <xf numFmtId="38" fontId="150" fillId="0" borderId="12" xfId="0" applyNumberFormat="1" applyFont="1" applyBorder="1" applyAlignment="1">
      <alignment horizontal="center" wrapText="1"/>
    </xf>
    <xf numFmtId="38" fontId="163" fillId="25" borderId="12" xfId="294" applyNumberFormat="1" applyFont="1" applyFill="1" applyBorder="1" applyAlignment="1">
      <alignment horizontal="center"/>
    </xf>
    <xf numFmtId="3" fontId="183" fillId="25" borderId="0" xfId="0" applyNumberFormat="1" applyFont="1" applyFill="1" applyAlignment="1">
      <alignment horizontal="center"/>
    </xf>
    <xf numFmtId="173" fontId="53" fillId="25" borderId="0" xfId="0" applyFont="1" applyFill="1"/>
    <xf numFmtId="3" fontId="183" fillId="0" borderId="0" xfId="0" applyNumberFormat="1" applyFont="1" applyAlignment="1">
      <alignment horizontal="center" vertical="center"/>
    </xf>
    <xf numFmtId="3" fontId="183" fillId="0" borderId="0" xfId="0" applyNumberFormat="1" applyFont="1" applyAlignment="1">
      <alignment horizontal="center"/>
    </xf>
    <xf numFmtId="38" fontId="150" fillId="0" borderId="12" xfId="294" applyNumberFormat="1" applyFont="1" applyFill="1" applyBorder="1" applyAlignment="1">
      <alignment horizontal="center" vertical="center"/>
    </xf>
    <xf numFmtId="173" fontId="143" fillId="67" borderId="13" xfId="0" applyFont="1" applyFill="1" applyBorder="1" applyAlignment="1">
      <alignment horizontal="center" vertical="center"/>
    </xf>
    <xf numFmtId="49" fontId="148" fillId="67" borderId="16" xfId="0" applyNumberFormat="1" applyFont="1" applyFill="1" applyBorder="1" applyAlignment="1">
      <alignment horizontal="center" vertical="center"/>
    </xf>
    <xf numFmtId="168" fontId="151" fillId="25" borderId="12" xfId="294" applyNumberFormat="1" applyFont="1" applyFill="1" applyBorder="1" applyAlignment="1">
      <alignment horizontal="center" vertical="center"/>
    </xf>
    <xf numFmtId="172" fontId="151" fillId="25" borderId="12" xfId="294" applyNumberFormat="1" applyFont="1" applyFill="1" applyBorder="1" applyAlignment="1">
      <alignment horizontal="center" vertical="center"/>
    </xf>
    <xf numFmtId="49" fontId="164" fillId="25" borderId="32" xfId="0" applyNumberFormat="1" applyFont="1" applyFill="1" applyBorder="1" applyAlignment="1">
      <alignment horizontal="center" vertical="center"/>
    </xf>
    <xf numFmtId="173" fontId="148" fillId="67" borderId="26" xfId="0" applyFont="1" applyFill="1" applyBorder="1" applyAlignment="1">
      <alignment horizontal="center" vertical="center"/>
    </xf>
    <xf numFmtId="49" fontId="162" fillId="67" borderId="13" xfId="0" applyNumberFormat="1" applyFont="1" applyFill="1" applyBorder="1" applyAlignment="1">
      <alignment horizontal="center" vertical="center" wrapText="1"/>
    </xf>
    <xf numFmtId="0" fontId="162" fillId="67" borderId="13" xfId="0" applyNumberFormat="1" applyFont="1" applyFill="1" applyBorder="1" applyAlignment="1">
      <alignment horizontal="center" vertical="center" wrapText="1"/>
    </xf>
    <xf numFmtId="173" fontId="156" fillId="0" borderId="12" xfId="0" applyFont="1" applyBorder="1" applyAlignment="1">
      <alignment horizontal="left" vertical="center"/>
    </xf>
    <xf numFmtId="43" fontId="156" fillId="0" borderId="12" xfId="0" applyNumberFormat="1" applyFont="1" applyBorder="1" applyAlignment="1">
      <alignment horizontal="right" vertical="center"/>
    </xf>
    <xf numFmtId="173" fontId="156" fillId="0" borderId="34" xfId="0" applyFont="1" applyBorder="1" applyAlignment="1">
      <alignment horizontal="center" vertical="center"/>
    </xf>
    <xf numFmtId="43" fontId="156" fillId="0" borderId="34" xfId="294" applyFont="1" applyFill="1" applyBorder="1" applyAlignment="1">
      <alignment horizontal="center" vertical="center"/>
    </xf>
    <xf numFmtId="0" fontId="42" fillId="0" borderId="0" xfId="549" applyFont="1" applyAlignment="1">
      <alignment horizontal="left" vertical="center"/>
    </xf>
    <xf numFmtId="40" fontId="87" fillId="0" borderId="26" xfId="365" applyNumberFormat="1" applyFont="1" applyBorder="1" applyAlignment="1">
      <alignment horizontal="center" vertical="center" wrapText="1"/>
    </xf>
    <xf numFmtId="173" fontId="50" fillId="0" borderId="46" xfId="0" applyFont="1" applyBorder="1" applyAlignment="1">
      <alignment horizontal="center" vertical="center" wrapText="1"/>
    </xf>
    <xf numFmtId="41" fontId="73" fillId="0" borderId="0" xfId="0" applyNumberFormat="1" applyFont="1"/>
    <xf numFmtId="173" fontId="143" fillId="67" borderId="16" xfId="0" applyFont="1" applyFill="1" applyBorder="1" applyAlignment="1">
      <alignment horizontal="center" vertical="center" wrapText="1"/>
    </xf>
    <xf numFmtId="173" fontId="143" fillId="67" borderId="11" xfId="0" applyFont="1" applyFill="1" applyBorder="1" applyAlignment="1">
      <alignment horizontal="center" vertical="center"/>
    </xf>
    <xf numFmtId="173" fontId="144" fillId="25" borderId="17" xfId="0" applyFont="1" applyFill="1" applyBorder="1" applyAlignment="1">
      <alignment horizontal="left" vertical="center"/>
    </xf>
    <xf numFmtId="43" fontId="147" fillId="25" borderId="0" xfId="577" applyFont="1" applyFill="1" applyBorder="1" applyAlignment="1">
      <alignment horizontal="center" vertical="center"/>
    </xf>
    <xf numFmtId="0" fontId="87" fillId="0" borderId="0" xfId="0" applyNumberFormat="1" applyFont="1" applyAlignment="1">
      <alignment horizontal="center"/>
    </xf>
    <xf numFmtId="168" fontId="27" fillId="0" borderId="0" xfId="294" applyNumberFormat="1" applyFont="1" applyFill="1" applyBorder="1" applyAlignment="1">
      <alignment horizontal="center"/>
    </xf>
    <xf numFmtId="168" fontId="142" fillId="0" borderId="0" xfId="294" applyNumberFormat="1" applyFont="1" applyFill="1" applyBorder="1" applyAlignment="1">
      <alignment horizontal="center"/>
    </xf>
    <xf numFmtId="170" fontId="142" fillId="0" borderId="0" xfId="0" applyNumberFormat="1" applyFont="1" applyAlignment="1">
      <alignment horizontal="right"/>
    </xf>
    <xf numFmtId="49" fontId="142" fillId="67" borderId="13" xfId="0" applyNumberFormat="1" applyFont="1" applyFill="1" applyBorder="1" applyAlignment="1">
      <alignment horizontal="center" vertical="center" wrapText="1"/>
    </xf>
    <xf numFmtId="49" fontId="142" fillId="67" borderId="14" xfId="0" applyNumberFormat="1" applyFont="1" applyFill="1" applyBorder="1" applyAlignment="1">
      <alignment horizontal="center" vertical="center" wrapText="1"/>
    </xf>
    <xf numFmtId="49" fontId="127" fillId="67" borderId="32" xfId="0" applyNumberFormat="1" applyFont="1" applyFill="1" applyBorder="1" applyAlignment="1">
      <alignment horizontal="center" vertical="center" wrapText="1"/>
    </xf>
    <xf numFmtId="173" fontId="175" fillId="67" borderId="13" xfId="0" applyFont="1" applyFill="1" applyBorder="1" applyAlignment="1">
      <alignment horizontal="center" vertical="center" wrapText="1"/>
    </xf>
    <xf numFmtId="173" fontId="175" fillId="67" borderId="16" xfId="0" applyFont="1" applyFill="1" applyBorder="1" applyAlignment="1">
      <alignment horizontal="center" vertical="center" wrapText="1"/>
    </xf>
    <xf numFmtId="173" fontId="175" fillId="67" borderId="14" xfId="0" applyFont="1" applyFill="1" applyBorder="1" applyAlignment="1">
      <alignment horizontal="center" vertical="center" wrapText="1"/>
    </xf>
    <xf numFmtId="173" fontId="156" fillId="25" borderId="0" xfId="0" applyFont="1" applyFill="1" applyAlignment="1">
      <alignment horizontal="center" vertical="top" wrapText="1"/>
    </xf>
    <xf numFmtId="173" fontId="154" fillId="0" borderId="0" xfId="0" applyFont="1" applyAlignment="1">
      <alignment vertical="top"/>
    </xf>
    <xf numFmtId="49" fontId="156" fillId="25" borderId="12" xfId="296" applyNumberFormat="1" applyFont="1" applyFill="1" applyBorder="1" applyAlignment="1">
      <alignment horizontal="center" vertical="top"/>
    </xf>
    <xf numFmtId="3" fontId="156" fillId="25" borderId="12" xfId="296" applyNumberFormat="1" applyFont="1" applyFill="1" applyBorder="1" applyAlignment="1">
      <alignment horizontal="center" vertical="top"/>
    </xf>
    <xf numFmtId="173" fontId="148" fillId="67" borderId="16" xfId="359" applyFont="1" applyFill="1" applyBorder="1" applyAlignment="1">
      <alignment horizontal="center" vertical="center"/>
    </xf>
    <xf numFmtId="173" fontId="148" fillId="67" borderId="13" xfId="359" applyFont="1" applyFill="1" applyBorder="1" applyAlignment="1">
      <alignment horizontal="center" vertical="center" wrapText="1"/>
    </xf>
    <xf numFmtId="173" fontId="148" fillId="67" borderId="14" xfId="359" applyFont="1" applyFill="1" applyBorder="1" applyAlignment="1">
      <alignment horizontal="center" vertical="center" wrapText="1"/>
    </xf>
    <xf numFmtId="0" fontId="164" fillId="0" borderId="32" xfId="359" applyNumberFormat="1" applyFont="1" applyBorder="1" applyAlignment="1">
      <alignment horizontal="center" vertical="center"/>
    </xf>
    <xf numFmtId="3" fontId="151" fillId="25" borderId="12" xfId="296" applyNumberFormat="1" applyFont="1" applyFill="1" applyBorder="1" applyAlignment="1">
      <alignment horizontal="center" vertical="center"/>
    </xf>
    <xf numFmtId="3" fontId="151" fillId="25" borderId="34" xfId="296" applyNumberFormat="1" applyFont="1" applyFill="1" applyBorder="1" applyAlignment="1">
      <alignment horizontal="center" vertical="center"/>
    </xf>
    <xf numFmtId="173" fontId="148" fillId="67" borderId="14" xfId="0" applyFont="1" applyFill="1" applyBorder="1" applyAlignment="1">
      <alignment horizontal="center" vertical="center" wrapText="1"/>
    </xf>
    <xf numFmtId="168" fontId="187" fillId="0" borderId="32" xfId="294" applyNumberFormat="1" applyFont="1" applyBorder="1" applyAlignment="1">
      <alignment horizontal="center" vertical="top"/>
    </xf>
    <xf numFmtId="168" fontId="187" fillId="0" borderId="26" xfId="294" applyNumberFormat="1" applyFont="1" applyBorder="1" applyAlignment="1">
      <alignment horizontal="center" vertical="top"/>
    </xf>
    <xf numFmtId="173" fontId="188" fillId="0" borderId="0" xfId="0" applyFont="1"/>
    <xf numFmtId="173" fontId="153" fillId="59" borderId="16" xfId="0" applyFont="1" applyFill="1" applyBorder="1" applyAlignment="1">
      <alignment horizontal="center" vertical="center" wrapText="1"/>
    </xf>
    <xf numFmtId="38" fontId="174" fillId="0" borderId="12" xfId="0" applyNumberFormat="1" applyFont="1" applyBorder="1" applyAlignment="1">
      <alignment horizontal="center" vertical="center"/>
    </xf>
    <xf numFmtId="38" fontId="173" fillId="0" borderId="12" xfId="0" applyNumberFormat="1" applyFont="1" applyBorder="1" applyAlignment="1">
      <alignment horizontal="center" vertical="center"/>
    </xf>
    <xf numFmtId="170" fontId="173" fillId="0" borderId="12" xfId="0" applyNumberFormat="1" applyFont="1" applyBorder="1" applyAlignment="1">
      <alignment horizontal="center" vertical="center"/>
    </xf>
    <xf numFmtId="170" fontId="173" fillId="0" borderId="23" xfId="0" applyNumberFormat="1" applyFont="1" applyBorder="1" applyAlignment="1">
      <alignment horizontal="center" vertical="center"/>
    </xf>
    <xf numFmtId="49" fontId="173" fillId="25" borderId="32" xfId="0" applyNumberFormat="1" applyFont="1" applyFill="1" applyBorder="1" applyAlignment="1">
      <alignment horizontal="center" vertical="center"/>
    </xf>
    <xf numFmtId="38" fontId="173" fillId="25" borderId="12" xfId="0" applyNumberFormat="1" applyFont="1" applyFill="1" applyBorder="1" applyAlignment="1">
      <alignment horizontal="center" vertical="center"/>
    </xf>
    <xf numFmtId="170" fontId="173" fillId="25" borderId="12" xfId="0" applyNumberFormat="1" applyFont="1" applyFill="1" applyBorder="1" applyAlignment="1">
      <alignment horizontal="center" vertical="center"/>
    </xf>
    <xf numFmtId="170" fontId="173" fillId="25" borderId="23" xfId="0" applyNumberFormat="1" applyFont="1" applyFill="1" applyBorder="1" applyAlignment="1">
      <alignment horizontal="center" vertical="center"/>
    </xf>
    <xf numFmtId="49" fontId="173" fillId="25" borderId="26" xfId="0" applyNumberFormat="1" applyFont="1" applyFill="1" applyBorder="1" applyAlignment="1">
      <alignment horizontal="center" vertical="center"/>
    </xf>
    <xf numFmtId="170" fontId="147" fillId="0" borderId="12" xfId="299" applyNumberFormat="1" applyFont="1" applyFill="1" applyBorder="1" applyAlignment="1">
      <alignment horizontal="center" vertical="center" wrapText="1"/>
    </xf>
    <xf numFmtId="17" fontId="164" fillId="0" borderId="32" xfId="0" applyNumberFormat="1" applyFont="1" applyBorder="1" applyAlignment="1">
      <alignment horizontal="center" vertical="center"/>
    </xf>
    <xf numFmtId="3" fontId="151" fillId="0" borderId="12" xfId="0" applyNumberFormat="1" applyFont="1" applyBorder="1" applyAlignment="1">
      <alignment horizontal="center" vertical="center"/>
    </xf>
    <xf numFmtId="3" fontId="164" fillId="0" borderId="12" xfId="0" applyNumberFormat="1" applyFont="1" applyBorder="1" applyAlignment="1">
      <alignment horizontal="center" vertical="center"/>
    </xf>
    <xf numFmtId="3" fontId="164" fillId="0" borderId="23" xfId="0" applyNumberFormat="1" applyFont="1" applyBorder="1" applyAlignment="1">
      <alignment horizontal="center" vertical="center"/>
    </xf>
    <xf numFmtId="10" fontId="140" fillId="0" borderId="0" xfId="0" applyNumberFormat="1" applyFont="1" applyAlignment="1">
      <alignment vertical="center"/>
    </xf>
    <xf numFmtId="173" fontId="140" fillId="0" borderId="0" xfId="0" applyFont="1" applyAlignment="1">
      <alignment vertical="center"/>
    </xf>
    <xf numFmtId="17" fontId="164" fillId="0" borderId="26" xfId="0" applyNumberFormat="1" applyFont="1" applyBorder="1" applyAlignment="1">
      <alignment horizontal="center" vertical="center"/>
    </xf>
    <xf numFmtId="3" fontId="151" fillId="0" borderId="34" xfId="0" applyNumberFormat="1" applyFont="1" applyBorder="1" applyAlignment="1">
      <alignment horizontal="center" vertical="center"/>
    </xf>
    <xf numFmtId="3" fontId="164" fillId="0" borderId="25" xfId="0" applyNumberFormat="1" applyFont="1" applyBorder="1" applyAlignment="1">
      <alignment horizontal="center" vertical="center"/>
    </xf>
    <xf numFmtId="173" fontId="151" fillId="0" borderId="0" xfId="0" applyFont="1" applyAlignment="1">
      <alignment vertical="center"/>
    </xf>
    <xf numFmtId="173" fontId="137" fillId="67" borderId="0" xfId="0" applyFont="1" applyFill="1"/>
    <xf numFmtId="43" fontId="130" fillId="0" borderId="0" xfId="294" applyFont="1"/>
    <xf numFmtId="43" fontId="140" fillId="0" borderId="0" xfId="294" applyFont="1" applyAlignment="1">
      <alignment vertical="center"/>
    </xf>
    <xf numFmtId="43" fontId="4" fillId="0" borderId="0" xfId="294" applyFont="1"/>
    <xf numFmtId="43" fontId="122" fillId="0" borderId="0" xfId="294" applyFont="1"/>
    <xf numFmtId="170" fontId="138" fillId="0" borderId="0" xfId="521" applyNumberFormat="1" applyFont="1"/>
    <xf numFmtId="184" fontId="138" fillId="0" borderId="0" xfId="0" applyNumberFormat="1" applyFont="1"/>
    <xf numFmtId="3" fontId="27" fillId="0" borderId="0" xfId="296" applyNumberFormat="1" applyFont="1" applyFill="1" applyBorder="1" applyAlignment="1">
      <alignment vertical="center"/>
    </xf>
    <xf numFmtId="10" fontId="142" fillId="0" borderId="0" xfId="521" applyNumberFormat="1" applyFont="1" applyAlignment="1">
      <alignment horizontal="center" vertical="center"/>
    </xf>
    <xf numFmtId="173" fontId="142" fillId="0" borderId="0" xfId="0" applyFont="1" applyAlignment="1">
      <alignment horizontal="center" vertical="center"/>
    </xf>
    <xf numFmtId="10" fontId="138" fillId="0" borderId="0" xfId="521" applyNumberFormat="1" applyFont="1" applyAlignment="1">
      <alignment horizontal="center" vertical="center"/>
    </xf>
    <xf numFmtId="10" fontId="138" fillId="0" borderId="0" xfId="0" applyNumberFormat="1" applyFont="1" applyAlignment="1">
      <alignment horizontal="center" vertical="center"/>
    </xf>
    <xf numFmtId="9" fontId="138" fillId="0" borderId="0" xfId="521" applyFont="1"/>
    <xf numFmtId="10" fontId="191" fillId="0" borderId="0" xfId="521" applyNumberFormat="1" applyFont="1" applyAlignment="1">
      <alignment horizontal="center" vertical="center"/>
    </xf>
    <xf numFmtId="168" fontId="175" fillId="67" borderId="34" xfId="294" applyNumberFormat="1" applyFont="1" applyFill="1" applyBorder="1" applyAlignment="1">
      <alignment horizontal="center" vertical="center"/>
    </xf>
    <xf numFmtId="10" fontId="148" fillId="67" borderId="25" xfId="0" applyNumberFormat="1" applyFont="1" applyFill="1" applyBorder="1" applyAlignment="1">
      <alignment horizontal="center" vertical="center"/>
    </xf>
    <xf numFmtId="173" fontId="121" fillId="59" borderId="16" xfId="0" applyFont="1" applyFill="1" applyBorder="1" applyAlignment="1">
      <alignment horizontal="center" vertical="center" wrapText="1"/>
    </xf>
    <xf numFmtId="173" fontId="121" fillId="59" borderId="13" xfId="0" applyFont="1" applyFill="1" applyBorder="1" applyAlignment="1">
      <alignment horizontal="center" vertical="center" wrapText="1"/>
    </xf>
    <xf numFmtId="173" fontId="121" fillId="59" borderId="14" xfId="0" applyFont="1" applyFill="1" applyBorder="1" applyAlignment="1">
      <alignment horizontal="center" vertical="center" wrapText="1"/>
    </xf>
    <xf numFmtId="49" fontId="86"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6" fillId="0" borderId="12" xfId="307" applyNumberFormat="1" applyFont="1" applyFill="1" applyBorder="1" applyAlignment="1">
      <alignment horizontal="center" vertical="top"/>
    </xf>
    <xf numFmtId="170" fontId="86" fillId="0" borderId="12" xfId="0" applyNumberFormat="1" applyFont="1" applyBorder="1" applyAlignment="1">
      <alignment horizontal="center" vertical="top"/>
    </xf>
    <xf numFmtId="170" fontId="86" fillId="0" borderId="23" xfId="0" applyNumberFormat="1" applyFont="1" applyBorder="1" applyAlignment="1">
      <alignment horizontal="center" vertical="top"/>
    </xf>
    <xf numFmtId="173" fontId="4" fillId="0" borderId="23" xfId="299" applyNumberFormat="1" applyFont="1" applyFill="1" applyBorder="1" applyAlignment="1">
      <alignment horizontal="center" vertical="top"/>
    </xf>
    <xf numFmtId="0" fontId="86"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6"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86" fillId="25" borderId="12" xfId="299" applyNumberFormat="1" applyFont="1" applyFill="1" applyBorder="1" applyAlignment="1">
      <alignment horizontal="center" vertical="center"/>
    </xf>
    <xf numFmtId="0" fontId="86"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6" fillId="0" borderId="34" xfId="299" applyNumberFormat="1" applyFont="1" applyFill="1" applyBorder="1" applyAlignment="1">
      <alignment horizontal="center" vertical="center"/>
    </xf>
    <xf numFmtId="0" fontId="61" fillId="65" borderId="33" xfId="2466" applyFont="1" applyFill="1" applyBorder="1" applyAlignment="1">
      <alignment vertical="center"/>
    </xf>
    <xf numFmtId="173" fontId="121" fillId="60" borderId="13" xfId="0" applyFont="1" applyFill="1" applyBorder="1" applyAlignment="1">
      <alignment horizontal="center" vertical="center" wrapText="1"/>
    </xf>
    <xf numFmtId="173" fontId="121" fillId="57" borderId="13" xfId="0" applyFont="1" applyFill="1" applyBorder="1" applyAlignment="1">
      <alignment horizontal="center" vertical="center" wrapText="1"/>
    </xf>
    <xf numFmtId="173" fontId="143" fillId="59" borderId="16" xfId="0" applyFont="1" applyFill="1" applyBorder="1" applyAlignment="1">
      <alignment horizontal="center" vertical="center"/>
    </xf>
    <xf numFmtId="173" fontId="143" fillId="59" borderId="13" xfId="0" applyFont="1" applyFill="1" applyBorder="1" applyAlignment="1">
      <alignment horizontal="center" vertical="center" wrapText="1"/>
    </xf>
    <xf numFmtId="173" fontId="143" fillId="59" borderId="14" xfId="0" applyFont="1" applyFill="1" applyBorder="1" applyAlignment="1">
      <alignment horizontal="center" vertical="center" wrapText="1"/>
    </xf>
    <xf numFmtId="173" fontId="190" fillId="0" borderId="0" xfId="0" applyFont="1"/>
    <xf numFmtId="173" fontId="193" fillId="0" borderId="0" xfId="0" applyFont="1"/>
    <xf numFmtId="173" fontId="154" fillId="0" borderId="0" xfId="0" applyFont="1" applyAlignment="1">
      <alignment horizontal="center"/>
    </xf>
    <xf numFmtId="173" fontId="141" fillId="0" borderId="0" xfId="0" applyFont="1" applyAlignment="1">
      <alignment horizontal="center"/>
    </xf>
    <xf numFmtId="173" fontId="140" fillId="0" borderId="0" xfId="0" applyFont="1" applyAlignment="1">
      <alignment horizontal="center"/>
    </xf>
    <xf numFmtId="43" fontId="151" fillId="0" borderId="0" xfId="0" applyNumberFormat="1" applyFont="1"/>
    <xf numFmtId="43" fontId="175" fillId="67" borderId="13" xfId="0" applyNumberFormat="1" applyFont="1" applyFill="1" applyBorder="1"/>
    <xf numFmtId="170" fontId="151" fillId="0" borderId="0" xfId="521" applyNumberFormat="1" applyFont="1" applyFill="1"/>
    <xf numFmtId="10" fontId="175" fillId="67" borderId="13" xfId="521" applyNumberFormat="1" applyFont="1" applyFill="1" applyBorder="1"/>
    <xf numFmtId="10" fontId="151" fillId="0" borderId="0" xfId="521" applyNumberFormat="1" applyFont="1" applyFill="1"/>
    <xf numFmtId="10" fontId="32" fillId="0" borderId="0" xfId="521" applyNumberFormat="1" applyFont="1"/>
    <xf numFmtId="173" fontId="148" fillId="67" borderId="16" xfId="0" applyFont="1" applyFill="1" applyBorder="1" applyAlignment="1">
      <alignment horizontal="center" vertical="center" wrapText="1"/>
    </xf>
    <xf numFmtId="0" fontId="173" fillId="25" borderId="26" xfId="0" applyNumberFormat="1" applyFont="1" applyFill="1" applyBorder="1" applyAlignment="1">
      <alignment horizontal="center" vertical="center"/>
    </xf>
    <xf numFmtId="173" fontId="41" fillId="67" borderId="0" xfId="0" applyFont="1" applyFill="1" applyAlignment="1">
      <alignment vertical="top" wrapText="1"/>
    </xf>
    <xf numFmtId="0" fontId="156" fillId="25" borderId="32" xfId="0" applyNumberFormat="1" applyFont="1" applyFill="1" applyBorder="1" applyAlignment="1">
      <alignment horizontal="center" vertical="top"/>
    </xf>
    <xf numFmtId="168" fontId="135" fillId="25" borderId="12" xfId="294" applyNumberFormat="1" applyFont="1" applyFill="1" applyBorder="1" applyAlignment="1">
      <alignment horizontal="right" vertical="top"/>
    </xf>
    <xf numFmtId="1" fontId="135" fillId="25" borderId="12" xfId="294" applyNumberFormat="1" applyFont="1" applyFill="1" applyBorder="1" applyAlignment="1">
      <alignment horizontal="right" vertical="top"/>
    </xf>
    <xf numFmtId="10" fontId="151" fillId="0" borderId="0" xfId="521" applyNumberFormat="1" applyFont="1" applyAlignment="1">
      <alignment vertical="center"/>
    </xf>
    <xf numFmtId="43" fontId="103" fillId="0" borderId="0" xfId="2466" applyNumberFormat="1" applyFont="1" applyAlignment="1">
      <alignment horizontal="left" vertical="center"/>
    </xf>
    <xf numFmtId="43" fontId="62" fillId="0" borderId="0" xfId="2466" applyNumberFormat="1" applyFont="1" applyAlignment="1">
      <alignment vertical="center"/>
    </xf>
    <xf numFmtId="0" fontId="103" fillId="25" borderId="0" xfId="2466" applyFont="1" applyFill="1" applyAlignment="1">
      <alignment horizontal="center" vertical="center"/>
    </xf>
    <xf numFmtId="173" fontId="155" fillId="0" borderId="0" xfId="0" applyFont="1" applyAlignment="1">
      <alignment vertical="center"/>
    </xf>
    <xf numFmtId="0" fontId="87" fillId="0" borderId="0" xfId="319" applyFont="1" applyAlignment="1">
      <alignment vertical="center"/>
    </xf>
    <xf numFmtId="0" fontId="150" fillId="0" borderId="0" xfId="319" applyFont="1" applyAlignment="1">
      <alignment vertical="center"/>
    </xf>
    <xf numFmtId="0" fontId="135" fillId="0" borderId="0" xfId="319" applyFont="1" applyAlignment="1">
      <alignment vertical="center"/>
    </xf>
    <xf numFmtId="173" fontId="135" fillId="0" borderId="0" xfId="0" applyFont="1" applyAlignment="1">
      <alignment horizontal="center"/>
    </xf>
    <xf numFmtId="173" fontId="135" fillId="0" borderId="0" xfId="0" applyFont="1"/>
    <xf numFmtId="3" fontId="135" fillId="0" borderId="0" xfId="0" applyNumberFormat="1" applyFont="1"/>
    <xf numFmtId="0" fontId="156" fillId="25" borderId="26" xfId="0" applyNumberFormat="1" applyFont="1" applyFill="1" applyBorder="1" applyAlignment="1">
      <alignment horizontal="center" vertical="top"/>
    </xf>
    <xf numFmtId="41" fontId="151" fillId="0" borderId="12" xfId="294" applyNumberFormat="1" applyFont="1" applyFill="1" applyBorder="1" applyAlignment="1">
      <alignment horizontal="right" vertical="top"/>
    </xf>
    <xf numFmtId="3" fontId="164" fillId="0" borderId="12" xfId="294" applyNumberFormat="1" applyFont="1" applyFill="1" applyBorder="1" applyAlignment="1">
      <alignment horizontal="right" vertical="top"/>
    </xf>
    <xf numFmtId="41" fontId="164" fillId="0" borderId="12" xfId="294" applyNumberFormat="1" applyFont="1" applyFill="1" applyBorder="1" applyAlignment="1">
      <alignment horizontal="right" vertical="top"/>
    </xf>
    <xf numFmtId="3" fontId="164" fillId="0" borderId="23" xfId="294" applyNumberFormat="1" applyFont="1" applyFill="1" applyBorder="1" applyAlignment="1">
      <alignment horizontal="right" vertical="top"/>
    </xf>
    <xf numFmtId="41" fontId="151" fillId="0" borderId="12" xfId="0" applyNumberFormat="1" applyFont="1" applyBorder="1" applyAlignment="1">
      <alignment horizontal="right" vertical="top"/>
    </xf>
    <xf numFmtId="173" fontId="127" fillId="67" borderId="13" xfId="0" applyFont="1" applyFill="1" applyBorder="1" applyAlignment="1">
      <alignment horizontal="center" vertical="center" wrapText="1"/>
    </xf>
    <xf numFmtId="168" fontId="127" fillId="67" borderId="34" xfId="294" applyNumberFormat="1" applyFont="1" applyFill="1" applyBorder="1" applyAlignment="1">
      <alignment vertical="center"/>
    </xf>
    <xf numFmtId="3" fontId="198" fillId="0" borderId="0" xfId="0" applyNumberFormat="1" applyFont="1" applyAlignment="1">
      <alignment horizontal="center"/>
    </xf>
    <xf numFmtId="43" fontId="135" fillId="25" borderId="12" xfId="0" applyNumberFormat="1" applyFont="1" applyFill="1" applyBorder="1" applyAlignment="1">
      <alignment vertical="center"/>
    </xf>
    <xf numFmtId="1" fontId="111" fillId="58" borderId="32" xfId="2466" applyNumberFormat="1" applyFont="1" applyFill="1" applyBorder="1" applyAlignment="1">
      <alignment horizontal="center" vertical="center" wrapText="1"/>
    </xf>
    <xf numFmtId="1" fontId="111" fillId="25" borderId="0" xfId="2466" applyNumberFormat="1" applyFont="1" applyFill="1" applyAlignment="1">
      <alignment horizontal="center" vertical="center" wrapText="1"/>
    </xf>
    <xf numFmtId="177" fontId="62" fillId="0" borderId="0" xfId="2466" applyNumberFormat="1" applyFont="1" applyAlignment="1">
      <alignment vertical="center"/>
    </xf>
    <xf numFmtId="4" fontId="23" fillId="0" borderId="24" xfId="369" applyNumberFormat="1" applyFont="1" applyBorder="1" applyAlignment="1">
      <alignment horizontal="right" vertical="justify" wrapText="1"/>
    </xf>
    <xf numFmtId="173" fontId="63" fillId="0" borderId="31" xfId="0" applyFont="1" applyBorder="1" applyAlignment="1">
      <alignment horizontal="center" vertical="top" wrapText="1"/>
    </xf>
    <xf numFmtId="173" fontId="87" fillId="25" borderId="31" xfId="0" applyFont="1" applyFill="1" applyBorder="1" applyAlignment="1">
      <alignment horizontal="center" vertical="center" wrapText="1"/>
    </xf>
    <xf numFmtId="170" fontId="112" fillId="0" borderId="12" xfId="521" applyNumberFormat="1" applyFont="1" applyFill="1" applyBorder="1" applyAlignment="1">
      <alignment horizontal="center" vertical="center"/>
    </xf>
    <xf numFmtId="41" fontId="103" fillId="0" borderId="0" xfId="2466" applyNumberFormat="1" applyFont="1" applyAlignment="1">
      <alignment horizontal="center" vertical="center"/>
    </xf>
    <xf numFmtId="10" fontId="73" fillId="0" borderId="0" xfId="521" applyNumberFormat="1" applyFont="1"/>
    <xf numFmtId="43" fontId="59" fillId="25" borderId="12" xfId="0" applyNumberFormat="1" applyFont="1" applyFill="1" applyBorder="1" applyAlignment="1">
      <alignment horizontal="center" vertical="center"/>
    </xf>
    <xf numFmtId="10" fontId="58" fillId="25" borderId="12" xfId="0" applyNumberFormat="1" applyFont="1" applyFill="1" applyBorder="1" applyAlignment="1">
      <alignment horizontal="center" vertical="center"/>
    </xf>
    <xf numFmtId="43" fontId="59" fillId="25" borderId="12" xfId="294" applyFont="1" applyFill="1" applyBorder="1" applyAlignment="1">
      <alignment horizontal="center" vertical="center"/>
    </xf>
    <xf numFmtId="170" fontId="138" fillId="0" borderId="12" xfId="0" applyNumberFormat="1" applyFont="1" applyBorder="1" applyAlignment="1">
      <alignment horizontal="right"/>
    </xf>
    <xf numFmtId="170" fontId="138" fillId="0" borderId="23" xfId="0" applyNumberFormat="1" applyFont="1" applyBorder="1" applyAlignment="1">
      <alignment horizontal="right"/>
    </xf>
    <xf numFmtId="173" fontId="148" fillId="68" borderId="26" xfId="0" applyFont="1" applyFill="1" applyBorder="1" applyAlignment="1">
      <alignment horizontal="center" vertical="top"/>
    </xf>
    <xf numFmtId="3" fontId="148" fillId="68" borderId="34" xfId="294" applyNumberFormat="1" applyFont="1" applyFill="1" applyBorder="1" applyAlignment="1">
      <alignment horizontal="right" vertical="top"/>
    </xf>
    <xf numFmtId="3" fontId="148" fillId="68" borderId="25" xfId="294" applyNumberFormat="1" applyFont="1" applyFill="1" applyBorder="1" applyAlignment="1">
      <alignment horizontal="right" vertical="top"/>
    </xf>
    <xf numFmtId="41" fontId="151" fillId="25" borderId="12" xfId="294" applyNumberFormat="1" applyFont="1" applyFill="1" applyBorder="1" applyAlignment="1">
      <alignment horizontal="right" vertical="top"/>
    </xf>
    <xf numFmtId="173" fontId="38" fillId="0" borderId="0" xfId="0" applyFont="1" applyAlignment="1">
      <alignment horizontal="center" vertical="center" wrapText="1"/>
    </xf>
    <xf numFmtId="168" fontId="86"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6" fillId="0" borderId="12" xfId="294" applyNumberFormat="1" applyFont="1" applyBorder="1" applyAlignment="1">
      <alignment horizontal="center" vertical="top"/>
    </xf>
    <xf numFmtId="170" fontId="86" fillId="0" borderId="12" xfId="521" applyNumberFormat="1" applyFont="1" applyBorder="1" applyAlignment="1">
      <alignment horizontal="center" vertical="top"/>
    </xf>
    <xf numFmtId="170" fontId="86" fillId="0" borderId="23" xfId="521" applyNumberFormat="1" applyFont="1" applyBorder="1" applyAlignment="1">
      <alignment horizontal="center" vertical="top"/>
    </xf>
    <xf numFmtId="10" fontId="86" fillId="0" borderId="0" xfId="521" applyNumberFormat="1" applyFont="1" applyBorder="1" applyAlignment="1">
      <alignment horizontal="center" vertical="top"/>
    </xf>
    <xf numFmtId="173" fontId="0" fillId="0" borderId="0" xfId="0" applyAlignment="1">
      <alignment horizontal="left" vertical="top"/>
    </xf>
    <xf numFmtId="168" fontId="86"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6" fillId="25" borderId="34" xfId="294" applyNumberFormat="1" applyFont="1" applyFill="1" applyBorder="1" applyAlignment="1">
      <alignment horizontal="center" vertical="top"/>
    </xf>
    <xf numFmtId="170" fontId="86" fillId="25" borderId="12" xfId="521" applyNumberFormat="1" applyFont="1" applyFill="1" applyBorder="1" applyAlignment="1">
      <alignment horizontal="center" vertical="top"/>
    </xf>
    <xf numFmtId="170" fontId="86" fillId="25" borderId="23" xfId="521" applyNumberFormat="1" applyFont="1" applyFill="1" applyBorder="1" applyAlignment="1">
      <alignment horizontal="center" vertical="top"/>
    </xf>
    <xf numFmtId="10" fontId="86" fillId="25" borderId="0" xfId="521" applyNumberFormat="1" applyFont="1" applyFill="1" applyBorder="1" applyAlignment="1">
      <alignment horizontal="center" vertical="top"/>
    </xf>
    <xf numFmtId="173" fontId="0" fillId="0" borderId="0" xfId="0" applyAlignment="1">
      <alignment horizontal="left" vertical="center"/>
    </xf>
    <xf numFmtId="0" fontId="0" fillId="0" borderId="0" xfId="0" applyNumberFormat="1"/>
    <xf numFmtId="0" fontId="32" fillId="0" borderId="0" xfId="0" applyNumberFormat="1" applyFont="1"/>
    <xf numFmtId="41" fontId="10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8" fillId="0" borderId="12" xfId="0" applyNumberFormat="1" applyFont="1" applyBorder="1" applyAlignment="1">
      <alignment horizontal="center" vertical="center" wrapText="1"/>
    </xf>
    <xf numFmtId="0" fontId="164" fillId="25" borderId="32" xfId="0" applyNumberFormat="1" applyFont="1" applyFill="1" applyBorder="1" applyAlignment="1">
      <alignment horizontal="center" vertical="center"/>
    </xf>
    <xf numFmtId="43" fontId="135" fillId="0" borderId="12" xfId="0" applyNumberFormat="1" applyFont="1" applyBorder="1" applyAlignment="1">
      <alignment horizontal="right" vertical="center"/>
    </xf>
    <xf numFmtId="177" fontId="27" fillId="0" borderId="12" xfId="0" applyNumberFormat="1" applyFont="1" applyBorder="1" applyAlignment="1">
      <alignment horizontal="center"/>
    </xf>
    <xf numFmtId="173" fontId="61" fillId="67" borderId="0" xfId="0" applyFont="1" applyFill="1" applyAlignment="1">
      <alignment vertical="center" wrapText="1"/>
    </xf>
    <xf numFmtId="173" fontId="158" fillId="67" borderId="26" xfId="0" applyFont="1" applyFill="1" applyBorder="1" applyAlignment="1">
      <alignment horizontal="center"/>
    </xf>
    <xf numFmtId="38" fontId="163" fillId="25" borderId="12" xfId="294" applyNumberFormat="1" applyFont="1" applyFill="1" applyBorder="1" applyAlignment="1">
      <alignment horizontal="center" vertical="center"/>
    </xf>
    <xf numFmtId="38" fontId="150" fillId="25" borderId="12" xfId="0" applyNumberFormat="1" applyFont="1" applyFill="1" applyBorder="1" applyAlignment="1">
      <alignment horizontal="center" wrapText="1"/>
    </xf>
    <xf numFmtId="0" fontId="150" fillId="25" borderId="12" xfId="0" applyNumberFormat="1" applyFont="1" applyFill="1" applyBorder="1" applyAlignment="1">
      <alignment horizontal="center" vertical="center"/>
    </xf>
    <xf numFmtId="173" fontId="87" fillId="0" borderId="12" xfId="362" applyFont="1" applyBorder="1" applyAlignment="1">
      <alignment horizontal="left" vertical="center"/>
    </xf>
    <xf numFmtId="10" fontId="87" fillId="0" borderId="12" xfId="362" applyNumberFormat="1" applyFont="1" applyBorder="1" applyAlignment="1">
      <alignment horizontal="center" vertical="center"/>
    </xf>
    <xf numFmtId="3" fontId="87" fillId="0" borderId="16" xfId="0" applyNumberFormat="1" applyFont="1" applyBorder="1"/>
    <xf numFmtId="4" fontId="127" fillId="59" borderId="26" xfId="0" applyNumberFormat="1" applyFont="1" applyFill="1" applyBorder="1" applyAlignment="1">
      <alignment horizontal="center" vertical="center" wrapText="1"/>
    </xf>
    <xf numFmtId="4" fontId="127" fillId="59" borderId="26" xfId="0" applyNumberFormat="1" applyFont="1" applyFill="1" applyBorder="1" applyAlignment="1">
      <alignment horizontal="right" vertical="center" wrapText="1"/>
    </xf>
    <xf numFmtId="4" fontId="103" fillId="0" borderId="0" xfId="2466" applyNumberFormat="1" applyFont="1" applyAlignment="1">
      <alignment horizontal="left" vertical="center"/>
    </xf>
    <xf numFmtId="0" fontId="130" fillId="0" borderId="0" xfId="889" applyFont="1" applyAlignment="1">
      <alignment vertical="center"/>
    </xf>
    <xf numFmtId="10" fontId="4" fillId="0" borderId="0" xfId="521" applyNumberFormat="1" applyFont="1" applyAlignment="1">
      <alignment horizontal="left"/>
    </xf>
    <xf numFmtId="0" fontId="61" fillId="56" borderId="12" xfId="2466" applyFont="1" applyFill="1" applyBorder="1" applyAlignment="1">
      <alignment horizontal="center" vertical="center"/>
    </xf>
    <xf numFmtId="41" fontId="65" fillId="56" borderId="12" xfId="2466" applyNumberFormat="1" applyFont="1" applyFill="1" applyBorder="1" applyAlignment="1">
      <alignment horizontal="center" vertical="center" wrapText="1"/>
    </xf>
    <xf numFmtId="0" fontId="61" fillId="56" borderId="12" xfId="2466" applyFont="1" applyFill="1" applyBorder="1" applyAlignment="1">
      <alignment horizontal="center" vertical="center" wrapText="1"/>
    </xf>
    <xf numFmtId="173" fontId="61" fillId="58" borderId="12" xfId="0" applyFont="1" applyFill="1" applyBorder="1" applyAlignment="1">
      <alignment horizontal="center" vertical="center" wrapText="1"/>
    </xf>
    <xf numFmtId="0" fontId="65" fillId="56" borderId="12" xfId="2466" applyFont="1" applyFill="1" applyBorder="1" applyAlignment="1">
      <alignment horizontal="center" vertical="center" wrapText="1"/>
    </xf>
    <xf numFmtId="0" fontId="142" fillId="0" borderId="0" xfId="889" applyFont="1" applyAlignment="1">
      <alignment horizontal="center"/>
    </xf>
    <xf numFmtId="0" fontId="111" fillId="70" borderId="12" xfId="2466" applyFont="1" applyFill="1" applyBorder="1" applyAlignment="1">
      <alignment horizontal="left" vertical="center" wrapText="1"/>
    </xf>
    <xf numFmtId="0" fontId="111" fillId="70" borderId="12" xfId="2466" applyFont="1" applyFill="1" applyBorder="1" applyAlignment="1">
      <alignment horizontal="center" vertical="center" wrapText="1"/>
    </xf>
    <xf numFmtId="0" fontId="111" fillId="60" borderId="12" xfId="2466" applyFont="1" applyFill="1" applyBorder="1" applyAlignment="1">
      <alignment horizontal="left" vertical="center" wrapText="1"/>
    </xf>
    <xf numFmtId="0" fontId="61" fillId="60" borderId="33" xfId="2466" applyFont="1" applyFill="1" applyBorder="1" applyAlignment="1">
      <alignment vertical="center"/>
    </xf>
    <xf numFmtId="0" fontId="111" fillId="58" borderId="12" xfId="2466" applyFont="1" applyFill="1" applyBorder="1" applyAlignment="1">
      <alignment horizontal="center" vertical="center" wrapText="1"/>
    </xf>
    <xf numFmtId="177" fontId="115" fillId="25" borderId="12" xfId="2466" applyNumberFormat="1" applyFont="1" applyFill="1" applyBorder="1" applyAlignment="1">
      <alignment horizontal="center" vertical="center" wrapText="1"/>
    </xf>
    <xf numFmtId="177" fontId="115" fillId="65" borderId="12" xfId="2466" applyNumberFormat="1" applyFont="1" applyFill="1" applyBorder="1" applyAlignment="1">
      <alignment horizontal="center" vertical="center" wrapText="1"/>
    </xf>
    <xf numFmtId="177" fontId="111" fillId="58" borderId="12" xfId="2466" applyNumberFormat="1" applyFont="1" applyFill="1" applyBorder="1" applyAlignment="1">
      <alignment horizontal="center" vertical="center" wrapText="1"/>
    </xf>
    <xf numFmtId="177" fontId="194" fillId="58" borderId="12" xfId="2466" applyNumberFormat="1" applyFont="1" applyFill="1" applyBorder="1" applyAlignment="1">
      <alignment horizontal="center" vertical="center" wrapText="1"/>
    </xf>
    <xf numFmtId="173" fontId="171" fillId="0" borderId="0" xfId="0" applyFont="1" applyAlignment="1">
      <alignment horizontal="center" vertical="center" wrapText="1"/>
    </xf>
    <xf numFmtId="168" fontId="159" fillId="0" borderId="12" xfId="294" applyNumberFormat="1" applyFont="1" applyBorder="1" applyAlignment="1">
      <alignment horizontal="right" vertical="top"/>
    </xf>
    <xf numFmtId="168" fontId="165" fillId="25" borderId="25" xfId="294" applyNumberFormat="1" applyFont="1" applyFill="1" applyBorder="1" applyAlignment="1">
      <alignment horizontal="right" vertical="top"/>
    </xf>
    <xf numFmtId="168" fontId="159" fillId="0" borderId="34" xfId="294" applyNumberFormat="1" applyFont="1" applyBorder="1" applyAlignment="1">
      <alignment horizontal="right" vertical="top"/>
    </xf>
    <xf numFmtId="173" fontId="18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66" fillId="59" borderId="16" xfId="294" applyNumberFormat="1" applyFont="1" applyFill="1" applyBorder="1" applyAlignment="1">
      <alignment horizontal="center" vertical="center" wrapText="1"/>
    </xf>
    <xf numFmtId="168" fontId="166" fillId="59" borderId="13" xfId="294" applyNumberFormat="1" applyFont="1" applyFill="1" applyBorder="1" applyAlignment="1">
      <alignment horizontal="center" vertical="center" wrapText="1"/>
    </xf>
    <xf numFmtId="168" fontId="166" fillId="59" borderId="14" xfId="294" applyNumberFormat="1" applyFont="1" applyFill="1" applyBorder="1" applyAlignment="1">
      <alignment horizontal="center" vertical="center" wrapText="1"/>
    </xf>
    <xf numFmtId="3" fontId="147" fillId="25" borderId="12" xfId="299" applyNumberFormat="1" applyFont="1" applyFill="1" applyBorder="1" applyAlignment="1">
      <alignment horizontal="center" vertical="center" wrapText="1"/>
    </xf>
    <xf numFmtId="3" fontId="144" fillId="25" borderId="12" xfId="299" applyNumberFormat="1" applyFont="1" applyFill="1" applyBorder="1" applyAlignment="1">
      <alignment horizontal="center" vertical="center" wrapText="1"/>
    </xf>
    <xf numFmtId="41" fontId="130" fillId="0" borderId="0" xfId="0" applyNumberFormat="1" applyFont="1" applyAlignment="1">
      <alignment horizontal="center"/>
    </xf>
    <xf numFmtId="170" fontId="130" fillId="0" borderId="0" xfId="521" applyNumberFormat="1" applyFont="1" applyAlignment="1">
      <alignment horizontal="center"/>
    </xf>
    <xf numFmtId="173" fontId="130" fillId="0" borderId="0" xfId="0" applyFont="1" applyAlignment="1">
      <alignment horizontal="center" wrapText="1"/>
    </xf>
    <xf numFmtId="49" fontId="109" fillId="27" borderId="12" xfId="2466" applyNumberFormat="1" applyFont="1" applyFill="1" applyBorder="1" applyAlignment="1">
      <alignment horizontal="left" vertical="center"/>
    </xf>
    <xf numFmtId="49" fontId="109" fillId="62" borderId="12" xfId="2466" applyNumberFormat="1" applyFont="1" applyFill="1" applyBorder="1" applyAlignment="1">
      <alignment horizontal="left" vertical="center"/>
    </xf>
    <xf numFmtId="49" fontId="104" fillId="27" borderId="12" xfId="2466" applyNumberFormat="1" applyFont="1" applyFill="1" applyBorder="1" applyAlignment="1">
      <alignment horizontal="center" vertical="center"/>
    </xf>
    <xf numFmtId="49" fontId="103" fillId="27" borderId="12" xfId="2466" applyNumberFormat="1" applyFont="1" applyFill="1" applyBorder="1" applyAlignment="1">
      <alignment vertical="center"/>
    </xf>
    <xf numFmtId="49" fontId="109" fillId="27" borderId="12" xfId="2466" applyNumberFormat="1" applyFont="1" applyFill="1" applyBorder="1" applyAlignment="1">
      <alignment horizontal="left" vertical="center" wrapText="1"/>
    </xf>
    <xf numFmtId="49" fontId="109" fillId="25" borderId="12" xfId="2466" applyNumberFormat="1" applyFont="1" applyFill="1" applyBorder="1" applyAlignment="1">
      <alignment horizontal="left" vertical="center" wrapText="1"/>
    </xf>
    <xf numFmtId="196" fontId="127" fillId="59" borderId="47" xfId="0" applyNumberFormat="1" applyFont="1" applyFill="1" applyBorder="1" applyAlignment="1">
      <alignment horizontal="center"/>
    </xf>
    <xf numFmtId="170" fontId="127" fillId="59" borderId="26" xfId="521" applyNumberFormat="1" applyFont="1" applyFill="1" applyBorder="1" applyAlignment="1">
      <alignment horizontal="center" vertical="center" wrapText="1"/>
    </xf>
    <xf numFmtId="173" fontId="155" fillId="0" borderId="0" xfId="0" applyFont="1"/>
    <xf numFmtId="0" fontId="148" fillId="67" borderId="12" xfId="889" applyFont="1" applyFill="1" applyBorder="1" applyAlignment="1">
      <alignment horizontal="center" vertical="center" wrapText="1"/>
    </xf>
    <xf numFmtId="43" fontId="144" fillId="0" borderId="12" xfId="294" applyFont="1" applyFill="1" applyBorder="1" applyAlignment="1">
      <alignment horizontal="center" vertical="center" wrapText="1"/>
    </xf>
    <xf numFmtId="43" fontId="144" fillId="0" borderId="23" xfId="294" applyFont="1" applyFill="1" applyBorder="1" applyAlignment="1">
      <alignment horizontal="center" vertical="center" wrapText="1"/>
    </xf>
    <xf numFmtId="168" fontId="121" fillId="59" borderId="16" xfId="294" applyNumberFormat="1" applyFont="1" applyFill="1" applyBorder="1" applyAlignment="1">
      <alignment horizontal="center" vertical="top" wrapText="1"/>
    </xf>
    <xf numFmtId="168" fontId="121" fillId="59" borderId="13" xfId="294" applyNumberFormat="1" applyFont="1" applyFill="1" applyBorder="1" applyAlignment="1">
      <alignment horizontal="center" vertical="top" wrapText="1"/>
    </xf>
    <xf numFmtId="168" fontId="122" fillId="59" borderId="13" xfId="294" applyNumberFormat="1" applyFont="1" applyFill="1" applyBorder="1" applyAlignment="1">
      <alignment horizontal="center" vertical="top" wrapText="1"/>
    </xf>
    <xf numFmtId="9" fontId="121" fillId="59" borderId="13" xfId="521" applyFont="1" applyFill="1" applyBorder="1" applyAlignment="1">
      <alignment horizontal="center" vertical="top" wrapText="1"/>
    </xf>
    <xf numFmtId="9" fontId="121" fillId="59" borderId="14" xfId="521" applyFont="1" applyFill="1" applyBorder="1" applyAlignment="1">
      <alignment horizontal="center" vertical="top" wrapText="1"/>
    </xf>
    <xf numFmtId="173" fontId="61" fillId="56" borderId="12" xfId="359" applyFont="1" applyFill="1" applyBorder="1" applyAlignment="1">
      <alignment horizontal="center" vertical="center" wrapText="1"/>
    </xf>
    <xf numFmtId="176" fontId="130" fillId="0" borderId="0" xfId="0" applyNumberFormat="1" applyFont="1" applyAlignment="1">
      <alignment horizontal="right"/>
    </xf>
    <xf numFmtId="173" fontId="4" fillId="0" borderId="26" xfId="0" applyFont="1" applyBorder="1" applyAlignment="1">
      <alignment vertical="top"/>
    </xf>
    <xf numFmtId="0" fontId="204" fillId="0" borderId="12" xfId="2466" applyFont="1" applyBorder="1" applyAlignment="1">
      <alignment vertical="center" wrapText="1"/>
    </xf>
    <xf numFmtId="41" fontId="204" fillId="25" borderId="12" xfId="2466" applyNumberFormat="1" applyFont="1" applyFill="1" applyBorder="1" applyAlignment="1">
      <alignment vertical="center" wrapText="1"/>
    </xf>
    <xf numFmtId="0" fontId="204" fillId="25" borderId="12" xfId="2466" applyFont="1" applyFill="1" applyBorder="1" applyAlignment="1">
      <alignment vertical="center" wrapText="1"/>
    </xf>
    <xf numFmtId="41" fontId="204" fillId="63" borderId="12" xfId="2466" applyNumberFormat="1" applyFont="1" applyFill="1" applyBorder="1" applyAlignment="1">
      <alignment vertical="center" wrapText="1"/>
    </xf>
    <xf numFmtId="41" fontId="205" fillId="0" borderId="0" xfId="2466" applyNumberFormat="1" applyFont="1" applyAlignment="1">
      <alignment vertical="center"/>
    </xf>
    <xf numFmtId="170" fontId="104" fillId="0" borderId="0" xfId="521" applyNumberFormat="1" applyFont="1"/>
    <xf numFmtId="170" fontId="103" fillId="0" borderId="0" xfId="521" applyNumberFormat="1" applyFont="1" applyAlignment="1">
      <alignment vertical="center"/>
    </xf>
    <xf numFmtId="170" fontId="103" fillId="0" borderId="0" xfId="521" applyNumberFormat="1" applyFont="1" applyAlignment="1">
      <alignment horizontal="center" vertical="center"/>
    </xf>
    <xf numFmtId="17" fontId="127" fillId="67" borderId="16" xfId="0" applyNumberFormat="1" applyFont="1" applyFill="1" applyBorder="1" applyAlignment="1">
      <alignment horizontal="center" vertical="center"/>
    </xf>
    <xf numFmtId="173" fontId="127" fillId="71" borderId="13" xfId="0" applyFont="1" applyFill="1" applyBorder="1" applyAlignment="1">
      <alignment horizontal="center" vertical="center" wrapText="1"/>
    </xf>
    <xf numFmtId="173" fontId="127" fillId="67" borderId="14" xfId="0" applyFont="1" applyFill="1" applyBorder="1" applyAlignment="1">
      <alignment horizontal="center" vertical="center" wrapText="1"/>
    </xf>
    <xf numFmtId="17" fontId="87"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87" fillId="0" borderId="12" xfId="299" applyNumberFormat="1" applyFont="1" applyFill="1" applyBorder="1" applyAlignment="1">
      <alignment horizontal="center" vertical="center"/>
    </xf>
    <xf numFmtId="3" fontId="87" fillId="0" borderId="23" xfId="299" applyNumberFormat="1" applyFont="1" applyFill="1" applyBorder="1" applyAlignment="1">
      <alignment horizontal="center" vertical="center"/>
    </xf>
    <xf numFmtId="49" fontId="87"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80" fillId="25" borderId="12" xfId="294" applyNumberFormat="1" applyFont="1" applyFill="1" applyBorder="1" applyAlignment="1">
      <alignment horizontal="center" vertical="center"/>
    </xf>
    <xf numFmtId="41" fontId="65" fillId="56" borderId="12" xfId="2466" applyNumberFormat="1" applyFont="1" applyFill="1" applyBorder="1" applyAlignment="1">
      <alignment vertical="center" wrapText="1"/>
    </xf>
    <xf numFmtId="43" fontId="147" fillId="0" borderId="0" xfId="577" applyFont="1" applyFill="1" applyBorder="1" applyAlignment="1">
      <alignment horizontal="center" vertical="center"/>
    </xf>
    <xf numFmtId="170" fontId="65" fillId="67" borderId="12" xfId="521" applyNumberFormat="1" applyFont="1" applyFill="1" applyBorder="1"/>
    <xf numFmtId="43" fontId="103" fillId="0" borderId="0" xfId="2466" applyNumberFormat="1" applyFont="1" applyAlignment="1">
      <alignment horizontal="center" vertical="center"/>
    </xf>
    <xf numFmtId="12" fontId="103" fillId="0" borderId="0" xfId="294" applyNumberFormat="1" applyFont="1" applyAlignment="1">
      <alignment horizontal="center"/>
    </xf>
    <xf numFmtId="173" fontId="212" fillId="72" borderId="12" xfId="0" applyFont="1" applyFill="1" applyBorder="1"/>
    <xf numFmtId="173" fontId="212" fillId="72" borderId="13" xfId="0" applyFont="1" applyFill="1" applyBorder="1"/>
    <xf numFmtId="173" fontId="212" fillId="73" borderId="13" xfId="0" applyFont="1" applyFill="1" applyBorder="1"/>
    <xf numFmtId="49" fontId="212" fillId="73" borderId="13" xfId="0" applyNumberFormat="1" applyFont="1" applyFill="1" applyBorder="1"/>
    <xf numFmtId="168" fontId="138" fillId="0" borderId="12" xfId="294" applyNumberFormat="1" applyFont="1" applyFill="1" applyBorder="1" applyAlignment="1">
      <alignment horizontal="right"/>
    </xf>
    <xf numFmtId="168" fontId="142"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7" fillId="67" borderId="34" xfId="294" applyNumberFormat="1" applyFont="1" applyFill="1" applyBorder="1" applyAlignment="1">
      <alignment horizontal="right" vertical="center"/>
    </xf>
    <xf numFmtId="173" fontId="162" fillId="68" borderId="26" xfId="0" applyFont="1" applyFill="1" applyBorder="1" applyAlignment="1">
      <alignment horizontal="center" vertical="top"/>
    </xf>
    <xf numFmtId="168" fontId="162" fillId="68" borderId="34" xfId="294" applyNumberFormat="1" applyFont="1" applyFill="1" applyBorder="1" applyAlignment="1">
      <alignment horizontal="right" vertical="top"/>
    </xf>
    <xf numFmtId="0" fontId="148" fillId="67" borderId="34" xfId="889" applyFont="1" applyFill="1" applyBorder="1" applyAlignment="1">
      <alignment horizontal="center" vertical="center"/>
    </xf>
    <xf numFmtId="3" fontId="213" fillId="69" borderId="0" xfId="0" applyNumberFormat="1" applyFont="1" applyFill="1" applyAlignment="1">
      <alignment horizontal="left" wrapText="1" readingOrder="1"/>
    </xf>
    <xf numFmtId="173" fontId="215" fillId="0" borderId="0" xfId="0" applyFont="1"/>
    <xf numFmtId="170" fontId="139" fillId="0" borderId="0" xfId="521" applyNumberFormat="1" applyFont="1"/>
    <xf numFmtId="49" fontId="164" fillId="0" borderId="32" xfId="359" applyNumberFormat="1" applyFont="1" applyBorder="1" applyAlignment="1">
      <alignment horizontal="center" vertical="center"/>
    </xf>
    <xf numFmtId="3" fontId="150" fillId="0" borderId="16" xfId="0" applyNumberFormat="1" applyFont="1" applyBorder="1"/>
    <xf numFmtId="168" fontId="138" fillId="0" borderId="12" xfId="294" applyNumberFormat="1" applyFont="1" applyFill="1" applyBorder="1" applyAlignment="1">
      <alignment horizontal="center" vertical="center"/>
    </xf>
    <xf numFmtId="168" fontId="142"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87" fillId="0" borderId="23" xfId="0" applyNumberFormat="1" applyFont="1" applyBorder="1" applyAlignment="1">
      <alignment horizontal="center" vertical="center" wrapText="1"/>
    </xf>
    <xf numFmtId="168" fontId="127" fillId="67" borderId="12" xfId="0" applyNumberFormat="1" applyFont="1" applyFill="1" applyBorder="1" applyAlignment="1">
      <alignment horizontal="right" vertical="center" wrapText="1"/>
    </xf>
    <xf numFmtId="170" fontId="158" fillId="67" borderId="34" xfId="0" applyNumberFormat="1" applyFont="1" applyFill="1" applyBorder="1" applyAlignment="1">
      <alignment horizontal="right"/>
    </xf>
    <xf numFmtId="170" fontId="158" fillId="67" borderId="25" xfId="0" applyNumberFormat="1" applyFont="1" applyFill="1" applyBorder="1" applyAlignment="1">
      <alignment horizontal="right"/>
    </xf>
    <xf numFmtId="10" fontId="144" fillId="0" borderId="25" xfId="521" applyNumberFormat="1" applyFont="1" applyFill="1" applyBorder="1" applyAlignment="1">
      <alignment horizontal="center" vertical="center"/>
    </xf>
    <xf numFmtId="49" fontId="164" fillId="0" borderId="26" xfId="0" applyNumberFormat="1" applyFont="1" applyBorder="1" applyAlignment="1">
      <alignment horizontal="center" vertical="center"/>
    </xf>
    <xf numFmtId="170" fontId="164" fillId="25" borderId="23" xfId="0" applyNumberFormat="1" applyFont="1" applyFill="1" applyBorder="1" applyAlignment="1">
      <alignment horizontal="center" vertical="center"/>
    </xf>
    <xf numFmtId="49" fontId="58" fillId="0" borderId="32" xfId="0" applyNumberFormat="1" applyFont="1" applyBorder="1" applyAlignment="1">
      <alignment horizontal="center" vertical="center"/>
    </xf>
    <xf numFmtId="0" fontId="87" fillId="25" borderId="32" xfId="0" applyNumberFormat="1" applyFont="1" applyFill="1" applyBorder="1" applyAlignment="1">
      <alignment horizontal="center"/>
    </xf>
    <xf numFmtId="49" fontId="87" fillId="25" borderId="32" xfId="0" applyNumberFormat="1" applyFont="1" applyFill="1" applyBorder="1" applyAlignment="1">
      <alignment horizontal="center"/>
    </xf>
    <xf numFmtId="0" fontId="142"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87" fillId="25" borderId="23" xfId="0" applyNumberFormat="1" applyFont="1" applyFill="1" applyBorder="1" applyAlignment="1">
      <alignment horizontal="center" vertical="center" wrapText="1"/>
    </xf>
    <xf numFmtId="49" fontId="142" fillId="25" borderId="32" xfId="0" applyNumberFormat="1" applyFont="1" applyFill="1" applyBorder="1" applyAlignment="1">
      <alignment horizontal="center"/>
    </xf>
    <xf numFmtId="0" fontId="166" fillId="67" borderId="12" xfId="889" applyFont="1" applyFill="1" applyBorder="1" applyAlignment="1">
      <alignment horizontal="center" vertical="center"/>
    </xf>
    <xf numFmtId="49" fontId="166" fillId="67" borderId="12" xfId="889" applyNumberFormat="1" applyFont="1" applyFill="1" applyBorder="1" applyAlignment="1">
      <alignment horizontal="center" vertical="center"/>
    </xf>
    <xf numFmtId="0" fontId="164" fillId="0" borderId="0" xfId="889" applyFont="1" applyAlignment="1">
      <alignment horizontal="left" vertical="center"/>
    </xf>
    <xf numFmtId="41" fontId="112" fillId="0" borderId="12" xfId="2466" applyNumberFormat="1" applyFont="1" applyBorder="1" applyAlignment="1">
      <alignment horizontal="center" vertical="center" wrapText="1"/>
    </xf>
    <xf numFmtId="170" fontId="135" fillId="25" borderId="34" xfId="365" applyNumberFormat="1" applyFont="1" applyFill="1" applyBorder="1" applyAlignment="1">
      <alignment horizontal="right" vertical="top"/>
    </xf>
    <xf numFmtId="43" fontId="135" fillId="25" borderId="25" xfId="365" applyNumberFormat="1" applyFont="1" applyFill="1" applyBorder="1" applyAlignment="1">
      <alignment horizontal="right" vertical="top"/>
    </xf>
    <xf numFmtId="10" fontId="164" fillId="0" borderId="23" xfId="359" applyNumberFormat="1" applyFont="1" applyBorder="1" applyAlignment="1">
      <alignment horizontal="center" vertical="center"/>
    </xf>
    <xf numFmtId="10" fontId="164" fillId="0" borderId="25" xfId="359" applyNumberFormat="1" applyFont="1" applyBorder="1" applyAlignment="1">
      <alignment horizontal="center" vertical="center"/>
    </xf>
    <xf numFmtId="49" fontId="148" fillId="67" borderId="12" xfId="889" applyNumberFormat="1" applyFont="1" applyFill="1" applyBorder="1" applyAlignment="1">
      <alignment horizontal="center" vertical="center" wrapText="1"/>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0"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176" fontId="140" fillId="0" borderId="0" xfId="413" applyNumberFormat="1" applyFont="1"/>
    <xf numFmtId="41" fontId="104" fillId="0" borderId="0" xfId="2466" applyNumberFormat="1" applyFont="1"/>
    <xf numFmtId="41" fontId="109" fillId="0" borderId="12" xfId="294" applyNumberFormat="1" applyFont="1" applyBorder="1" applyAlignment="1">
      <alignment horizontal="left" vertical="center" wrapText="1"/>
    </xf>
    <xf numFmtId="173" fontId="0" fillId="0" borderId="0" xfId="0" applyAlignment="1">
      <alignment horizontal="center" vertical="center"/>
    </xf>
    <xf numFmtId="173" fontId="23" fillId="0" borderId="0" xfId="0" applyFont="1" applyAlignment="1">
      <alignment horizontal="center"/>
    </xf>
    <xf numFmtId="0" fontId="217" fillId="0" borderId="12" xfId="2466" applyFont="1" applyBorder="1" applyAlignment="1">
      <alignment horizontal="left" vertical="center" wrapText="1"/>
    </xf>
    <xf numFmtId="41" fontId="217" fillId="0" borderId="12" xfId="2466" applyNumberFormat="1" applyFont="1" applyBorder="1" applyAlignment="1">
      <alignment horizontal="left" vertical="center" wrapText="1"/>
    </xf>
    <xf numFmtId="177" fontId="217" fillId="0" borderId="12" xfId="2466" applyNumberFormat="1" applyFont="1" applyBorder="1" applyAlignment="1">
      <alignment horizontal="left" vertical="center" wrapText="1"/>
    </xf>
    <xf numFmtId="170" fontId="104" fillId="0" borderId="12" xfId="521" applyNumberFormat="1" applyFont="1" applyBorder="1" applyAlignment="1">
      <alignment horizontal="center"/>
    </xf>
    <xf numFmtId="193" fontId="125" fillId="25" borderId="0" xfId="1019" applyNumberFormat="1" applyFont="1" applyFill="1" applyAlignment="1">
      <alignment horizontal="right" vertical="center" wrapText="1"/>
    </xf>
    <xf numFmtId="177" fontId="112" fillId="63" borderId="12" xfId="2466" applyNumberFormat="1" applyFont="1" applyFill="1" applyBorder="1" applyAlignment="1">
      <alignment horizontal="center" vertical="center" wrapText="1"/>
    </xf>
    <xf numFmtId="177" fontId="115" fillId="63" borderId="12" xfId="2466" applyNumberFormat="1" applyFont="1" applyFill="1" applyBorder="1" applyAlignment="1">
      <alignment horizontal="center" vertical="center" wrapText="1"/>
    </xf>
    <xf numFmtId="173" fontId="212" fillId="73" borderId="12" xfId="0" applyFont="1" applyFill="1" applyBorder="1"/>
    <xf numFmtId="173" fontId="143" fillId="67" borderId="14" xfId="0" applyFont="1" applyFill="1" applyBorder="1" applyAlignment="1">
      <alignment horizontal="center" vertical="center"/>
    </xf>
    <xf numFmtId="12" fontId="144" fillId="74" borderId="32" xfId="0" applyNumberFormat="1" applyFont="1" applyFill="1" applyBorder="1" applyAlignment="1">
      <alignment horizontal="left" vertical="center"/>
    </xf>
    <xf numFmtId="172" fontId="147" fillId="74" borderId="23" xfId="294" applyNumberFormat="1" applyFont="1" applyFill="1" applyBorder="1" applyAlignment="1">
      <alignment horizontal="center" vertical="center"/>
    </xf>
    <xf numFmtId="12" fontId="144" fillId="74" borderId="26" xfId="0" applyNumberFormat="1" applyFont="1" applyFill="1" applyBorder="1" applyAlignment="1">
      <alignment horizontal="left" vertical="center"/>
    </xf>
    <xf numFmtId="172" fontId="144" fillId="74" borderId="25" xfId="294" applyNumberFormat="1" applyFont="1" applyFill="1" applyBorder="1" applyAlignment="1">
      <alignment horizontal="center" vertical="center"/>
    </xf>
    <xf numFmtId="168" fontId="147" fillId="25" borderId="12" xfId="294" applyNumberFormat="1" applyFont="1" applyFill="1" applyBorder="1" applyAlignment="1">
      <alignment horizontal="left" vertical="center"/>
    </xf>
    <xf numFmtId="168" fontId="147" fillId="25" borderId="12" xfId="294" applyNumberFormat="1" applyFont="1" applyFill="1" applyBorder="1" applyAlignment="1">
      <alignment horizontal="center" vertical="center"/>
    </xf>
    <xf numFmtId="168" fontId="144" fillId="25" borderId="34" xfId="294" applyNumberFormat="1" applyFont="1" applyFill="1" applyBorder="1" applyAlignment="1">
      <alignment horizontal="left" vertical="center"/>
    </xf>
    <xf numFmtId="168" fontId="144" fillId="25" borderId="34" xfId="294" applyNumberFormat="1" applyFont="1" applyFill="1" applyBorder="1" applyAlignment="1">
      <alignment horizontal="center" vertical="center"/>
    </xf>
    <xf numFmtId="168" fontId="144" fillId="25" borderId="0" xfId="294" applyNumberFormat="1" applyFont="1" applyFill="1" applyBorder="1" applyAlignment="1">
      <alignment horizontal="left" vertical="center"/>
    </xf>
    <xf numFmtId="173" fontId="0" fillId="67" borderId="0" xfId="0" applyFill="1" applyAlignment="1">
      <alignment horizontal="center" vertical="center"/>
    </xf>
    <xf numFmtId="168" fontId="147" fillId="25" borderId="0" xfId="294" applyNumberFormat="1" applyFont="1" applyFill="1" applyBorder="1" applyAlignment="1">
      <alignment horizontal="left" vertical="center"/>
    </xf>
    <xf numFmtId="0" fontId="164" fillId="0" borderId="12" xfId="889" applyFont="1" applyBorder="1" applyAlignment="1">
      <alignment horizontal="left" vertical="center"/>
    </xf>
    <xf numFmtId="0" fontId="148" fillId="67" borderId="12" xfId="889" applyFont="1" applyFill="1" applyBorder="1" applyAlignment="1">
      <alignment horizontal="center" vertical="center"/>
    </xf>
    <xf numFmtId="0" fontId="149" fillId="0" borderId="0" xfId="889" applyFont="1" applyAlignment="1">
      <alignment horizontal="center"/>
    </xf>
    <xf numFmtId="49" fontId="148" fillId="67" borderId="32" xfId="889" applyNumberFormat="1" applyFont="1" applyFill="1" applyBorder="1" applyAlignment="1">
      <alignment horizontal="center" vertical="center" wrapText="1"/>
    </xf>
    <xf numFmtId="0" fontId="2" fillId="0" borderId="0" xfId="889" applyFont="1" applyAlignment="1">
      <alignment vertical="center"/>
    </xf>
    <xf numFmtId="0" fontId="3" fillId="0" borderId="0" xfId="889" applyFont="1" applyAlignment="1">
      <alignment vertical="center"/>
    </xf>
    <xf numFmtId="41" fontId="2" fillId="0" borderId="0" xfId="889" applyNumberFormat="1" applyFont="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5" fillId="25" borderId="12" xfId="296" applyNumberFormat="1" applyFont="1" applyFill="1" applyBorder="1" applyAlignment="1">
      <alignment horizontal="center" vertical="top"/>
    </xf>
    <xf numFmtId="41" fontId="218" fillId="25" borderId="12" xfId="296" applyNumberFormat="1" applyFont="1" applyFill="1" applyBorder="1" applyAlignment="1">
      <alignment horizontal="center" vertical="top"/>
    </xf>
    <xf numFmtId="173" fontId="154" fillId="0" borderId="0" xfId="0" applyFont="1" applyAlignment="1">
      <alignment vertical="center"/>
    </xf>
    <xf numFmtId="173" fontId="156" fillId="0" borderId="0" xfId="0" applyFont="1" applyAlignment="1">
      <alignment horizontal="center" vertical="center" wrapText="1"/>
    </xf>
    <xf numFmtId="43" fontId="37" fillId="0" borderId="0" xfId="0" applyNumberFormat="1" applyFont="1"/>
    <xf numFmtId="41" fontId="27" fillId="25" borderId="12" xfId="294" applyNumberFormat="1" applyFont="1" applyFill="1" applyBorder="1" applyAlignment="1">
      <alignment horizontal="right"/>
    </xf>
    <xf numFmtId="41" fontId="219" fillId="25" borderId="12" xfId="294" applyNumberFormat="1" applyFont="1" applyFill="1" applyBorder="1" applyAlignment="1">
      <alignment horizontal="right"/>
    </xf>
    <xf numFmtId="41" fontId="127" fillId="68" borderId="12" xfId="294" applyNumberFormat="1" applyFont="1" applyFill="1" applyBorder="1" applyAlignment="1">
      <alignment horizontal="right"/>
    </xf>
    <xf numFmtId="41" fontId="155" fillId="0" borderId="0" xfId="0" applyNumberFormat="1" applyFont="1" applyAlignment="1">
      <alignment horizontal="center"/>
    </xf>
    <xf numFmtId="170" fontId="155" fillId="0" borderId="0" xfId="521" applyNumberFormat="1" applyFont="1" applyAlignment="1">
      <alignment horizontal="center"/>
    </xf>
    <xf numFmtId="41" fontId="130" fillId="0" borderId="0" xfId="0" applyNumberFormat="1" applyFont="1" applyAlignment="1">
      <alignment horizontal="center" vertical="center"/>
    </xf>
    <xf numFmtId="170" fontId="130" fillId="0" borderId="0" xfId="521" applyNumberFormat="1" applyFont="1" applyAlignment="1">
      <alignment horizontal="center" vertical="center"/>
    </xf>
    <xf numFmtId="41" fontId="155" fillId="0" borderId="0" xfId="0" applyNumberFormat="1" applyFont="1" applyAlignment="1">
      <alignment horizontal="center" vertical="center"/>
    </xf>
    <xf numFmtId="173" fontId="155" fillId="0" borderId="0" xfId="0" applyFont="1" applyAlignment="1">
      <alignment horizontal="center" vertical="center"/>
    </xf>
    <xf numFmtId="170" fontId="155" fillId="0" borderId="0" xfId="521" applyNumberFormat="1" applyFont="1" applyAlignment="1">
      <alignment horizontal="center" vertical="center"/>
    </xf>
    <xf numFmtId="43" fontId="220" fillId="0" borderId="0" xfId="0" applyNumberFormat="1" applyFont="1"/>
    <xf numFmtId="173" fontId="220" fillId="0" borderId="0" xfId="0" applyFont="1"/>
    <xf numFmtId="173" fontId="130" fillId="67" borderId="0" xfId="0" applyFont="1" applyFill="1" applyAlignment="1">
      <alignment horizontal="center" vertical="center"/>
    </xf>
    <xf numFmtId="173" fontId="127" fillId="67" borderId="12" xfId="0" applyFont="1" applyFill="1" applyBorder="1" applyAlignment="1">
      <alignment horizontal="center" vertical="center"/>
    </xf>
    <xf numFmtId="0" fontId="127" fillId="67" borderId="12" xfId="0" applyNumberFormat="1" applyFont="1" applyFill="1" applyBorder="1" applyAlignment="1">
      <alignment horizontal="center" vertical="center"/>
    </xf>
    <xf numFmtId="170" fontId="127" fillId="67" borderId="12" xfId="521" applyNumberFormat="1" applyFont="1" applyFill="1" applyBorder="1" applyAlignment="1">
      <alignment horizontal="center" vertical="center" wrapText="1"/>
    </xf>
    <xf numFmtId="49" fontId="87" fillId="25" borderId="12" xfId="0" applyNumberFormat="1" applyFont="1" applyFill="1" applyBorder="1" applyAlignment="1">
      <alignment horizontal="center" vertical="center"/>
    </xf>
    <xf numFmtId="49" fontId="87" fillId="25" borderId="12" xfId="0" applyNumberFormat="1" applyFont="1" applyFill="1" applyBorder="1" applyAlignment="1">
      <alignment horizontal="left"/>
    </xf>
    <xf numFmtId="170" fontId="87" fillId="25" borderId="12" xfId="521" applyNumberFormat="1" applyFont="1" applyFill="1" applyBorder="1" applyAlignment="1">
      <alignment horizontal="right"/>
    </xf>
    <xf numFmtId="49" fontId="127" fillId="68" borderId="12" xfId="0" applyNumberFormat="1" applyFont="1" applyFill="1" applyBorder="1" applyAlignment="1">
      <alignment horizontal="center" vertical="center"/>
    </xf>
    <xf numFmtId="49" fontId="127" fillId="68" borderId="12" xfId="0" applyNumberFormat="1" applyFont="1" applyFill="1" applyBorder="1" applyAlignment="1">
      <alignment horizontal="center"/>
    </xf>
    <xf numFmtId="170" fontId="127" fillId="68" borderId="12" xfId="521" applyNumberFormat="1" applyFont="1" applyFill="1" applyBorder="1" applyAlignment="1">
      <alignment horizontal="right"/>
    </xf>
    <xf numFmtId="49" fontId="128" fillId="25" borderId="12" xfId="0" applyNumberFormat="1" applyFont="1" applyFill="1" applyBorder="1" applyAlignment="1">
      <alignment horizontal="left"/>
    </xf>
    <xf numFmtId="41" fontId="216" fillId="25" borderId="12" xfId="294" applyNumberFormat="1" applyFont="1" applyFill="1" applyBorder="1" applyAlignment="1">
      <alignment horizontal="right"/>
    </xf>
    <xf numFmtId="170" fontId="128" fillId="25" borderId="12" xfId="521" applyNumberFormat="1" applyFont="1" applyFill="1" applyBorder="1" applyAlignment="1">
      <alignment horizontal="right"/>
    </xf>
    <xf numFmtId="193" fontId="113" fillId="0" borderId="12" xfId="0" applyNumberFormat="1" applyFont="1" applyBorder="1" applyAlignment="1">
      <alignment horizontal="center" vertical="center" wrapText="1"/>
    </xf>
    <xf numFmtId="9" fontId="111" fillId="59" borderId="12" xfId="521" applyFont="1" applyFill="1" applyBorder="1" applyAlignment="1">
      <alignment horizontal="center" vertical="center" wrapText="1"/>
    </xf>
    <xf numFmtId="43" fontId="222" fillId="0" borderId="0" xfId="0" applyNumberFormat="1" applyFont="1" applyAlignment="1">
      <alignment horizontal="center" vertical="center" wrapText="1"/>
    </xf>
    <xf numFmtId="43" fontId="222" fillId="0" borderId="0" xfId="0" applyNumberFormat="1" applyFont="1" applyAlignment="1">
      <alignment horizontal="center"/>
    </xf>
    <xf numFmtId="175" fontId="220" fillId="0" borderId="0" xfId="0" applyNumberFormat="1" applyFont="1"/>
    <xf numFmtId="197" fontId="220" fillId="0" borderId="0" xfId="0" applyNumberFormat="1" applyFont="1"/>
    <xf numFmtId="197" fontId="222" fillId="0" borderId="0" xfId="0" applyNumberFormat="1" applyFont="1"/>
    <xf numFmtId="41" fontId="222" fillId="0" borderId="0" xfId="294" applyNumberFormat="1" applyFont="1"/>
    <xf numFmtId="173" fontId="27" fillId="0" borderId="0" xfId="0" applyFont="1" applyAlignment="1">
      <alignment horizontal="justify" vertical="justify" wrapText="1"/>
    </xf>
    <xf numFmtId="3" fontId="209" fillId="0" borderId="12" xfId="0" applyNumberFormat="1" applyFont="1" applyBorder="1" applyAlignment="1">
      <alignment horizontal="center" vertical="center"/>
    </xf>
    <xf numFmtId="170" fontId="209" fillId="0" borderId="12" xfId="521" applyNumberFormat="1" applyFont="1" applyFill="1" applyBorder="1" applyAlignment="1" applyProtection="1">
      <alignment horizontal="center" vertical="center"/>
    </xf>
    <xf numFmtId="3" fontId="207" fillId="0" borderId="12" xfId="0" applyNumberFormat="1" applyFont="1" applyBorder="1" applyAlignment="1">
      <alignment horizontal="center" vertical="center"/>
    </xf>
    <xf numFmtId="170" fontId="209" fillId="0" borderId="12" xfId="0" applyNumberFormat="1" applyFont="1" applyBorder="1" applyAlignment="1">
      <alignment horizontal="center" vertical="center"/>
    </xf>
    <xf numFmtId="170" fontId="209" fillId="0" borderId="23" xfId="0" applyNumberFormat="1" applyFont="1" applyBorder="1" applyAlignment="1">
      <alignment horizontal="center" vertical="center"/>
    </xf>
    <xf numFmtId="43" fontId="170" fillId="0" borderId="0" xfId="0" applyNumberFormat="1" applyFont="1" applyAlignment="1">
      <alignment vertical="center"/>
    </xf>
    <xf numFmtId="170" fontId="170" fillId="0" borderId="0" xfId="521" applyNumberFormat="1" applyFont="1" applyAlignment="1">
      <alignment vertical="center"/>
    </xf>
    <xf numFmtId="173" fontId="170" fillId="0" borderId="0" xfId="0" applyFont="1" applyAlignment="1">
      <alignment vertical="center"/>
    </xf>
    <xf numFmtId="168" fontId="223" fillId="25" borderId="0" xfId="0" applyNumberFormat="1" applyFont="1" applyFill="1" applyAlignment="1">
      <alignment horizontal="right" vertical="center"/>
    </xf>
    <xf numFmtId="173" fontId="210" fillId="0" borderId="0" xfId="0" applyFont="1" applyAlignment="1">
      <alignment vertical="center"/>
    </xf>
    <xf numFmtId="43" fontId="210" fillId="24" borderId="12" xfId="0" applyNumberFormat="1" applyFont="1" applyFill="1" applyBorder="1" applyAlignment="1">
      <alignment horizontal="center" vertical="center" wrapText="1"/>
    </xf>
    <xf numFmtId="3" fontId="223" fillId="25" borderId="0" xfId="0" applyNumberFormat="1" applyFont="1" applyFill="1" applyAlignment="1">
      <alignment vertical="center"/>
    </xf>
    <xf numFmtId="43" fontId="210" fillId="24" borderId="12" xfId="0" applyNumberFormat="1" applyFont="1" applyFill="1" applyBorder="1" applyAlignment="1">
      <alignment horizontal="center" vertical="center"/>
    </xf>
    <xf numFmtId="3" fontId="223" fillId="0" borderId="12" xfId="0" applyNumberFormat="1" applyFont="1" applyBorder="1" applyAlignment="1">
      <alignment vertical="center"/>
    </xf>
    <xf numFmtId="173" fontId="223" fillId="0" borderId="0" xfId="0" applyFont="1" applyAlignment="1">
      <alignment vertical="center"/>
    </xf>
    <xf numFmtId="183" fontId="170" fillId="0" borderId="0" xfId="0" applyNumberFormat="1" applyFont="1" applyAlignment="1">
      <alignment vertical="center"/>
    </xf>
    <xf numFmtId="43" fontId="170" fillId="0" borderId="0" xfId="0" applyNumberFormat="1" applyFont="1"/>
    <xf numFmtId="173" fontId="223" fillId="0" borderId="0" xfId="0" applyFont="1"/>
    <xf numFmtId="43" fontId="210" fillId="24" borderId="12" xfId="0" applyNumberFormat="1" applyFont="1" applyFill="1" applyBorder="1" applyAlignment="1">
      <alignment horizontal="center"/>
    </xf>
    <xf numFmtId="168" fontId="210" fillId="24" borderId="12" xfId="0" applyNumberFormat="1" applyFont="1" applyFill="1" applyBorder="1"/>
    <xf numFmtId="43" fontId="129" fillId="67" borderId="16" xfId="0" applyNumberFormat="1" applyFont="1" applyFill="1" applyBorder="1" applyAlignment="1">
      <alignment horizontal="center" vertical="center" wrapText="1"/>
    </xf>
    <xf numFmtId="43" fontId="129" fillId="67" borderId="13" xfId="0" applyNumberFormat="1" applyFont="1" applyFill="1" applyBorder="1" applyAlignment="1">
      <alignment horizontal="center" vertical="center" wrapText="1"/>
    </xf>
    <xf numFmtId="43" fontId="129" fillId="67" borderId="14" xfId="0" applyNumberFormat="1" applyFont="1" applyFill="1" applyBorder="1" applyAlignment="1">
      <alignment horizontal="center" vertical="center" wrapText="1"/>
    </xf>
    <xf numFmtId="173" fontId="121" fillId="67" borderId="16" xfId="0" applyFont="1" applyFill="1" applyBorder="1" applyAlignment="1">
      <alignment horizontal="center" vertical="center" wrapText="1"/>
    </xf>
    <xf numFmtId="173" fontId="121" fillId="67" borderId="13" xfId="0" applyFont="1" applyFill="1" applyBorder="1" applyAlignment="1">
      <alignment horizontal="center" vertical="center" wrapText="1"/>
    </xf>
    <xf numFmtId="173" fontId="121" fillId="67" borderId="16" xfId="0" applyFont="1" applyFill="1" applyBorder="1" applyAlignment="1">
      <alignment horizontal="left" vertical="center" wrapText="1"/>
    </xf>
    <xf numFmtId="168" fontId="4" fillId="0" borderId="12" xfId="294" applyNumberFormat="1" applyFont="1" applyFill="1" applyBorder="1"/>
    <xf numFmtId="170" fontId="4" fillId="0" borderId="12" xfId="521" applyNumberFormat="1" applyFont="1" applyFill="1" applyBorder="1"/>
    <xf numFmtId="173" fontId="121" fillId="67" borderId="17" xfId="0" applyFont="1" applyFill="1" applyBorder="1" applyAlignment="1">
      <alignment horizontal="left" vertical="center" wrapText="1"/>
    </xf>
    <xf numFmtId="168" fontId="4" fillId="0" borderId="34" xfId="294" applyNumberFormat="1" applyFont="1" applyFill="1" applyBorder="1"/>
    <xf numFmtId="9" fontId="121" fillId="67" borderId="34" xfId="521" applyFont="1" applyFill="1" applyBorder="1" applyAlignment="1">
      <alignment vertical="center"/>
    </xf>
    <xf numFmtId="173" fontId="135"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9" fillId="25" borderId="0" xfId="0" applyFont="1" applyFill="1" applyAlignment="1">
      <alignment horizontal="left" vertical="center" wrapText="1"/>
    </xf>
    <xf numFmtId="173" fontId="35" fillId="0" borderId="0" xfId="0" applyFont="1" applyAlignment="1">
      <alignment horizontal="left" vertical="center" wrapText="1" readingOrder="1"/>
    </xf>
    <xf numFmtId="173" fontId="59" fillId="25" borderId="0" xfId="421" applyFont="1" applyFill="1" applyAlignment="1">
      <alignment horizontal="left" vertical="top" wrapText="1"/>
    </xf>
    <xf numFmtId="173" fontId="42" fillId="0" borderId="0" xfId="603" applyFont="1" applyAlignment="1">
      <alignment horizontal="left" vertical="top" wrapText="1"/>
    </xf>
    <xf numFmtId="43" fontId="230" fillId="0" borderId="0" xfId="0" applyNumberFormat="1" applyFont="1"/>
    <xf numFmtId="173" fontId="230" fillId="0" borderId="0" xfId="0" applyFont="1"/>
    <xf numFmtId="173" fontId="56" fillId="25" borderId="0" xfId="0" applyFont="1" applyFill="1" applyAlignment="1">
      <alignment horizontal="center" vertical="center" wrapText="1"/>
    </xf>
    <xf numFmtId="173" fontId="42" fillId="25" borderId="0" xfId="0" applyFont="1" applyFill="1" applyAlignment="1">
      <alignment horizontal="center"/>
    </xf>
    <xf numFmtId="49" fontId="156"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43" fontId="223" fillId="25" borderId="0" xfId="0" applyNumberFormat="1" applyFont="1" applyFill="1"/>
    <xf numFmtId="173" fontId="223" fillId="25" borderId="0" xfId="0" applyFont="1" applyFill="1"/>
    <xf numFmtId="43" fontId="223" fillId="25" borderId="0" xfId="0" applyNumberFormat="1" applyFont="1" applyFill="1" applyAlignment="1">
      <alignment vertical="center"/>
    </xf>
    <xf numFmtId="170" fontId="223" fillId="25" borderId="0" xfId="521" applyNumberFormat="1" applyFont="1" applyFill="1" applyAlignment="1">
      <alignment vertical="center"/>
    </xf>
    <xf numFmtId="173" fontId="223" fillId="25" borderId="0" xfId="0" applyFont="1" applyFill="1" applyAlignment="1">
      <alignment vertical="center"/>
    </xf>
    <xf numFmtId="43" fontId="37" fillId="25" borderId="0" xfId="0" applyNumberFormat="1" applyFont="1" applyFill="1"/>
    <xf numFmtId="173" fontId="220" fillId="25" borderId="0" xfId="0" applyFont="1" applyFill="1"/>
    <xf numFmtId="43" fontId="220" fillId="25" borderId="0" xfId="0" applyNumberFormat="1" applyFont="1" applyFill="1"/>
    <xf numFmtId="43" fontId="222" fillId="25" borderId="0" xfId="0" applyNumberFormat="1" applyFont="1" applyFill="1" applyAlignment="1">
      <alignment horizontal="center" vertical="center" wrapText="1"/>
    </xf>
    <xf numFmtId="173" fontId="156"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6" fillId="25" borderId="16" xfId="0" applyFont="1" applyFill="1" applyBorder="1" applyAlignment="1">
      <alignment horizontal="left" vertical="center" wrapText="1"/>
    </xf>
    <xf numFmtId="168" fontId="4" fillId="25" borderId="12" xfId="294" applyNumberFormat="1" applyFont="1" applyFill="1" applyBorder="1"/>
    <xf numFmtId="170" fontId="4" fillId="25" borderId="12" xfId="521" applyNumberFormat="1" applyFont="1" applyFill="1" applyBorder="1"/>
    <xf numFmtId="173" fontId="86" fillId="25" borderId="17" xfId="0" applyFont="1" applyFill="1" applyBorder="1" applyAlignment="1">
      <alignment horizontal="left" vertical="center" wrapText="1"/>
    </xf>
    <xf numFmtId="168" fontId="4" fillId="25" borderId="34" xfId="294" applyNumberFormat="1" applyFont="1" applyFill="1" applyBorder="1"/>
    <xf numFmtId="168" fontId="121" fillId="67" borderId="34" xfId="294" applyNumberFormat="1" applyFont="1" applyFill="1" applyBorder="1" applyAlignment="1">
      <alignment horizontal="center" vertical="center"/>
    </xf>
    <xf numFmtId="43" fontId="162" fillId="67" borderId="14" xfId="0" applyNumberFormat="1" applyFont="1" applyFill="1" applyBorder="1" applyAlignment="1">
      <alignment horizontal="center" vertical="center" wrapText="1"/>
    </xf>
    <xf numFmtId="43" fontId="229" fillId="68" borderId="16" xfId="0" applyNumberFormat="1" applyFont="1" applyFill="1" applyBorder="1" applyAlignment="1">
      <alignment horizontal="center" vertical="center" wrapText="1"/>
    </xf>
    <xf numFmtId="43" fontId="229" fillId="68" borderId="13" xfId="0" applyNumberFormat="1" applyFont="1" applyFill="1" applyBorder="1" applyAlignment="1">
      <alignment horizontal="center" vertical="center" wrapText="1"/>
    </xf>
    <xf numFmtId="43" fontId="229" fillId="68" borderId="14" xfId="0" applyNumberFormat="1" applyFont="1" applyFill="1" applyBorder="1" applyAlignment="1">
      <alignment horizontal="center" vertical="center" wrapText="1"/>
    </xf>
    <xf numFmtId="3" fontId="211" fillId="25" borderId="12" xfId="0" applyNumberFormat="1" applyFont="1" applyFill="1" applyBorder="1" applyAlignment="1">
      <alignment horizontal="center" vertical="center"/>
    </xf>
    <xf numFmtId="170" fontId="211" fillId="25" borderId="12" xfId="521" applyNumberFormat="1" applyFont="1" applyFill="1" applyBorder="1" applyAlignment="1" applyProtection="1">
      <alignment horizontal="center" vertical="center"/>
    </xf>
    <xf numFmtId="3" fontId="225" fillId="25" borderId="12" xfId="0" applyNumberFormat="1" applyFont="1" applyFill="1" applyBorder="1" applyAlignment="1">
      <alignment horizontal="center" vertical="center"/>
    </xf>
    <xf numFmtId="170" fontId="211" fillId="25" borderId="12" xfId="0" applyNumberFormat="1" applyFont="1" applyFill="1" applyBorder="1" applyAlignment="1">
      <alignment horizontal="center" vertical="center"/>
    </xf>
    <xf numFmtId="170" fontId="211" fillId="25" borderId="23" xfId="0" applyNumberFormat="1" applyFont="1" applyFill="1" applyBorder="1" applyAlignment="1">
      <alignment horizontal="center" vertical="center"/>
    </xf>
    <xf numFmtId="0" fontId="144" fillId="0" borderId="26" xfId="359" applyNumberFormat="1" applyFont="1" applyBorder="1" applyAlignment="1">
      <alignment horizontal="center" vertical="center"/>
    </xf>
    <xf numFmtId="168" fontId="156" fillId="0" borderId="32" xfId="0" applyNumberFormat="1" applyFont="1" applyBorder="1" applyAlignment="1">
      <alignment vertical="center"/>
    </xf>
    <xf numFmtId="173" fontId="156" fillId="0" borderId="26" xfId="0" applyFont="1" applyBorder="1" applyAlignment="1">
      <alignment vertical="center"/>
    </xf>
    <xf numFmtId="194" fontId="130" fillId="0" borderId="0" xfId="0" applyNumberFormat="1" applyFont="1" applyAlignment="1">
      <alignment vertical="center"/>
    </xf>
    <xf numFmtId="173" fontId="162" fillId="67" borderId="12" xfId="307" applyNumberFormat="1" applyFont="1" applyFill="1" applyBorder="1" applyAlignment="1">
      <alignment horizontal="center" vertical="center" wrapText="1"/>
    </xf>
    <xf numFmtId="1" fontId="162" fillId="67" borderId="12" xfId="307" applyNumberFormat="1" applyFont="1" applyFill="1" applyBorder="1" applyAlignment="1">
      <alignment horizontal="center" vertical="center" wrapText="1"/>
    </xf>
    <xf numFmtId="49" fontId="162" fillId="67" borderId="12" xfId="307" applyNumberFormat="1" applyFont="1" applyFill="1" applyBorder="1" applyAlignment="1">
      <alignment horizontal="center" vertical="center" wrapText="1"/>
    </xf>
    <xf numFmtId="43" fontId="156" fillId="0" borderId="12" xfId="307" applyFont="1" applyFill="1" applyBorder="1" applyAlignment="1">
      <alignment horizontal="left" vertical="center" wrapText="1"/>
    </xf>
    <xf numFmtId="43" fontId="135" fillId="0" borderId="12" xfId="307" applyFont="1" applyFill="1" applyBorder="1" applyAlignment="1">
      <alignment horizontal="center" vertical="center" wrapText="1"/>
    </xf>
    <xf numFmtId="43" fontId="156" fillId="0" borderId="12" xfId="307" applyFont="1" applyFill="1" applyBorder="1" applyAlignment="1">
      <alignment horizontal="center" vertical="center"/>
    </xf>
    <xf numFmtId="43" fontId="162" fillId="67" borderId="12" xfId="0" applyNumberFormat="1" applyFont="1" applyFill="1" applyBorder="1" applyAlignment="1">
      <alignment vertical="center"/>
    </xf>
    <xf numFmtId="43" fontId="162" fillId="67" borderId="12" xfId="0" applyNumberFormat="1" applyFont="1" applyFill="1" applyBorder="1" applyAlignment="1">
      <alignment horizontal="center" vertical="center"/>
    </xf>
    <xf numFmtId="173" fontId="127" fillId="67" borderId="11" xfId="362" applyFont="1" applyFill="1" applyBorder="1" applyAlignment="1">
      <alignment horizontal="center" vertical="center"/>
    </xf>
    <xf numFmtId="173" fontId="127" fillId="67" borderId="13" xfId="362" applyFont="1" applyFill="1" applyBorder="1" applyAlignment="1">
      <alignment horizontal="center" vertical="center"/>
    </xf>
    <xf numFmtId="173" fontId="127" fillId="67" borderId="14" xfId="362" applyFont="1" applyFill="1" applyBorder="1" applyAlignment="1">
      <alignment horizontal="center" vertical="center"/>
    </xf>
    <xf numFmtId="43" fontId="27" fillId="25" borderId="12" xfId="294" applyFont="1" applyFill="1" applyBorder="1" applyAlignment="1">
      <alignment vertical="center"/>
    </xf>
    <xf numFmtId="173" fontId="87" fillId="0" borderId="12" xfId="362" applyFont="1" applyBorder="1" applyAlignment="1">
      <alignment horizontal="left" vertical="center" wrapText="1"/>
    </xf>
    <xf numFmtId="173" fontId="87" fillId="0" borderId="34" xfId="362" applyFont="1" applyBorder="1" applyAlignment="1">
      <alignment horizontal="left" vertical="center"/>
    </xf>
    <xf numFmtId="43" fontId="87" fillId="0" borderId="34" xfId="362" applyNumberFormat="1" applyFont="1" applyBorder="1" applyAlignment="1">
      <alignment horizontal="center" vertical="center"/>
    </xf>
    <xf numFmtId="170" fontId="87" fillId="0" borderId="34" xfId="362" applyNumberFormat="1" applyFont="1" applyBorder="1" applyAlignment="1">
      <alignment horizontal="center" vertical="center"/>
    </xf>
    <xf numFmtId="173" fontId="87" fillId="0" borderId="0" xfId="362" applyFont="1" applyAlignment="1">
      <alignment horizontal="left" vertical="center"/>
    </xf>
    <xf numFmtId="173" fontId="27" fillId="0" borderId="0" xfId="362" applyFont="1" applyAlignment="1">
      <alignment vertical="center"/>
    </xf>
    <xf numFmtId="10" fontId="87" fillId="0" borderId="0" xfId="362" applyNumberFormat="1" applyFont="1" applyAlignment="1">
      <alignment horizontal="center" vertical="center"/>
    </xf>
    <xf numFmtId="173" fontId="175" fillId="0" borderId="0" xfId="413" applyFont="1" applyAlignment="1">
      <alignment horizontal="justify"/>
    </xf>
    <xf numFmtId="173" fontId="140" fillId="0" borderId="0" xfId="413" applyFont="1" applyAlignment="1">
      <alignment horizontal="justify"/>
    </xf>
    <xf numFmtId="173" fontId="130" fillId="0" borderId="0" xfId="362" applyFont="1" applyAlignment="1">
      <alignment horizontal="justify"/>
    </xf>
    <xf numFmtId="173" fontId="130" fillId="0" borderId="0" xfId="413" applyFont="1" applyAlignment="1">
      <alignment horizontal="justify"/>
    </xf>
    <xf numFmtId="173" fontId="160" fillId="0" borderId="0" xfId="362" applyFont="1" applyAlignment="1">
      <alignment horizontal="justify"/>
    </xf>
    <xf numFmtId="43" fontId="27" fillId="0" borderId="12" xfId="365" applyNumberFormat="1" applyFont="1" applyBorder="1" applyAlignment="1">
      <alignment horizontal="center" vertical="center"/>
    </xf>
    <xf numFmtId="43" fontId="87"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0" fontId="87" fillId="0" borderId="0" xfId="521" applyNumberFormat="1" applyFont="1" applyFill="1" applyAlignment="1" applyProtection="1">
      <alignment horizontal="center" vertical="center" wrapText="1"/>
    </xf>
    <xf numFmtId="0" fontId="63" fillId="67" borderId="16" xfId="549" applyFont="1" applyFill="1" applyBorder="1" applyAlignment="1">
      <alignment horizontal="center" vertical="center"/>
    </xf>
    <xf numFmtId="0" fontId="63" fillId="67" borderId="13" xfId="549" applyFont="1" applyFill="1" applyBorder="1" applyAlignment="1">
      <alignment horizontal="center" vertical="center"/>
    </xf>
    <xf numFmtId="17" fontId="63" fillId="67" borderId="13" xfId="549" applyNumberFormat="1" applyFont="1" applyFill="1" applyBorder="1" applyAlignment="1">
      <alignment horizontal="center" vertical="center"/>
    </xf>
    <xf numFmtId="0" fontId="63" fillId="67" borderId="14" xfId="549" applyFont="1" applyFill="1" applyBorder="1" applyAlignment="1">
      <alignment horizontal="center" vertical="center"/>
    </xf>
    <xf numFmtId="0" fontId="46" fillId="0" borderId="0" xfId="549" applyFont="1"/>
    <xf numFmtId="0" fontId="169" fillId="67" borderId="0" xfId="549" applyFont="1" applyFill="1" applyAlignment="1">
      <alignment vertical="center"/>
    </xf>
    <xf numFmtId="0" fontId="87" fillId="0" borderId="32" xfId="1071" applyFont="1" applyBorder="1"/>
    <xf numFmtId="43" fontId="27" fillId="0" borderId="12" xfId="1071" applyNumberFormat="1" applyFont="1" applyBorder="1"/>
    <xf numFmtId="43" fontId="27" fillId="0" borderId="12" xfId="294" applyFont="1" applyFill="1" applyBorder="1" applyAlignment="1"/>
    <xf numFmtId="43" fontId="87" fillId="0" borderId="23" xfId="294" applyFont="1" applyFill="1" applyBorder="1" applyAlignment="1"/>
    <xf numFmtId="0" fontId="46" fillId="0" borderId="0" xfId="549" applyFont="1" applyAlignment="1">
      <alignment vertical="center"/>
    </xf>
    <xf numFmtId="43" fontId="59" fillId="25" borderId="0" xfId="294" applyFont="1" applyFill="1" applyBorder="1" applyAlignment="1">
      <alignment vertical="center"/>
    </xf>
    <xf numFmtId="43" fontId="59" fillId="25" borderId="0" xfId="294" applyFont="1" applyFill="1" applyBorder="1" applyAlignment="1">
      <alignment horizontal="left" vertical="center"/>
    </xf>
    <xf numFmtId="0" fontId="87" fillId="0" borderId="26" xfId="1071" applyFont="1" applyBorder="1"/>
    <xf numFmtId="43" fontId="87" fillId="0" borderId="34" xfId="1071" applyNumberFormat="1" applyFont="1" applyBorder="1"/>
    <xf numFmtId="43" fontId="46" fillId="0" borderId="0" xfId="549" applyNumberFormat="1" applyFont="1"/>
    <xf numFmtId="191" fontId="59" fillId="25" borderId="0" xfId="294" applyNumberFormat="1" applyFont="1" applyFill="1" applyBorder="1" applyAlignment="1">
      <alignment vertical="center"/>
    </xf>
    <xf numFmtId="173" fontId="148" fillId="59" borderId="12" xfId="603" applyFont="1" applyFill="1" applyBorder="1" applyAlignment="1">
      <alignment horizontal="center" vertical="center"/>
    </xf>
    <xf numFmtId="173" fontId="148" fillId="59" borderId="12" xfId="603" applyFont="1" applyFill="1" applyBorder="1" applyAlignment="1">
      <alignment horizontal="center" vertical="center" wrapText="1"/>
    </xf>
    <xf numFmtId="17" fontId="164" fillId="0" borderId="12" xfId="603" applyNumberFormat="1" applyFont="1" applyBorder="1" applyAlignment="1">
      <alignment horizontal="center"/>
    </xf>
    <xf numFmtId="10" fontId="151" fillId="0" borderId="12" xfId="603" applyNumberFormat="1" applyFont="1" applyBorder="1" applyAlignment="1">
      <alignment horizontal="center"/>
    </xf>
    <xf numFmtId="10" fontId="164" fillId="0" borderId="12" xfId="521" applyNumberFormat="1" applyFont="1" applyFill="1" applyBorder="1" applyAlignment="1">
      <alignment horizontal="center"/>
    </xf>
    <xf numFmtId="17" fontId="164" fillId="25" borderId="12" xfId="603" applyNumberFormat="1" applyFont="1" applyFill="1" applyBorder="1" applyAlignment="1">
      <alignment horizontal="center"/>
    </xf>
    <xf numFmtId="10" fontId="151" fillId="25" borderId="12" xfId="603" applyNumberFormat="1" applyFont="1" applyFill="1" applyBorder="1" applyAlignment="1">
      <alignment horizontal="center"/>
    </xf>
    <xf numFmtId="10" fontId="164" fillId="25" borderId="12" xfId="521" applyNumberFormat="1" applyFont="1" applyFill="1" applyBorder="1" applyAlignment="1">
      <alignment horizontal="center"/>
    </xf>
    <xf numFmtId="173" fontId="237" fillId="0" borderId="0" xfId="0" applyFont="1" applyAlignment="1">
      <alignment horizontal="center"/>
    </xf>
    <xf numFmtId="173" fontId="140" fillId="67" borderId="0" xfId="0" applyFont="1" applyFill="1"/>
    <xf numFmtId="173" fontId="238" fillId="0" borderId="0" xfId="0" applyFont="1" applyAlignment="1">
      <alignment horizontal="center" wrapText="1"/>
    </xf>
    <xf numFmtId="41" fontId="130" fillId="0" borderId="0" xfId="0" applyNumberFormat="1" applyFont="1"/>
    <xf numFmtId="173" fontId="4" fillId="0" borderId="0" xfId="0" applyFont="1" applyAlignment="1">
      <alignment vertical="center"/>
    </xf>
    <xf numFmtId="41" fontId="139" fillId="0" borderId="0" xfId="0" applyNumberFormat="1" applyFont="1"/>
    <xf numFmtId="3" fontId="27" fillId="25" borderId="0" xfId="294" applyNumberFormat="1" applyFont="1" applyFill="1" applyBorder="1" applyAlignment="1">
      <alignment horizontal="right" vertical="center"/>
    </xf>
    <xf numFmtId="41" fontId="240" fillId="0" borderId="0" xfId="0" applyNumberFormat="1" applyFont="1"/>
    <xf numFmtId="173" fontId="153" fillId="67" borderId="12" xfId="0" applyFont="1" applyFill="1" applyBorder="1" applyAlignment="1">
      <alignment horizontal="center" vertical="center" wrapText="1"/>
    </xf>
    <xf numFmtId="41" fontId="153" fillId="67" borderId="12" xfId="0" applyNumberFormat="1" applyFont="1" applyFill="1" applyBorder="1" applyAlignment="1">
      <alignment horizontal="center" vertical="center" wrapText="1"/>
    </xf>
    <xf numFmtId="49" fontId="173" fillId="0" borderId="12" xfId="0" applyNumberFormat="1" applyFont="1" applyBorder="1" applyAlignment="1">
      <alignment horizontal="center" vertical="center"/>
    </xf>
    <xf numFmtId="0" fontId="173" fillId="0" borderId="12" xfId="0" applyNumberFormat="1" applyFont="1" applyBorder="1" applyAlignment="1">
      <alignment horizontal="center" vertical="center"/>
    </xf>
    <xf numFmtId="0" fontId="173" fillId="25" borderId="12" xfId="0" applyNumberFormat="1" applyFont="1" applyFill="1" applyBorder="1" applyAlignment="1">
      <alignment horizontal="center" vertical="center"/>
    </xf>
    <xf numFmtId="173" fontId="153" fillId="67" borderId="24" xfId="0" applyFont="1" applyFill="1" applyBorder="1" applyAlignment="1">
      <alignment horizontal="center" vertical="center"/>
    </xf>
    <xf numFmtId="0" fontId="142" fillId="0" borderId="32" xfId="0" applyNumberFormat="1" applyFont="1" applyBorder="1" applyAlignment="1">
      <alignment horizontal="center" vertical="center"/>
    </xf>
    <xf numFmtId="168" fontId="138" fillId="0" borderId="12" xfId="294" applyNumberFormat="1" applyFont="1" applyFill="1" applyBorder="1" applyAlignment="1">
      <alignment horizontal="right" vertical="center"/>
    </xf>
    <xf numFmtId="168" fontId="142" fillId="0" borderId="12" xfId="0" applyNumberFormat="1" applyFont="1" applyBorder="1" applyAlignment="1">
      <alignment horizontal="right" vertical="center" wrapText="1"/>
    </xf>
    <xf numFmtId="10" fontId="142" fillId="0" borderId="12" xfId="0" applyNumberFormat="1" applyFont="1" applyBorder="1" applyAlignment="1">
      <alignment horizontal="right" vertical="center"/>
    </xf>
    <xf numFmtId="10" fontId="142" fillId="0" borderId="23" xfId="0" applyNumberFormat="1" applyFont="1" applyBorder="1" applyAlignment="1">
      <alignment horizontal="right" vertical="center"/>
    </xf>
    <xf numFmtId="49" fontId="142" fillId="0" borderId="32" xfId="0" applyNumberFormat="1" applyFont="1" applyBorder="1" applyAlignment="1">
      <alignment horizontal="center" vertical="center"/>
    </xf>
    <xf numFmtId="0" fontId="87"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7" fillId="67" borderId="26" xfId="0" applyNumberFormat="1" applyFont="1" applyFill="1" applyBorder="1" applyAlignment="1">
      <alignment horizontal="center" vertical="center" wrapText="1"/>
    </xf>
    <xf numFmtId="168" fontId="127" fillId="67" borderId="34" xfId="0" applyNumberFormat="1" applyFont="1" applyFill="1" applyBorder="1" applyAlignment="1">
      <alignment horizontal="right" vertical="center" wrapText="1"/>
    </xf>
    <xf numFmtId="10" fontId="127" fillId="67" borderId="34" xfId="0" applyNumberFormat="1" applyFont="1" applyFill="1" applyBorder="1" applyAlignment="1">
      <alignment horizontal="right" vertical="center"/>
    </xf>
    <xf numFmtId="10" fontId="127" fillId="67" borderId="25" xfId="0" applyNumberFormat="1" applyFont="1" applyFill="1" applyBorder="1" applyAlignment="1">
      <alignment horizontal="right" vertical="center"/>
    </xf>
    <xf numFmtId="173" fontId="127"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87" fillId="0" borderId="12" xfId="294" applyNumberFormat="1" applyFont="1" applyFill="1" applyBorder="1" applyAlignment="1">
      <alignment vertical="center"/>
    </xf>
    <xf numFmtId="170" fontId="87" fillId="0" borderId="12" xfId="0" applyNumberFormat="1" applyFont="1" applyBorder="1" applyAlignment="1">
      <alignment vertical="center"/>
    </xf>
    <xf numFmtId="170" fontId="87" fillId="0" borderId="23" xfId="0" applyNumberFormat="1" applyFont="1" applyBorder="1" applyAlignment="1">
      <alignment vertical="center"/>
    </xf>
    <xf numFmtId="170" fontId="127" fillId="67" borderId="34" xfId="0" applyNumberFormat="1" applyFont="1" applyFill="1" applyBorder="1" applyAlignment="1">
      <alignment vertical="center"/>
    </xf>
    <xf numFmtId="170" fontId="127"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200" fillId="0" borderId="0" xfId="0" applyNumberFormat="1" applyFont="1"/>
    <xf numFmtId="0" fontId="190" fillId="0" borderId="0" xfId="1270" applyFont="1"/>
    <xf numFmtId="169" fontId="236" fillId="0" borderId="12" xfId="332" applyNumberFormat="1" applyFont="1" applyBorder="1" applyAlignment="1">
      <alignment horizontal="center" vertical="center"/>
    </xf>
    <xf numFmtId="3" fontId="193" fillId="0" borderId="12" xfId="0" applyNumberFormat="1" applyFont="1" applyBorder="1" applyAlignment="1">
      <alignment horizontal="center" vertical="center"/>
    </xf>
    <xf numFmtId="170" fontId="193" fillId="0" borderId="12" xfId="521" applyNumberFormat="1" applyFont="1" applyFill="1" applyBorder="1" applyAlignment="1">
      <alignment horizontal="center" vertical="center"/>
    </xf>
    <xf numFmtId="17" fontId="200" fillId="0" borderId="0" xfId="0" applyNumberFormat="1" applyFont="1" applyAlignment="1">
      <alignment horizontal="center"/>
    </xf>
    <xf numFmtId="170" fontId="190" fillId="0" borderId="0" xfId="521" applyNumberFormat="1" applyFont="1"/>
    <xf numFmtId="49" fontId="236" fillId="0" borderId="12" xfId="332" applyNumberFormat="1" applyFont="1" applyBorder="1" applyAlignment="1">
      <alignment horizontal="center" vertical="center"/>
    </xf>
    <xf numFmtId="10" fontId="200" fillId="0" borderId="0" xfId="521" applyNumberFormat="1" applyFont="1" applyFill="1" applyBorder="1" applyAlignment="1">
      <alignment horizontal="center"/>
    </xf>
    <xf numFmtId="173" fontId="236" fillId="0" borderId="12" xfId="332" applyFont="1" applyBorder="1" applyAlignment="1">
      <alignment horizontal="center" vertical="center"/>
    </xf>
    <xf numFmtId="41" fontId="236" fillId="0" borderId="12" xfId="332" applyNumberFormat="1" applyFont="1" applyBorder="1" applyAlignment="1">
      <alignment horizontal="center" vertical="center"/>
    </xf>
    <xf numFmtId="170" fontId="236" fillId="0" borderId="12" xfId="332" applyNumberFormat="1" applyFont="1" applyBorder="1" applyAlignment="1">
      <alignment horizontal="center" vertical="center"/>
    </xf>
    <xf numFmtId="173" fontId="193" fillId="0" borderId="0" xfId="0" applyFont="1" applyAlignment="1">
      <alignment vertical="center"/>
    </xf>
    <xf numFmtId="173" fontId="241" fillId="0" borderId="0" xfId="0" applyFont="1" applyAlignment="1">
      <alignment horizontal="left" indent="8"/>
    </xf>
    <xf numFmtId="173" fontId="241" fillId="25" borderId="0" xfId="0" applyFont="1" applyFill="1"/>
    <xf numFmtId="173" fontId="242" fillId="0" borderId="0" xfId="1087" applyFont="1" applyAlignment="1" applyProtection="1"/>
    <xf numFmtId="173" fontId="241" fillId="0" borderId="0" xfId="1087" applyFont="1" applyAlignment="1" applyProtection="1">
      <alignment horizontal="left" wrapText="1" indent="8"/>
    </xf>
    <xf numFmtId="173" fontId="241" fillId="0" borderId="0" xfId="1087" applyFont="1" applyAlignment="1" applyProtection="1">
      <alignment horizontal="left" indent="8"/>
    </xf>
    <xf numFmtId="173" fontId="241" fillId="0" borderId="0" xfId="1087" applyFont="1" applyAlignment="1" applyProtection="1">
      <alignment horizontal="left" indent="5"/>
    </xf>
    <xf numFmtId="3" fontId="113" fillId="0" borderId="12" xfId="2470" applyNumberFormat="1" applyFont="1" applyBorder="1" applyAlignment="1">
      <alignment vertical="center" wrapText="1"/>
    </xf>
    <xf numFmtId="0" fontId="65" fillId="60" borderId="12" xfId="2466" applyFont="1" applyFill="1" applyBorder="1" applyAlignment="1">
      <alignment horizontal="center" vertical="center" wrapText="1"/>
    </xf>
    <xf numFmtId="41" fontId="65" fillId="60" borderId="12" xfId="2466" applyNumberFormat="1" applyFont="1" applyFill="1" applyBorder="1" applyAlignment="1">
      <alignment horizontal="center" vertical="center" wrapText="1"/>
    </xf>
    <xf numFmtId="3" fontId="114" fillId="0" borderId="12" xfId="2470" applyNumberFormat="1" applyFont="1" applyBorder="1" applyAlignment="1">
      <alignment horizontal="right" vertical="center" wrapText="1"/>
    </xf>
    <xf numFmtId="173" fontId="241" fillId="0" borderId="0" xfId="1087" applyFont="1" applyAlignment="1" applyProtection="1">
      <alignment horizontal="left" wrapText="1" indent="5"/>
    </xf>
    <xf numFmtId="173" fontId="241" fillId="0" borderId="0" xfId="0" applyFont="1"/>
    <xf numFmtId="41" fontId="103" fillId="63" borderId="12" xfId="2466" applyNumberFormat="1" applyFont="1" applyFill="1" applyBorder="1" applyAlignment="1">
      <alignment vertical="center" wrapText="1"/>
    </xf>
    <xf numFmtId="41" fontId="111" fillId="70" borderId="12" xfId="2466" applyNumberFormat="1" applyFont="1" applyFill="1" applyBorder="1" applyAlignment="1">
      <alignment horizontal="center" vertical="center" wrapText="1"/>
    </xf>
    <xf numFmtId="193" fontId="114" fillId="25" borderId="12" xfId="1019" applyNumberFormat="1" applyFont="1" applyFill="1" applyBorder="1" applyAlignment="1">
      <alignment vertical="center" wrapText="1"/>
    </xf>
    <xf numFmtId="41" fontId="65" fillId="60" borderId="12" xfId="2466" applyNumberFormat="1" applyFont="1" applyFill="1" applyBorder="1" applyAlignment="1">
      <alignment vertical="center" wrapText="1"/>
    </xf>
    <xf numFmtId="41" fontId="111" fillId="60" borderId="12" xfId="2466" applyNumberFormat="1" applyFont="1" applyFill="1" applyBorder="1" applyAlignment="1">
      <alignment horizontal="center" vertical="center" wrapText="1"/>
    </xf>
    <xf numFmtId="41" fontId="65" fillId="70" borderId="12" xfId="2466" applyNumberFormat="1" applyFont="1" applyFill="1" applyBorder="1" applyAlignment="1">
      <alignment vertical="center" wrapText="1"/>
    </xf>
    <xf numFmtId="0" fontId="65" fillId="70" borderId="12" xfId="2466" applyFont="1" applyFill="1" applyBorder="1" applyAlignment="1">
      <alignment horizontal="center" vertical="center" wrapText="1"/>
    </xf>
    <xf numFmtId="41" fontId="65" fillId="70" borderId="12" xfId="2466" applyNumberFormat="1" applyFont="1" applyFill="1" applyBorder="1" applyAlignment="1">
      <alignment horizontal="center" vertical="center" wrapText="1"/>
    </xf>
    <xf numFmtId="41" fontId="112" fillId="25" borderId="12" xfId="2466" applyNumberFormat="1" applyFont="1" applyFill="1" applyBorder="1" applyAlignment="1">
      <alignment horizontal="center" vertical="center" wrapText="1"/>
    </xf>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49" fontId="113" fillId="0" borderId="12" xfId="0" applyNumberFormat="1" applyFont="1" applyBorder="1" applyAlignment="1">
      <alignment vertical="center" wrapText="1"/>
    </xf>
    <xf numFmtId="41" fontId="103" fillId="0" borderId="0" xfId="2466" applyNumberFormat="1" applyFont="1"/>
    <xf numFmtId="41" fontId="199" fillId="25" borderId="12" xfId="2466" applyNumberFormat="1" applyFont="1" applyFill="1" applyBorder="1" applyAlignment="1">
      <alignment horizontal="left" vertical="center" wrapText="1"/>
    </xf>
    <xf numFmtId="49" fontId="127" fillId="67" borderId="12" xfId="0" applyNumberFormat="1" applyFont="1" applyFill="1" applyBorder="1" applyAlignment="1">
      <alignment horizontal="center" vertical="center"/>
    </xf>
    <xf numFmtId="170" fontId="174" fillId="0" borderId="12" xfId="521" applyNumberFormat="1" applyFont="1" applyBorder="1" applyAlignment="1">
      <alignment horizontal="center" vertical="center"/>
    </xf>
    <xf numFmtId="3" fontId="135" fillId="0" borderId="25" xfId="365" applyNumberFormat="1" applyFont="1" applyBorder="1" applyAlignment="1">
      <alignment horizontal="right" vertical="top"/>
    </xf>
    <xf numFmtId="168" fontId="4" fillId="0" borderId="34" xfId="0" applyNumberFormat="1" applyFont="1" applyBorder="1"/>
    <xf numFmtId="43" fontId="4" fillId="0" borderId="34" xfId="0" applyNumberFormat="1" applyFont="1" applyBorder="1"/>
    <xf numFmtId="49" fontId="0" fillId="0" borderId="0" xfId="0" applyNumberFormat="1"/>
    <xf numFmtId="173" fontId="162" fillId="67" borderId="16" xfId="0" applyFont="1" applyFill="1" applyBorder="1" applyAlignment="1">
      <alignment horizontal="center" vertical="center"/>
    </xf>
    <xf numFmtId="170" fontId="27" fillId="0" borderId="13" xfId="521" applyNumberFormat="1" applyFont="1" applyFill="1" applyBorder="1" applyAlignment="1">
      <alignment horizontal="right"/>
    </xf>
    <xf numFmtId="170" fontId="27" fillId="0" borderId="12" xfId="521" applyNumberFormat="1" applyFont="1" applyFill="1" applyBorder="1" applyAlignment="1">
      <alignment horizontal="right"/>
    </xf>
    <xf numFmtId="170" fontId="27" fillId="0" borderId="34" xfId="521" applyNumberFormat="1" applyFont="1" applyFill="1" applyBorder="1" applyAlignment="1">
      <alignment horizontal="right"/>
    </xf>
    <xf numFmtId="179" fontId="0" fillId="25" borderId="0" xfId="0" applyNumberFormat="1" applyFill="1"/>
    <xf numFmtId="179" fontId="83" fillId="25" borderId="0" xfId="0" applyNumberFormat="1" applyFont="1" applyFill="1"/>
    <xf numFmtId="3" fontId="174" fillId="0" borderId="12" xfId="294" applyNumberFormat="1" applyFont="1" applyFill="1" applyBorder="1" applyAlignment="1">
      <alignment vertical="center"/>
    </xf>
    <xf numFmtId="41" fontId="174" fillId="0" borderId="12" xfId="294" applyNumberFormat="1" applyFont="1" applyFill="1" applyBorder="1" applyAlignment="1">
      <alignment vertical="center"/>
    </xf>
    <xf numFmtId="3" fontId="153" fillId="67" borderId="25" xfId="0" applyNumberFormat="1" applyFont="1" applyFill="1" applyBorder="1" applyAlignment="1">
      <alignment vertical="center"/>
    </xf>
    <xf numFmtId="3" fontId="173" fillId="0" borderId="12" xfId="294" applyNumberFormat="1" applyFont="1" applyFill="1" applyBorder="1" applyAlignment="1">
      <alignment vertical="center"/>
    </xf>
    <xf numFmtId="170" fontId="174" fillId="0" borderId="12" xfId="0" applyNumberFormat="1" applyFont="1" applyBorder="1" applyAlignment="1">
      <alignment vertical="center"/>
    </xf>
    <xf numFmtId="170" fontId="153" fillId="67" borderId="24" xfId="521" applyNumberFormat="1" applyFont="1" applyFill="1" applyBorder="1" applyAlignment="1">
      <alignment vertical="center"/>
    </xf>
    <xf numFmtId="170" fontId="243" fillId="0" borderId="23" xfId="0" applyNumberFormat="1" applyFont="1" applyBorder="1" applyAlignment="1">
      <alignment horizontal="right"/>
    </xf>
    <xf numFmtId="10" fontId="126" fillId="25" borderId="12" xfId="521" applyNumberFormat="1" applyFont="1" applyFill="1" applyBorder="1" applyAlignment="1">
      <alignment horizontal="right" vertical="center" wrapText="1"/>
    </xf>
    <xf numFmtId="193" fontId="114" fillId="27" borderId="12" xfId="1019" applyNumberFormat="1" applyFont="1" applyFill="1" applyBorder="1" applyAlignment="1">
      <alignment horizontal="right" vertical="center" wrapText="1"/>
    </xf>
    <xf numFmtId="170" fontId="245" fillId="0" borderId="0" xfId="521" applyNumberFormat="1" applyFont="1"/>
    <xf numFmtId="170" fontId="210" fillId="0" borderId="0" xfId="521" applyNumberFormat="1" applyFont="1"/>
    <xf numFmtId="170" fontId="210" fillId="0" borderId="0" xfId="521" applyNumberFormat="1" applyFont="1" applyAlignment="1">
      <alignment vertical="center"/>
    </xf>
    <xf numFmtId="43" fontId="162" fillId="67" borderId="12" xfId="0" applyNumberFormat="1" applyFont="1" applyFill="1" applyBorder="1" applyAlignment="1">
      <alignment horizontal="center" vertical="center" wrapText="1"/>
    </xf>
    <xf numFmtId="173" fontId="221" fillId="0" borderId="0" xfId="0" applyFont="1" applyAlignment="1">
      <alignment vertical="top" wrapText="1"/>
    </xf>
    <xf numFmtId="170" fontId="156" fillId="0" borderId="12" xfId="521" applyNumberFormat="1" applyFont="1" applyFill="1" applyBorder="1" applyAlignment="1">
      <alignment horizontal="center" vertical="center"/>
    </xf>
    <xf numFmtId="9" fontId="162" fillId="67" borderId="12" xfId="521" applyFont="1" applyFill="1" applyBorder="1" applyAlignment="1">
      <alignment horizontal="center" vertical="center"/>
    </xf>
    <xf numFmtId="43" fontId="143" fillId="67" borderId="11" xfId="307" applyFont="1" applyFill="1" applyBorder="1" applyAlignment="1">
      <alignment horizontal="center" vertical="center"/>
    </xf>
    <xf numFmtId="43" fontId="143" fillId="67" borderId="14" xfId="307" applyFont="1" applyFill="1" applyBorder="1" applyAlignment="1">
      <alignment horizontal="center" vertical="center"/>
    </xf>
    <xf numFmtId="43" fontId="144" fillId="0" borderId="0" xfId="307" applyFont="1" applyFill="1" applyBorder="1" applyAlignment="1">
      <alignment horizontal="left" vertical="center"/>
    </xf>
    <xf numFmtId="43" fontId="147" fillId="25" borderId="15" xfId="294" applyFont="1" applyFill="1" applyBorder="1" applyAlignment="1">
      <alignment vertical="center"/>
    </xf>
    <xf numFmtId="10" fontId="144" fillId="0" borderId="31" xfId="362" applyNumberFormat="1" applyFont="1" applyBorder="1" applyAlignment="1">
      <alignment horizontal="center" vertical="center"/>
    </xf>
    <xf numFmtId="43" fontId="147" fillId="25" borderId="31" xfId="294" applyFont="1" applyFill="1" applyBorder="1" applyAlignment="1">
      <alignment vertical="center"/>
    </xf>
    <xf numFmtId="43" fontId="144" fillId="0" borderId="26" xfId="307" applyFont="1" applyFill="1" applyBorder="1" applyAlignment="1">
      <alignment horizontal="left" vertical="center"/>
    </xf>
    <xf numFmtId="43" fontId="144" fillId="0" borderId="25" xfId="362" applyNumberFormat="1" applyFont="1" applyBorder="1" applyAlignment="1">
      <alignment horizontal="center" vertical="center"/>
    </xf>
    <xf numFmtId="10" fontId="144" fillId="0" borderId="25" xfId="362" applyNumberFormat="1" applyFont="1" applyBorder="1" applyAlignment="1">
      <alignment horizontal="center" vertical="center"/>
    </xf>
    <xf numFmtId="43" fontId="144" fillId="0" borderId="0" xfId="307" applyFont="1" applyFill="1" applyAlignment="1">
      <alignment horizontal="left" vertical="center"/>
    </xf>
    <xf numFmtId="173" fontId="147" fillId="0" borderId="0" xfId="362" applyFont="1"/>
    <xf numFmtId="173" fontId="139" fillId="0" borderId="0" xfId="413" applyFont="1"/>
    <xf numFmtId="0" fontId="144" fillId="0" borderId="26" xfId="0" applyNumberFormat="1" applyFont="1" applyBorder="1" applyAlignment="1">
      <alignment horizontal="center" vertical="center"/>
    </xf>
    <xf numFmtId="0" fontId="153" fillId="67" borderId="16" xfId="0" applyNumberFormat="1" applyFont="1" applyFill="1" applyBorder="1" applyAlignment="1">
      <alignment horizontal="center" vertical="center"/>
    </xf>
    <xf numFmtId="43" fontId="153" fillId="67"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74" fillId="0" borderId="12" xfId="306" applyNumberFormat="1" applyFont="1" applyFill="1" applyBorder="1" applyAlignment="1">
      <alignment vertical="center"/>
    </xf>
    <xf numFmtId="40" fontId="174" fillId="0" borderId="12" xfId="0" applyNumberFormat="1" applyFont="1" applyBorder="1" applyAlignment="1">
      <alignment vertical="center"/>
    </xf>
    <xf numFmtId="40" fontId="174" fillId="25" borderId="12" xfId="306" applyNumberFormat="1" applyFont="1" applyFill="1" applyBorder="1" applyAlignment="1">
      <alignment vertical="center"/>
    </xf>
    <xf numFmtId="40" fontId="174" fillId="25" borderId="12" xfId="0" applyNumberFormat="1" applyFont="1" applyFill="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173" fontId="143" fillId="67" borderId="16" xfId="359" applyFont="1" applyFill="1" applyBorder="1" applyAlignment="1">
      <alignment horizontal="center" vertical="center"/>
    </xf>
    <xf numFmtId="173" fontId="143" fillId="67" borderId="14" xfId="359" applyFont="1" applyFill="1" applyBorder="1" applyAlignment="1">
      <alignment horizontal="center" vertical="center" wrapText="1"/>
    </xf>
    <xf numFmtId="4" fontId="144" fillId="25" borderId="23" xfId="294" applyNumberFormat="1" applyFont="1" applyFill="1" applyBorder="1" applyAlignment="1">
      <alignment horizontal="center" vertical="center"/>
    </xf>
    <xf numFmtId="4" fontId="147" fillId="25" borderId="23" xfId="294" applyNumberFormat="1" applyFont="1" applyFill="1" applyBorder="1" applyAlignment="1">
      <alignment horizontal="right" vertical="center"/>
    </xf>
    <xf numFmtId="49" fontId="144" fillId="0" borderId="26" xfId="359" applyNumberFormat="1" applyFont="1" applyBorder="1" applyAlignment="1">
      <alignment horizontal="center" vertical="center"/>
    </xf>
    <xf numFmtId="4" fontId="144" fillId="25" borderId="25" xfId="294" applyNumberFormat="1" applyFont="1" applyFill="1" applyBorder="1" applyAlignment="1">
      <alignment horizontal="right" vertical="center"/>
    </xf>
    <xf numFmtId="173" fontId="143" fillId="67" borderId="13" xfId="359" applyFont="1" applyFill="1" applyBorder="1" applyAlignment="1">
      <alignment horizontal="center" vertical="center" wrapText="1"/>
    </xf>
    <xf numFmtId="3" fontId="147" fillId="25" borderId="23" xfId="294" applyNumberFormat="1" applyFont="1" applyFill="1" applyBorder="1" applyAlignment="1">
      <alignment horizontal="right" vertical="center"/>
    </xf>
    <xf numFmtId="173" fontId="141" fillId="0" borderId="0" xfId="0" applyFont="1" applyAlignment="1">
      <alignment wrapText="1"/>
    </xf>
    <xf numFmtId="49" fontId="173" fillId="0" borderId="32" xfId="359" applyNumberFormat="1" applyFont="1" applyBorder="1" applyAlignment="1">
      <alignment horizontal="center" vertical="center"/>
    </xf>
    <xf numFmtId="4" fontId="174" fillId="0" borderId="23" xfId="294" applyNumberFormat="1" applyFont="1" applyFill="1" applyBorder="1" applyAlignment="1">
      <alignment horizontal="right" vertical="center"/>
    </xf>
    <xf numFmtId="4" fontId="174" fillId="25" borderId="23" xfId="294" applyNumberFormat="1" applyFont="1" applyFill="1" applyBorder="1" applyAlignment="1">
      <alignment horizontal="right" vertical="center"/>
    </xf>
    <xf numFmtId="176" fontId="46" fillId="0" borderId="0" xfId="0" applyNumberFormat="1" applyFont="1" applyAlignment="1">
      <alignment vertical="center"/>
    </xf>
    <xf numFmtId="0" fontId="173" fillId="0" borderId="32" xfId="359" applyNumberFormat="1" applyFont="1" applyBorder="1" applyAlignment="1">
      <alignment horizontal="center" vertical="center"/>
    </xf>
    <xf numFmtId="43" fontId="46" fillId="0" borderId="0" xfId="294" applyFont="1" applyAlignment="1">
      <alignment vertical="center"/>
    </xf>
    <xf numFmtId="173" fontId="41" fillId="67" borderId="16" xfId="417" applyFont="1" applyFill="1" applyBorder="1" applyAlignment="1">
      <alignment horizontal="center" vertical="center"/>
    </xf>
    <xf numFmtId="173" fontId="41" fillId="67" borderId="13" xfId="417" applyFont="1" applyFill="1" applyBorder="1" applyAlignment="1">
      <alignment horizontal="center" vertical="center" wrapText="1"/>
    </xf>
    <xf numFmtId="173" fontId="41" fillId="67" borderId="14" xfId="417" applyFont="1" applyFill="1" applyBorder="1" applyAlignment="1">
      <alignment horizontal="center" vertical="center" wrapText="1"/>
    </xf>
    <xf numFmtId="1" fontId="38" fillId="25" borderId="12" xfId="0" applyNumberFormat="1" applyFont="1" applyFill="1" applyBorder="1" applyAlignment="1">
      <alignment horizontal="center"/>
    </xf>
    <xf numFmtId="43" fontId="68" fillId="25" borderId="12" xfId="294" applyFont="1" applyFill="1" applyBorder="1" applyAlignment="1">
      <alignment horizontal="right" vertical="center"/>
    </xf>
    <xf numFmtId="170" fontId="38" fillId="25" borderId="12" xfId="521" applyNumberFormat="1" applyFont="1" applyFill="1" applyBorder="1" applyAlignment="1">
      <alignment horizontal="right" vertical="center"/>
    </xf>
    <xf numFmtId="170" fontId="38" fillId="25" borderId="12" xfId="417" applyNumberFormat="1" applyFont="1" applyFill="1" applyBorder="1" applyAlignment="1">
      <alignment horizontal="right" vertical="center"/>
    </xf>
    <xf numFmtId="0" fontId="38" fillId="25" borderId="12" xfId="0" applyNumberFormat="1" applyFont="1" applyFill="1" applyBorder="1" applyAlignment="1">
      <alignment horizontal="center"/>
    </xf>
    <xf numFmtId="173" fontId="153" fillId="67" borderId="16" xfId="421" applyFont="1" applyFill="1" applyBorder="1" applyAlignment="1">
      <alignment horizontal="center" vertical="center"/>
    </xf>
    <xf numFmtId="173" fontId="153" fillId="67" borderId="13" xfId="421" applyFont="1" applyFill="1" applyBorder="1" applyAlignment="1">
      <alignment horizontal="center" vertical="center" wrapText="1"/>
    </xf>
    <xf numFmtId="173" fontId="153" fillId="67" borderId="14" xfId="421" applyFont="1" applyFill="1" applyBorder="1" applyAlignment="1">
      <alignment horizontal="center" vertical="center" wrapText="1"/>
    </xf>
    <xf numFmtId="17" fontId="144" fillId="0" borderId="32" xfId="421" applyNumberFormat="1" applyFont="1" applyBorder="1" applyAlignment="1">
      <alignment horizontal="center" vertical="center"/>
    </xf>
    <xf numFmtId="10" fontId="147" fillId="0" borderId="12" xfId="421" applyNumberFormat="1" applyFont="1" applyBorder="1" applyAlignment="1">
      <alignment horizontal="center" vertical="center"/>
    </xf>
    <xf numFmtId="10" fontId="147" fillId="0" borderId="23" xfId="421" applyNumberFormat="1" applyFont="1" applyBorder="1" applyAlignment="1">
      <alignment horizontal="center" vertical="center"/>
    </xf>
    <xf numFmtId="17" fontId="144" fillId="0" borderId="26" xfId="421" applyNumberFormat="1" applyFont="1" applyBorder="1" applyAlignment="1">
      <alignment horizontal="center" vertical="center"/>
    </xf>
    <xf numFmtId="10" fontId="147" fillId="0" borderId="34" xfId="421" applyNumberFormat="1" applyFont="1" applyBorder="1" applyAlignment="1">
      <alignment horizontal="center" vertical="center"/>
    </xf>
    <xf numFmtId="10" fontId="147" fillId="0" borderId="25" xfId="421" applyNumberFormat="1" applyFont="1" applyBorder="1" applyAlignment="1">
      <alignment horizontal="center" vertical="center"/>
    </xf>
    <xf numFmtId="14" fontId="153" fillId="67" borderId="16" xfId="0" applyNumberFormat="1" applyFont="1" applyFill="1" applyBorder="1" applyAlignment="1">
      <alignment horizontal="center" vertical="center" wrapText="1"/>
    </xf>
    <xf numFmtId="173" fontId="153" fillId="67" borderId="13" xfId="0" applyFont="1" applyFill="1" applyBorder="1" applyAlignment="1">
      <alignment horizontal="center" vertical="center" wrapText="1"/>
    </xf>
    <xf numFmtId="173" fontId="153" fillId="67" borderId="13" xfId="0" applyFont="1" applyFill="1" applyBorder="1" applyAlignment="1">
      <alignment horizontal="center" vertical="center"/>
    </xf>
    <xf numFmtId="38" fontId="174" fillId="25" borderId="12" xfId="0" applyNumberFormat="1" applyFont="1" applyFill="1" applyBorder="1" applyAlignment="1">
      <alignment horizontal="center" vertical="center"/>
    </xf>
    <xf numFmtId="170" fontId="173" fillId="0" borderId="12" xfId="0" applyNumberFormat="1" applyFont="1" applyBorder="1" applyAlignment="1">
      <alignment vertical="center"/>
    </xf>
    <xf numFmtId="49" fontId="173" fillId="0" borderId="26" xfId="0" applyNumberFormat="1" applyFont="1" applyBorder="1" applyAlignment="1">
      <alignment horizontal="center" vertical="center"/>
    </xf>
    <xf numFmtId="38" fontId="174" fillId="25" borderId="34" xfId="0" applyNumberFormat="1" applyFont="1" applyFill="1" applyBorder="1" applyAlignment="1">
      <alignment horizontal="center" vertical="center"/>
    </xf>
    <xf numFmtId="0" fontId="151" fillId="0" borderId="12" xfId="889" applyFont="1" applyBorder="1" applyAlignment="1">
      <alignment horizontal="center" vertical="center"/>
    </xf>
    <xf numFmtId="0" fontId="151" fillId="25" borderId="12" xfId="889" applyFont="1" applyFill="1" applyBorder="1" applyAlignment="1">
      <alignment horizontal="center" vertical="center"/>
    </xf>
    <xf numFmtId="168" fontId="148" fillId="67" borderId="12" xfId="294" applyNumberFormat="1" applyFont="1" applyFill="1" applyBorder="1" applyAlignment="1">
      <alignment horizontal="center" vertical="center"/>
    </xf>
    <xf numFmtId="17" fontId="157" fillId="68" borderId="16" xfId="0" applyNumberFormat="1" applyFont="1" applyFill="1" applyBorder="1" applyAlignment="1">
      <alignment horizontal="center" vertical="center" wrapText="1"/>
    </xf>
    <xf numFmtId="173" fontId="157" fillId="68" borderId="13" xfId="0" applyFont="1" applyFill="1" applyBorder="1" applyAlignment="1">
      <alignment horizontal="center" vertical="center" wrapText="1"/>
    </xf>
    <xf numFmtId="173" fontId="157" fillId="68" borderId="14" xfId="0" applyFont="1" applyFill="1" applyBorder="1" applyAlignment="1">
      <alignment horizontal="center" vertical="center" wrapText="1"/>
    </xf>
    <xf numFmtId="173" fontId="157" fillId="68" borderId="14" xfId="0" applyFont="1" applyFill="1" applyBorder="1" applyAlignment="1">
      <alignment horizontal="center" vertical="center"/>
    </xf>
    <xf numFmtId="17" fontId="197" fillId="25" borderId="32" xfId="0" applyNumberFormat="1" applyFont="1" applyFill="1" applyBorder="1" applyAlignment="1">
      <alignment horizontal="center" vertical="center"/>
    </xf>
    <xf numFmtId="3" fontId="195" fillId="25" borderId="12" xfId="299" applyNumberFormat="1" applyFont="1" applyFill="1" applyBorder="1" applyAlignment="1">
      <alignment horizontal="center" vertical="center"/>
    </xf>
    <xf numFmtId="3" fontId="197" fillId="25" borderId="12" xfId="299" applyNumberFormat="1" applyFont="1" applyFill="1" applyBorder="1" applyAlignment="1">
      <alignment horizontal="center" vertical="center"/>
    </xf>
    <xf numFmtId="3" fontId="197" fillId="25" borderId="23" xfId="299" applyNumberFormat="1" applyFont="1" applyFill="1" applyBorder="1" applyAlignment="1">
      <alignment horizontal="center" vertical="center"/>
    </xf>
    <xf numFmtId="49" fontId="197" fillId="25" borderId="32" xfId="0" applyNumberFormat="1" applyFont="1" applyFill="1" applyBorder="1" applyAlignment="1">
      <alignment horizontal="center" vertical="center"/>
    </xf>
    <xf numFmtId="3" fontId="195" fillId="25" borderId="34" xfId="299" applyNumberFormat="1" applyFont="1" applyFill="1" applyBorder="1" applyAlignment="1">
      <alignment horizontal="center" vertical="center"/>
    </xf>
    <xf numFmtId="173" fontId="143" fillId="67" borderId="12" xfId="0" applyFont="1" applyFill="1" applyBorder="1" applyAlignment="1">
      <alignment horizontal="center" vertical="center" wrapText="1"/>
    </xf>
    <xf numFmtId="12" fontId="144" fillId="74" borderId="12" xfId="0" applyNumberFormat="1" applyFont="1" applyFill="1" applyBorder="1" applyAlignment="1">
      <alignment horizontal="center" vertical="center"/>
    </xf>
    <xf numFmtId="173" fontId="143" fillId="67" borderId="12" xfId="0" applyFont="1" applyFill="1" applyBorder="1" applyAlignment="1">
      <alignment horizontal="center" vertical="center"/>
    </xf>
    <xf numFmtId="168" fontId="143" fillId="67" borderId="12" xfId="0" applyNumberFormat="1" applyFont="1" applyFill="1" applyBorder="1" applyAlignment="1">
      <alignment horizontal="center" vertical="center"/>
    </xf>
    <xf numFmtId="173" fontId="121" fillId="59" borderId="16" xfId="0" applyFont="1" applyFill="1" applyBorder="1" applyAlignment="1">
      <alignment horizontal="left" vertical="center" wrapText="1"/>
    </xf>
    <xf numFmtId="173" fontId="121" fillId="59" borderId="26" xfId="0" applyFont="1" applyFill="1" applyBorder="1" applyAlignment="1">
      <alignment horizontal="center" vertical="center"/>
    </xf>
    <xf numFmtId="168" fontId="121" fillId="59" borderId="34" xfId="294" applyNumberFormat="1" applyFont="1" applyFill="1" applyBorder="1" applyAlignment="1">
      <alignment vertical="center"/>
    </xf>
    <xf numFmtId="9" fontId="121" fillId="59" borderId="34" xfId="521" applyFont="1" applyFill="1" applyBorder="1" applyAlignment="1">
      <alignment vertical="center"/>
    </xf>
    <xf numFmtId="173" fontId="121" fillId="59" borderId="16" xfId="0" applyFont="1" applyFill="1" applyBorder="1" applyAlignment="1">
      <alignment vertical="center" wrapText="1"/>
    </xf>
    <xf numFmtId="173" fontId="121" fillId="59" borderId="26" xfId="0" applyFont="1" applyFill="1" applyBorder="1" applyAlignment="1">
      <alignment vertical="center"/>
    </xf>
    <xf numFmtId="173" fontId="162" fillId="59" borderId="12" xfId="359" applyFont="1" applyFill="1" applyBorder="1" applyAlignment="1">
      <alignment horizontal="center" vertical="center" wrapText="1"/>
    </xf>
    <xf numFmtId="173" fontId="123" fillId="0" borderId="0" xfId="0" applyFont="1"/>
    <xf numFmtId="173" fontId="192" fillId="27" borderId="0" xfId="890" applyFont="1" applyFill="1" applyAlignment="1">
      <alignment horizontal="center" vertical="center" wrapText="1"/>
    </xf>
    <xf numFmtId="173" fontId="192" fillId="27" borderId="0" xfId="890" applyFont="1" applyFill="1" applyAlignment="1">
      <alignment horizontal="center" vertical="center"/>
    </xf>
    <xf numFmtId="173" fontId="140" fillId="0" borderId="0" xfId="0" applyFont="1" applyAlignment="1">
      <alignment horizontal="justify" vertical="center" wrapText="1"/>
    </xf>
    <xf numFmtId="173" fontId="133" fillId="0" borderId="0" xfId="0" applyFont="1" applyAlignment="1">
      <alignment horizontal="justify" vertical="center" wrapText="1"/>
    </xf>
    <xf numFmtId="173" fontId="140" fillId="0" borderId="0" xfId="0" applyFont="1" applyAlignment="1">
      <alignment horizontal="left" vertical="center" wrapText="1"/>
    </xf>
    <xf numFmtId="173" fontId="138" fillId="0" borderId="0" xfId="0" applyFont="1" applyAlignment="1">
      <alignment horizontal="left" vertical="center" wrapText="1"/>
    </xf>
    <xf numFmtId="173" fontId="137" fillId="0" borderId="0" xfId="0" applyFont="1" applyAlignment="1">
      <alignment horizontal="justify" vertical="top" wrapText="1"/>
    </xf>
    <xf numFmtId="173" fontId="132" fillId="0" borderId="0" xfId="0" applyFont="1" applyAlignment="1">
      <alignment horizontal="justify" vertical="top" wrapText="1"/>
    </xf>
    <xf numFmtId="173" fontId="132" fillId="0" borderId="0" xfId="0" applyFont="1" applyAlignment="1">
      <alignment horizontal="justify" vertical="top"/>
    </xf>
    <xf numFmtId="173" fontId="129" fillId="59" borderId="0" xfId="0" applyFont="1" applyFill="1" applyAlignment="1">
      <alignment horizontal="center" wrapText="1"/>
    </xf>
    <xf numFmtId="173" fontId="133" fillId="0" borderId="41" xfId="0" applyFont="1" applyBorder="1" applyAlignment="1">
      <alignment horizontal="justify" vertical="center" wrapText="1"/>
    </xf>
    <xf numFmtId="173" fontId="133" fillId="0" borderId="42" xfId="0" applyFont="1" applyBorder="1" applyAlignment="1">
      <alignment horizontal="justify" vertical="center" wrapText="1"/>
    </xf>
    <xf numFmtId="173" fontId="133" fillId="0" borderId="43" xfId="0" applyFont="1" applyBorder="1" applyAlignment="1">
      <alignment horizontal="justify" vertical="center" wrapText="1"/>
    </xf>
    <xf numFmtId="173" fontId="129" fillId="59" borderId="0" xfId="0" applyFont="1" applyFill="1" applyAlignment="1">
      <alignment horizontal="center" vertical="center" wrapText="1"/>
    </xf>
    <xf numFmtId="173" fontId="227" fillId="0" borderId="0" xfId="0" applyFont="1" applyAlignment="1">
      <alignment horizontal="justify" vertical="center" wrapText="1"/>
    </xf>
    <xf numFmtId="173" fontId="41" fillId="59" borderId="0" xfId="0" applyFont="1" applyFill="1" applyAlignment="1">
      <alignment horizontal="center" vertical="center" wrapText="1"/>
    </xf>
    <xf numFmtId="173" fontId="60"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center" wrapText="1"/>
    </xf>
    <xf numFmtId="173" fontId="36" fillId="59" borderId="38" xfId="0" applyFont="1" applyFill="1" applyBorder="1" applyAlignment="1">
      <alignment horizontal="center" vertical="center" wrapText="1"/>
    </xf>
    <xf numFmtId="173" fontId="36" fillId="59" borderId="45" xfId="0" applyFont="1" applyFill="1" applyBorder="1" applyAlignment="1">
      <alignment horizontal="center" vertical="center" wrapText="1"/>
    </xf>
    <xf numFmtId="173" fontId="36" fillId="59" borderId="39" xfId="0" applyFont="1" applyFill="1" applyBorder="1" applyAlignment="1">
      <alignment horizontal="center" vertical="center" wrapText="1"/>
    </xf>
    <xf numFmtId="173" fontId="50" fillId="59" borderId="35" xfId="0" applyFont="1" applyFill="1" applyBorder="1" applyAlignment="1">
      <alignment horizontal="center" vertical="center" wrapText="1"/>
    </xf>
    <xf numFmtId="173" fontId="50" fillId="59" borderId="44"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46" fillId="0" borderId="0" xfId="0" applyFont="1" applyAlignment="1">
      <alignment horizontal="left" vertical="center" wrapText="1"/>
    </xf>
    <xf numFmtId="43" fontId="106" fillId="67" borderId="0" xfId="0" applyNumberFormat="1" applyFont="1" applyFill="1" applyAlignment="1">
      <alignment horizontal="center" vertical="center" wrapText="1"/>
    </xf>
    <xf numFmtId="43" fontId="186" fillId="67" borderId="0" xfId="0" applyNumberFormat="1" applyFont="1" applyFill="1" applyAlignment="1">
      <alignment horizontal="center" vertical="center" wrapText="1"/>
    </xf>
    <xf numFmtId="173" fontId="225" fillId="25" borderId="0" xfId="0" applyFont="1" applyFill="1" applyAlignment="1">
      <alignment horizontal="justify" vertical="center" wrapText="1"/>
    </xf>
    <xf numFmtId="43" fontId="210" fillId="24" borderId="23" xfId="0" applyNumberFormat="1" applyFont="1" applyFill="1" applyBorder="1" applyAlignment="1">
      <alignment horizontal="center" vertical="center" wrapText="1"/>
    </xf>
    <xf numFmtId="43" fontId="210" fillId="24" borderId="33" xfId="0" applyNumberFormat="1" applyFont="1" applyFill="1" applyBorder="1" applyAlignment="1">
      <alignment horizontal="center" vertical="center" wrapText="1"/>
    </xf>
    <xf numFmtId="43" fontId="222" fillId="0" borderId="0" xfId="0" applyNumberFormat="1" applyFont="1" applyAlignment="1">
      <alignment horizontal="center" vertical="center" wrapText="1"/>
    </xf>
    <xf numFmtId="173" fontId="127" fillId="59" borderId="0" xfId="0" applyFont="1" applyFill="1" applyAlignment="1">
      <alignment horizontal="center" vertical="center" wrapText="1"/>
    </xf>
    <xf numFmtId="173" fontId="135" fillId="25" borderId="0" xfId="0" applyFont="1" applyFill="1" applyAlignment="1">
      <alignment horizontal="justify" vertical="center" wrapText="1"/>
    </xf>
    <xf numFmtId="49" fontId="143" fillId="67" borderId="0" xfId="0" applyNumberFormat="1" applyFont="1" applyFill="1" applyAlignment="1">
      <alignment horizontal="center" vertical="center" wrapText="1"/>
    </xf>
    <xf numFmtId="49" fontId="148" fillId="67" borderId="0" xfId="0" applyNumberFormat="1" applyFont="1" applyFill="1" applyAlignment="1">
      <alignment horizontal="center" vertical="center" wrapText="1"/>
    </xf>
    <xf numFmtId="44" fontId="148" fillId="67" borderId="0" xfId="0" applyNumberFormat="1" applyFont="1" applyFill="1" applyAlignment="1">
      <alignment horizontal="center" vertical="center" wrapText="1"/>
    </xf>
    <xf numFmtId="173" fontId="151" fillId="25" borderId="0" xfId="0" applyFont="1" applyFill="1" applyAlignment="1">
      <alignment horizontal="justify" vertical="center" wrapText="1"/>
    </xf>
    <xf numFmtId="173" fontId="221" fillId="0" borderId="0" xfId="0" applyFont="1" applyAlignment="1">
      <alignment horizontal="center" vertical="top" wrapText="1"/>
    </xf>
    <xf numFmtId="173" fontId="144" fillId="0" borderId="0" xfId="0" applyFont="1" applyAlignment="1">
      <alignment horizontal="left" vertical="center"/>
    </xf>
    <xf numFmtId="173" fontId="144" fillId="0" borderId="24" xfId="0" applyFont="1" applyBorder="1" applyAlignment="1">
      <alignment horizontal="left" vertical="center"/>
    </xf>
    <xf numFmtId="173" fontId="184" fillId="59" borderId="25" xfId="0" applyFont="1" applyFill="1" applyBorder="1" applyAlignment="1">
      <alignment horizontal="center" vertical="center" wrapText="1"/>
    </xf>
    <xf numFmtId="173" fontId="184" fillId="59" borderId="24" xfId="0" applyFont="1" applyFill="1" applyBorder="1" applyAlignment="1">
      <alignment horizontal="center" vertical="center" wrapText="1"/>
    </xf>
    <xf numFmtId="173" fontId="157" fillId="59" borderId="14" xfId="0" applyFont="1" applyFill="1" applyBorder="1" applyAlignment="1">
      <alignment horizontal="center" vertical="center" wrapText="1"/>
    </xf>
    <xf numFmtId="173" fontId="157" fillId="59" borderId="11" xfId="0" applyFont="1" applyFill="1" applyBorder="1" applyAlignment="1">
      <alignment horizontal="center" vertical="center" wrapText="1"/>
    </xf>
    <xf numFmtId="173" fontId="224" fillId="0" borderId="24" xfId="0" applyFont="1" applyBorder="1" applyAlignment="1">
      <alignment horizontal="justify" wrapText="1"/>
    </xf>
    <xf numFmtId="173" fontId="224" fillId="0" borderId="24" xfId="0" applyFont="1" applyBorder="1" applyAlignment="1">
      <alignment horizontal="justify"/>
    </xf>
    <xf numFmtId="173" fontId="224" fillId="0" borderId="0" xfId="0" applyFont="1" applyAlignment="1">
      <alignment horizontal="justify"/>
    </xf>
    <xf numFmtId="173" fontId="68" fillId="0" borderId="0" xfId="0" applyFont="1" applyAlignment="1">
      <alignment horizontal="left" vertical="center"/>
    </xf>
    <xf numFmtId="173" fontId="153" fillId="67" borderId="0" xfId="0" applyFont="1" applyFill="1" applyAlignment="1">
      <alignment horizontal="center" vertical="center" wrapText="1"/>
    </xf>
    <xf numFmtId="43" fontId="247" fillId="67" borderId="0" xfId="0" applyNumberFormat="1" applyFont="1" applyFill="1" applyAlignment="1">
      <alignment horizontal="center" vertical="center" wrapText="1"/>
    </xf>
    <xf numFmtId="43" fontId="246" fillId="67" borderId="0" xfId="0" applyNumberFormat="1" applyFont="1" applyFill="1" applyAlignment="1">
      <alignment horizontal="center" vertical="center" wrapText="1"/>
    </xf>
    <xf numFmtId="173" fontId="225" fillId="0" borderId="0" xfId="0" applyFont="1" applyAlignment="1">
      <alignment horizontal="justify" vertical="center" wrapText="1"/>
    </xf>
    <xf numFmtId="173" fontId="41" fillId="67" borderId="0" xfId="0" applyFont="1" applyFill="1" applyAlignment="1">
      <alignment horizontal="center" vertical="center" wrapText="1"/>
    </xf>
    <xf numFmtId="173" fontId="159" fillId="0" borderId="0" xfId="0" applyFont="1" applyAlignment="1">
      <alignment horizontal="left" vertical="top"/>
    </xf>
    <xf numFmtId="173" fontId="60" fillId="67" borderId="0" xfId="0" applyFont="1" applyFill="1" applyAlignment="1">
      <alignment horizontal="center" vertical="center" wrapText="1"/>
    </xf>
    <xf numFmtId="173" fontId="175"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90" fillId="25" borderId="0" xfId="0" applyFont="1" applyFill="1" applyAlignment="1">
      <alignment horizontal="left" vertical="center"/>
    </xf>
    <xf numFmtId="173" fontId="69" fillId="59" borderId="37" xfId="0" applyFont="1" applyFill="1" applyBorder="1" applyAlignment="1">
      <alignment horizontal="center" vertical="center" wrapText="1"/>
    </xf>
    <xf numFmtId="173" fontId="69" fillId="59" borderId="0" xfId="0" applyFont="1" applyFill="1" applyAlignment="1">
      <alignment horizontal="center" vertical="center" wrapText="1"/>
    </xf>
    <xf numFmtId="173" fontId="246" fillId="59" borderId="37" xfId="0" applyFont="1" applyFill="1" applyBorder="1" applyAlignment="1">
      <alignment horizontal="center" vertical="center" wrapText="1"/>
    </xf>
    <xf numFmtId="173" fontId="246" fillId="59" borderId="0" xfId="0" applyFont="1" applyFill="1" applyAlignment="1">
      <alignment horizontal="center" vertical="center" wrapText="1"/>
    </xf>
    <xf numFmtId="173" fontId="207" fillId="25" borderId="0" xfId="0" applyFont="1" applyFill="1" applyAlignment="1">
      <alignment horizontal="justify" vertical="top" wrapText="1"/>
    </xf>
    <xf numFmtId="173" fontId="232" fillId="25" borderId="0" xfId="0" applyFont="1" applyFill="1" applyAlignment="1">
      <alignment horizontal="justify" vertical="center" wrapText="1"/>
    </xf>
    <xf numFmtId="43" fontId="222"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43" fontId="188" fillId="0" borderId="0" xfId="294" applyFont="1" applyAlignment="1">
      <alignment horizontal="left" wrapText="1"/>
    </xf>
    <xf numFmtId="173" fontId="162" fillId="59" borderId="12" xfId="359" applyFont="1" applyFill="1" applyBorder="1" applyAlignment="1">
      <alignment horizontal="center" vertical="center" wrapText="1"/>
    </xf>
    <xf numFmtId="173" fontId="201" fillId="0" borderId="44" xfId="0" applyFont="1" applyBorder="1" applyAlignment="1">
      <alignment horizontal="justify" vertical="center" wrapText="1"/>
    </xf>
    <xf numFmtId="173" fontId="201" fillId="0" borderId="44" xfId="0" applyFont="1" applyBorder="1" applyAlignment="1">
      <alignment horizontal="justify" vertical="center"/>
    </xf>
    <xf numFmtId="173" fontId="201" fillId="0" borderId="0" xfId="0" applyFont="1" applyAlignment="1">
      <alignment horizontal="justify" vertical="center"/>
    </xf>
    <xf numFmtId="173" fontId="60" fillId="59" borderId="38" xfId="0" applyFont="1" applyFill="1" applyBorder="1" applyAlignment="1">
      <alignment horizontal="center" vertical="center" wrapText="1"/>
    </xf>
    <xf numFmtId="173" fontId="60" fillId="59" borderId="45" xfId="0" applyFont="1" applyFill="1" applyBorder="1" applyAlignment="1">
      <alignment horizontal="center" vertical="center" wrapText="1"/>
    </xf>
    <xf numFmtId="173" fontId="41" fillId="59" borderId="35" xfId="0" applyFont="1" applyFill="1" applyBorder="1" applyAlignment="1">
      <alignment horizontal="center" vertical="center" wrapText="1"/>
    </xf>
    <xf numFmtId="173" fontId="41" fillId="59" borderId="44" xfId="0" applyFont="1" applyFill="1" applyBorder="1" applyAlignment="1">
      <alignment horizontal="center" vertical="center" wrapText="1"/>
    </xf>
    <xf numFmtId="173" fontId="187" fillId="0" borderId="0" xfId="0" applyFont="1" applyAlignment="1">
      <alignment horizontal="left" vertical="top" wrapText="1"/>
    </xf>
    <xf numFmtId="173" fontId="4" fillId="0" borderId="0" xfId="0" applyFont="1" applyAlignment="1">
      <alignment horizontal="justify" vertical="center" wrapText="1"/>
    </xf>
    <xf numFmtId="173" fontId="135" fillId="0" borderId="0" xfId="0" applyFont="1" applyAlignment="1">
      <alignment horizontal="justify" vertical="center" wrapText="1"/>
    </xf>
    <xf numFmtId="173" fontId="141" fillId="0" borderId="0" xfId="0" applyFont="1" applyAlignment="1">
      <alignment horizontal="justify" vertical="top" wrapText="1"/>
    </xf>
    <xf numFmtId="173" fontId="141" fillId="0" borderId="0" xfId="0" applyFont="1" applyAlignment="1">
      <alignment horizontal="justify" vertical="top"/>
    </xf>
    <xf numFmtId="173" fontId="208" fillId="0" borderId="41" xfId="0" applyFont="1" applyBorder="1" applyAlignment="1">
      <alignment horizontal="left" vertical="center" wrapText="1"/>
    </xf>
    <xf numFmtId="173" fontId="208" fillId="0" borderId="42" xfId="0" applyFont="1" applyBorder="1" applyAlignment="1">
      <alignment horizontal="left" vertical="center" wrapText="1"/>
    </xf>
    <xf numFmtId="173" fontId="163" fillId="0" borderId="0" xfId="0" applyFont="1" applyAlignment="1">
      <alignment horizontal="justify" vertical="center" wrapText="1"/>
    </xf>
    <xf numFmtId="173" fontId="145" fillId="67" borderId="0" xfId="0" applyFont="1" applyFill="1" applyAlignment="1">
      <alignment horizontal="center" vertical="center" wrapText="1"/>
    </xf>
    <xf numFmtId="173" fontId="87" fillId="25" borderId="0" xfId="0" applyFont="1" applyFill="1" applyAlignment="1">
      <alignment horizontal="left" vertical="center" wrapText="1"/>
    </xf>
    <xf numFmtId="173" fontId="134" fillId="67" borderId="0" xfId="0" applyFont="1" applyFill="1" applyAlignment="1">
      <alignment horizontal="center" vertical="center" wrapText="1"/>
    </xf>
    <xf numFmtId="173" fontId="145" fillId="67" borderId="0" xfId="0" applyFont="1" applyFill="1" applyAlignment="1">
      <alignment horizontal="center" wrapText="1"/>
    </xf>
    <xf numFmtId="38" fontId="140" fillId="0" borderId="0" xfId="0" applyNumberFormat="1" applyFont="1" applyAlignment="1">
      <alignment horizontal="left" vertical="center" wrapText="1"/>
    </xf>
    <xf numFmtId="38" fontId="147" fillId="0" borderId="0" xfId="0" applyNumberFormat="1" applyFont="1" applyAlignment="1">
      <alignment horizontal="left" vertical="center" wrapText="1"/>
    </xf>
    <xf numFmtId="49" fontId="142" fillId="25" borderId="0" xfId="0" applyNumberFormat="1" applyFont="1" applyFill="1" applyAlignment="1">
      <alignment horizontal="left" vertical="center"/>
    </xf>
    <xf numFmtId="173" fontId="239" fillId="0" borderId="0" xfId="0" applyFont="1" applyAlignment="1">
      <alignment horizontal="justify" vertical="top" wrapText="1"/>
    </xf>
    <xf numFmtId="173" fontId="239" fillId="0" borderId="0" xfId="0" applyFont="1" applyAlignment="1">
      <alignment horizontal="justify" vertical="top"/>
    </xf>
    <xf numFmtId="173" fontId="140" fillId="0" borderId="0" xfId="0" applyFont="1" applyAlignment="1">
      <alignment horizontal="justify" vertical="top" wrapText="1"/>
    </xf>
    <xf numFmtId="173" fontId="140" fillId="0" borderId="0" xfId="0" applyFont="1" applyAlignment="1">
      <alignment horizontal="justify" vertical="top"/>
    </xf>
    <xf numFmtId="173" fontId="135" fillId="25" borderId="0" xfId="0" applyFont="1" applyFill="1" applyAlignment="1">
      <alignment horizontal="left" vertical="center" wrapText="1"/>
    </xf>
    <xf numFmtId="173" fontId="141" fillId="0" borderId="24" xfId="0" applyFont="1" applyBorder="1" applyAlignment="1">
      <alignment horizontal="left" vertical="center" wrapText="1"/>
    </xf>
    <xf numFmtId="173" fontId="141" fillId="0" borderId="24" xfId="0" applyFont="1" applyBorder="1" applyAlignment="1">
      <alignment horizontal="left" vertical="center"/>
    </xf>
    <xf numFmtId="173" fontId="157" fillId="67" borderId="11" xfId="0" applyFont="1" applyFill="1" applyBorder="1" applyAlignment="1">
      <alignment horizontal="center" vertical="top" wrapText="1"/>
    </xf>
    <xf numFmtId="173" fontId="203"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41" fillId="0" borderId="0" xfId="0" applyFont="1" applyAlignment="1">
      <alignment horizontal="left" vertical="top" wrapText="1"/>
    </xf>
    <xf numFmtId="173" fontId="129"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5" fillId="67" borderId="0" xfId="0" applyFont="1" applyFill="1" applyAlignment="1">
      <alignment horizontal="center" vertical="top" wrapText="1"/>
    </xf>
    <xf numFmtId="173" fontId="174" fillId="25" borderId="0" xfId="0" applyFont="1" applyFill="1" applyAlignment="1">
      <alignment horizontal="justify" vertical="top" wrapText="1"/>
    </xf>
    <xf numFmtId="173" fontId="36" fillId="67" borderId="35" xfId="0" applyFont="1" applyFill="1" applyBorder="1" applyAlignment="1">
      <alignment horizontal="center" vertical="center" wrapText="1"/>
    </xf>
    <xf numFmtId="173" fontId="36" fillId="67" borderId="44"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38" xfId="0" applyFont="1" applyFill="1" applyBorder="1" applyAlignment="1">
      <alignment horizontal="center" vertical="top" wrapText="1"/>
    </xf>
    <xf numFmtId="173" fontId="36" fillId="67" borderId="45" xfId="0" applyFont="1" applyFill="1" applyBorder="1" applyAlignment="1">
      <alignment horizontal="center" vertical="top" wrapText="1"/>
    </xf>
    <xf numFmtId="173" fontId="36" fillId="67" borderId="39" xfId="0" applyFont="1" applyFill="1" applyBorder="1" applyAlignment="1">
      <alignment horizontal="center" vertical="top" wrapText="1"/>
    </xf>
    <xf numFmtId="173" fontId="147" fillId="25" borderId="44" xfId="0" applyFont="1" applyFill="1" applyBorder="1" applyAlignment="1">
      <alignment horizontal="justify" vertical="top" wrapText="1"/>
    </xf>
    <xf numFmtId="173" fontId="239" fillId="0" borderId="0" xfId="0" applyFont="1" applyAlignment="1">
      <alignment horizontal="justify" vertical="center" wrapText="1"/>
    </xf>
    <xf numFmtId="173" fontId="129" fillId="68" borderId="0" xfId="0" applyFont="1" applyFill="1" applyAlignment="1">
      <alignment horizontal="center" vertical="center" wrapText="1"/>
    </xf>
    <xf numFmtId="173" fontId="134" fillId="68" borderId="0" xfId="0" applyFont="1" applyFill="1" applyAlignment="1">
      <alignment horizontal="center" vertical="top" wrapText="1"/>
    </xf>
    <xf numFmtId="173" fontId="153" fillId="67" borderId="23" xfId="0" applyFont="1" applyFill="1" applyBorder="1" applyAlignment="1">
      <alignment horizontal="center" vertical="center"/>
    </xf>
    <xf numFmtId="173" fontId="153" fillId="67" borderId="32" xfId="0" applyFont="1" applyFill="1" applyBorder="1" applyAlignment="1">
      <alignment horizontal="center" vertical="center"/>
    </xf>
    <xf numFmtId="173" fontId="234" fillId="0" borderId="0" xfId="0" applyFont="1" applyAlignment="1">
      <alignment horizontal="justify" vertical="top" wrapText="1"/>
    </xf>
    <xf numFmtId="173" fontId="197" fillId="66" borderId="48" xfId="0" applyFont="1" applyFill="1" applyBorder="1" applyAlignment="1">
      <alignment horizontal="center" vertical="center" wrapText="1"/>
    </xf>
    <xf numFmtId="173" fontId="197" fillId="66" borderId="49" xfId="0" applyFont="1" applyFill="1" applyBorder="1" applyAlignment="1">
      <alignment horizontal="center" vertical="center" wrapText="1"/>
    </xf>
    <xf numFmtId="173" fontId="197" fillId="66" borderId="50" xfId="0" applyFont="1" applyFill="1" applyBorder="1" applyAlignment="1">
      <alignment horizontal="center" vertical="center" wrapText="1"/>
    </xf>
    <xf numFmtId="173" fontId="197" fillId="66" borderId="51" xfId="0" applyFont="1" applyFill="1" applyBorder="1" applyAlignment="1">
      <alignment horizontal="center" vertical="center" wrapText="1"/>
    </xf>
    <xf numFmtId="173" fontId="197" fillId="66" borderId="40" xfId="0" applyFont="1" applyFill="1" applyBorder="1" applyAlignment="1">
      <alignment horizontal="center" vertical="center" wrapText="1"/>
    </xf>
    <xf numFmtId="173" fontId="251" fillId="0" borderId="0" xfId="0" applyFont="1" applyAlignment="1">
      <alignment horizontal="justify" vertical="center" wrapText="1"/>
    </xf>
    <xf numFmtId="173" fontId="36" fillId="67" borderId="0" xfId="0" applyFont="1" applyFill="1" applyAlignment="1">
      <alignment horizontal="center" vertical="center" wrapText="1"/>
    </xf>
    <xf numFmtId="173" fontId="150" fillId="25" borderId="23" xfId="0" applyFont="1" applyFill="1" applyBorder="1" applyAlignment="1">
      <alignment horizontal="center" vertical="center"/>
    </xf>
    <xf numFmtId="173" fontId="150" fillId="25" borderId="33" xfId="0" applyFont="1" applyFill="1" applyBorder="1" applyAlignment="1">
      <alignment horizontal="center" vertical="center"/>
    </xf>
    <xf numFmtId="173" fontId="150" fillId="25" borderId="32" xfId="0" applyFont="1" applyFill="1" applyBorder="1" applyAlignment="1">
      <alignment horizontal="center" vertical="center"/>
    </xf>
    <xf numFmtId="173" fontId="61" fillId="67" borderId="0" xfId="0" applyFont="1" applyFill="1" applyAlignment="1">
      <alignment horizontal="center" vertical="center" wrapText="1"/>
    </xf>
    <xf numFmtId="173" fontId="59" fillId="0" borderId="0" xfId="0" applyFont="1" applyAlignment="1">
      <alignment horizontal="left" vertical="center" wrapText="1"/>
    </xf>
    <xf numFmtId="38" fontId="148" fillId="67" borderId="25" xfId="0" applyNumberFormat="1" applyFont="1" applyFill="1" applyBorder="1" applyAlignment="1">
      <alignment horizontal="center" vertical="center"/>
    </xf>
    <xf numFmtId="38" fontId="148" fillId="67" borderId="24" xfId="0" applyNumberFormat="1" applyFont="1" applyFill="1" applyBorder="1" applyAlignment="1">
      <alignment horizontal="center" vertical="center"/>
    </xf>
    <xf numFmtId="38" fontId="148" fillId="67" borderId="26" xfId="0" applyNumberFormat="1" applyFont="1" applyFill="1" applyBorder="1" applyAlignment="1">
      <alignment horizontal="center" vertical="center"/>
    </xf>
    <xf numFmtId="173" fontId="133" fillId="0" borderId="0" xfId="0" applyFont="1" applyAlignment="1">
      <alignment horizontal="justify" vertical="top" wrapText="1"/>
    </xf>
    <xf numFmtId="173" fontId="138" fillId="0" borderId="0" xfId="0" applyFont="1" applyAlignment="1">
      <alignment horizontal="justify" vertical="top" wrapText="1"/>
    </xf>
    <xf numFmtId="173" fontId="138" fillId="0" borderId="0" xfId="0" applyFont="1" applyAlignment="1">
      <alignment horizontal="justify" vertical="top"/>
    </xf>
    <xf numFmtId="173" fontId="187" fillId="0" borderId="24" xfId="0" applyFont="1" applyBorder="1" applyAlignment="1">
      <alignment horizontal="left" vertical="center" wrapText="1"/>
    </xf>
    <xf numFmtId="173" fontId="188" fillId="0" borderId="24" xfId="0" applyFont="1" applyBorder="1" applyAlignment="1">
      <alignment horizontal="left" vertical="center" wrapText="1"/>
    </xf>
    <xf numFmtId="173" fontId="127" fillId="67" borderId="37" xfId="0" applyFont="1" applyFill="1" applyBorder="1" applyAlignment="1">
      <alignment horizontal="center" vertical="center" wrapText="1"/>
    </xf>
    <xf numFmtId="173" fontId="127" fillId="67" borderId="0" xfId="0" applyFont="1" applyFill="1" applyAlignment="1">
      <alignment horizontal="center" vertical="center" wrapText="1"/>
    </xf>
    <xf numFmtId="173" fontId="161" fillId="67" borderId="37" xfId="0" applyFont="1" applyFill="1" applyBorder="1" applyAlignment="1">
      <alignment horizontal="center" vertical="center" wrapText="1"/>
    </xf>
    <xf numFmtId="173" fontId="161" fillId="67" borderId="0" xfId="0" applyFont="1" applyFill="1" applyAlignment="1">
      <alignment horizontal="center" vertical="center" wrapText="1"/>
    </xf>
    <xf numFmtId="173" fontId="158" fillId="0" borderId="0" xfId="0" applyFont="1" applyAlignment="1">
      <alignment horizontal="justify" vertical="center" wrapText="1"/>
    </xf>
    <xf numFmtId="173" fontId="148" fillId="67" borderId="0" xfId="0" applyFont="1" applyFill="1" applyAlignment="1">
      <alignment horizontal="center" vertical="center" wrapText="1"/>
    </xf>
    <xf numFmtId="173" fontId="138"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41" fillId="0" borderId="0" xfId="413" applyFont="1" applyAlignment="1">
      <alignment horizontal="justify" vertical="top" wrapText="1"/>
    </xf>
    <xf numFmtId="173" fontId="157" fillId="67" borderId="0" xfId="413" applyFont="1" applyFill="1" applyAlignment="1">
      <alignment horizontal="center" vertical="center" wrapText="1"/>
    </xf>
    <xf numFmtId="173" fontId="67" fillId="67" borderId="0" xfId="0" applyFont="1" applyFill="1" applyAlignment="1">
      <alignment horizontal="center" vertical="center" wrapText="1"/>
    </xf>
    <xf numFmtId="173" fontId="59" fillId="25" borderId="0" xfId="0" applyFont="1" applyFill="1" applyAlignment="1">
      <alignment horizontal="left" vertical="center" wrapText="1"/>
    </xf>
    <xf numFmtId="173" fontId="227" fillId="25" borderId="0" xfId="0" applyFont="1" applyFill="1" applyAlignment="1">
      <alignment horizontal="justify" vertical="center" wrapText="1"/>
    </xf>
    <xf numFmtId="173" fontId="137" fillId="0" borderId="0" xfId="0" applyFont="1" applyAlignment="1">
      <alignment horizontal="justify" vertical="center" wrapText="1"/>
    </xf>
    <xf numFmtId="173" fontId="69" fillId="67" borderId="0" xfId="0" applyFont="1" applyFill="1" applyAlignment="1">
      <alignment horizontal="center" vertical="center" wrapText="1"/>
    </xf>
    <xf numFmtId="173" fontId="65" fillId="67" borderId="0" xfId="0" applyFont="1" applyFill="1" applyAlignment="1">
      <alignment horizontal="center" vertical="center" wrapText="1"/>
    </xf>
    <xf numFmtId="173" fontId="143" fillId="67" borderId="0" xfId="0" applyFont="1" applyFill="1" applyAlignment="1">
      <alignment horizontal="center" vertical="top" wrapText="1"/>
    </xf>
    <xf numFmtId="173" fontId="174" fillId="0" borderId="0" xfId="0" applyFont="1" applyAlignment="1">
      <alignment horizontal="justify" vertical="top" wrapText="1"/>
    </xf>
    <xf numFmtId="173" fontId="235"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61"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3" fillId="25" borderId="0" xfId="419" applyFont="1" applyFill="1" applyAlignment="1">
      <alignment horizontal="left" vertical="center" wrapText="1"/>
    </xf>
    <xf numFmtId="173" fontId="53" fillId="25" borderId="0" xfId="419" applyFont="1" applyFill="1" applyAlignment="1">
      <alignment horizontal="left" vertical="center"/>
    </xf>
    <xf numFmtId="173" fontId="65"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47" fillId="0" borderId="0" xfId="0" applyFont="1" applyAlignment="1">
      <alignment horizontal="justify" vertical="top" wrapText="1" readingOrder="1"/>
    </xf>
    <xf numFmtId="173" fontId="44" fillId="25" borderId="24" xfId="0" applyFont="1" applyFill="1" applyBorder="1" applyAlignment="1">
      <alignment horizontal="left" vertical="center" wrapText="1"/>
    </xf>
    <xf numFmtId="173" fontId="61" fillId="59" borderId="0" xfId="0" applyFont="1" applyFill="1" applyAlignment="1">
      <alignment horizontal="center" wrapText="1"/>
    </xf>
    <xf numFmtId="173" fontId="61" fillId="59" borderId="0" xfId="0" applyFont="1" applyFill="1" applyAlignment="1">
      <alignment horizontal="center" vertical="center" wrapText="1"/>
    </xf>
    <xf numFmtId="173" fontId="147" fillId="25" borderId="0" xfId="0" applyFont="1" applyFill="1" applyAlignment="1">
      <alignment horizontal="justify" vertical="top" wrapText="1"/>
    </xf>
    <xf numFmtId="173" fontId="153" fillId="67" borderId="12" xfId="421" applyFont="1" applyFill="1" applyBorder="1" applyAlignment="1">
      <alignment horizontal="center" vertical="center" wrapText="1"/>
    </xf>
    <xf numFmtId="173" fontId="59" fillId="25" borderId="0" xfId="421" applyFont="1" applyFill="1" applyAlignment="1">
      <alignment horizontal="left" vertical="top" wrapText="1"/>
    </xf>
    <xf numFmtId="173" fontId="180" fillId="25" borderId="0" xfId="421" applyFont="1" applyFill="1" applyAlignment="1">
      <alignment horizontal="justify" vertical="top" wrapText="1"/>
    </xf>
    <xf numFmtId="173" fontId="69" fillId="67" borderId="0" xfId="606" applyFont="1" applyFill="1" applyAlignment="1">
      <alignment horizontal="center" vertical="center" wrapText="1"/>
    </xf>
    <xf numFmtId="173" fontId="42" fillId="0" borderId="0" xfId="603" applyFont="1" applyAlignment="1">
      <alignment horizontal="left" vertical="top" wrapText="1"/>
    </xf>
    <xf numFmtId="173" fontId="148" fillId="59" borderId="23" xfId="603" applyFont="1" applyFill="1" applyBorder="1" applyAlignment="1">
      <alignment horizontal="center" vertical="center" wrapText="1"/>
    </xf>
    <xf numFmtId="173" fontId="148" fillId="59" borderId="33" xfId="603" applyFont="1" applyFill="1" applyBorder="1" applyAlignment="1">
      <alignment horizontal="center" vertical="center" wrapText="1"/>
    </xf>
    <xf numFmtId="173" fontId="148" fillId="59" borderId="32" xfId="603" applyFont="1" applyFill="1" applyBorder="1" applyAlignment="1">
      <alignment horizontal="center" vertical="center" wrapText="1"/>
    </xf>
    <xf numFmtId="173" fontId="67" fillId="67" borderId="0" xfId="606" applyFont="1" applyFill="1" applyAlignment="1">
      <alignment horizontal="center" vertical="center" wrapText="1"/>
    </xf>
    <xf numFmtId="173" fontId="132" fillId="0" borderId="0" xfId="603" applyFont="1" applyAlignment="1">
      <alignment horizontal="justify" vertical="top" wrapText="1"/>
    </xf>
    <xf numFmtId="173" fontId="153" fillId="67" borderId="12" xfId="0" applyFont="1" applyFill="1" applyBorder="1" applyAlignment="1">
      <alignment horizontal="center" vertical="center" wrapText="1"/>
    </xf>
    <xf numFmtId="49" fontId="150" fillId="25" borderId="25" xfId="0" applyNumberFormat="1" applyFont="1" applyFill="1" applyBorder="1" applyAlignment="1">
      <alignment horizontal="left" vertical="center" wrapText="1"/>
    </xf>
    <xf numFmtId="49" fontId="150" fillId="25" borderId="24" xfId="0" applyNumberFormat="1" applyFont="1" applyFill="1" applyBorder="1" applyAlignment="1">
      <alignment horizontal="left" vertical="center" wrapText="1"/>
    </xf>
    <xf numFmtId="173" fontId="237" fillId="0" borderId="0" xfId="0" applyFont="1" applyAlignment="1">
      <alignment horizontal="center"/>
    </xf>
    <xf numFmtId="173" fontId="157" fillId="67" borderId="0" xfId="0" applyFont="1" applyFill="1" applyAlignment="1">
      <alignment horizontal="center" vertical="center" wrapText="1"/>
    </xf>
    <xf numFmtId="173" fontId="87" fillId="25" borderId="0" xfId="0" applyFont="1" applyFill="1" applyAlignment="1">
      <alignment horizontal="left" vertical="top" wrapText="1"/>
    </xf>
    <xf numFmtId="173" fontId="147" fillId="0" borderId="0" xfId="0" applyFont="1" applyAlignment="1">
      <alignment horizontal="justify" vertical="top" wrapText="1"/>
    </xf>
    <xf numFmtId="173" fontId="147" fillId="0" borderId="0" xfId="0" applyFont="1" applyAlignment="1">
      <alignment horizontal="justify" vertical="top"/>
    </xf>
    <xf numFmtId="173" fontId="164" fillId="25" borderId="0" xfId="0" applyFont="1" applyFill="1" applyAlignment="1">
      <alignment horizontal="left" vertical="top" wrapText="1"/>
    </xf>
    <xf numFmtId="173" fontId="195" fillId="0" borderId="0" xfId="0" applyFont="1" applyAlignment="1">
      <alignment horizontal="justify" vertical="center" wrapText="1"/>
    </xf>
    <xf numFmtId="173" fontId="23" fillId="0" borderId="0" xfId="0" applyFont="1" applyAlignment="1">
      <alignment horizontal="center"/>
    </xf>
    <xf numFmtId="173" fontId="65" fillId="59" borderId="0" xfId="0" applyFont="1" applyFill="1" applyAlignment="1">
      <alignment horizontal="center" vertical="center" wrapText="1"/>
    </xf>
    <xf numFmtId="43" fontId="63" fillId="59" borderId="25" xfId="0" applyNumberFormat="1" applyFont="1" applyFill="1" applyBorder="1" applyAlignment="1">
      <alignment horizontal="center" vertical="center" wrapText="1"/>
    </xf>
    <xf numFmtId="43" fontId="63" fillId="59" borderId="24" xfId="0" applyNumberFormat="1" applyFont="1" applyFill="1" applyBorder="1" applyAlignment="1">
      <alignment horizontal="center" vertical="center" wrapText="1"/>
    </xf>
    <xf numFmtId="43" fontId="63" fillId="59" borderId="26"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0" fontId="65" fillId="56" borderId="12" xfId="2466" applyFont="1" applyFill="1" applyBorder="1" applyAlignment="1">
      <alignment horizontal="center" vertical="center" wrapText="1"/>
    </xf>
    <xf numFmtId="0" fontId="65" fillId="60" borderId="12" xfId="2466" applyFont="1" applyFill="1" applyBorder="1" applyAlignment="1">
      <alignment horizontal="center" vertical="center" wrapText="1"/>
    </xf>
    <xf numFmtId="0" fontId="65" fillId="70" borderId="12" xfId="2466" applyFont="1" applyFill="1" applyBorder="1" applyAlignment="1">
      <alignment horizontal="center" vertical="center" wrapText="1"/>
    </xf>
    <xf numFmtId="0" fontId="61" fillId="56" borderId="14" xfId="2466" applyFont="1" applyFill="1" applyBorder="1" applyAlignment="1">
      <alignment horizontal="center" vertical="center" wrapText="1"/>
    </xf>
    <xf numFmtId="0" fontId="61" fillId="56" borderId="11" xfId="2466" applyFont="1" applyFill="1" applyBorder="1" applyAlignment="1">
      <alignment horizontal="center" vertical="center" wrapText="1"/>
    </xf>
    <xf numFmtId="0" fontId="109" fillId="0" borderId="23" xfId="2466" applyFont="1" applyBorder="1" applyAlignment="1">
      <alignment horizontal="left" vertical="center"/>
    </xf>
    <xf numFmtId="0" fontId="109" fillId="0" borderId="32" xfId="2466" applyFont="1" applyBorder="1" applyAlignment="1">
      <alignment horizontal="left" vertical="center"/>
    </xf>
    <xf numFmtId="0" fontId="111" fillId="57" borderId="23" xfId="2466" applyFont="1" applyFill="1" applyBorder="1" applyAlignment="1">
      <alignment horizontal="center" vertical="center" wrapText="1"/>
    </xf>
    <xf numFmtId="0" fontId="111" fillId="57" borderId="32" xfId="2466" applyFont="1" applyFill="1" applyBorder="1" applyAlignment="1">
      <alignment horizontal="center" vertical="center" wrapText="1"/>
    </xf>
    <xf numFmtId="0" fontId="61" fillId="56" borderId="23" xfId="2466" applyFont="1" applyFill="1" applyBorder="1" applyAlignment="1">
      <alignment horizontal="center" vertical="center" wrapText="1"/>
    </xf>
    <xf numFmtId="0" fontId="61" fillId="56" borderId="33" xfId="2466" applyFont="1" applyFill="1" applyBorder="1" applyAlignment="1">
      <alignment horizontal="center" vertical="center" wrapText="1"/>
    </xf>
    <xf numFmtId="0" fontId="61" fillId="56" borderId="32" xfId="2466" applyFont="1" applyFill="1" applyBorder="1" applyAlignment="1">
      <alignment horizontal="center" vertical="center" wrapText="1"/>
    </xf>
    <xf numFmtId="41" fontId="111" fillId="58" borderId="14" xfId="2466" applyNumberFormat="1" applyFont="1" applyFill="1" applyBorder="1" applyAlignment="1">
      <alignment horizontal="center" vertical="center" wrapText="1"/>
    </xf>
    <xf numFmtId="41" fontId="111" fillId="58" borderId="11" xfId="2466" applyNumberFormat="1" applyFont="1" applyFill="1" applyBorder="1" applyAlignment="1">
      <alignment horizontal="center" vertical="center" wrapText="1"/>
    </xf>
    <xf numFmtId="173" fontId="61" fillId="58" borderId="12" xfId="0" applyFont="1" applyFill="1" applyBorder="1" applyAlignment="1">
      <alignment horizontal="center" vertical="center" wrapText="1"/>
    </xf>
    <xf numFmtId="173" fontId="112" fillId="0" borderId="34" xfId="0" applyFont="1" applyBorder="1" applyAlignment="1">
      <alignment horizontal="center" vertical="center" wrapText="1"/>
    </xf>
    <xf numFmtId="173" fontId="112" fillId="0" borderId="15" xfId="0" applyFont="1" applyBorder="1" applyAlignment="1">
      <alignment horizontal="center" vertical="center" wrapText="1"/>
    </xf>
    <xf numFmtId="173" fontId="112" fillId="0" borderId="13" xfId="0" applyFont="1" applyBorder="1" applyAlignment="1">
      <alignment horizontal="center" vertical="center" wrapText="1"/>
    </xf>
    <xf numFmtId="0" fontId="61" fillId="56" borderId="12" xfId="2466" applyFont="1" applyFill="1" applyBorder="1" applyAlignment="1">
      <alignment horizontal="center" vertical="center"/>
    </xf>
    <xf numFmtId="41" fontId="65" fillId="56" borderId="12" xfId="2466" applyNumberFormat="1" applyFont="1" applyFill="1" applyBorder="1" applyAlignment="1">
      <alignment horizontal="center" vertical="center" wrapText="1"/>
    </xf>
    <xf numFmtId="0" fontId="61" fillId="56" borderId="12" xfId="2466" applyFont="1" applyFill="1" applyBorder="1" applyAlignment="1">
      <alignment horizontal="center" vertical="center" wrapText="1"/>
    </xf>
    <xf numFmtId="0" fontId="67" fillId="70" borderId="23" xfId="2466" applyFont="1" applyFill="1" applyBorder="1" applyAlignment="1">
      <alignment horizontal="center" vertical="center"/>
    </xf>
    <xf numFmtId="0" fontId="67" fillId="70" borderId="33" xfId="2466" applyFont="1" applyFill="1" applyBorder="1" applyAlignment="1">
      <alignment horizontal="center" vertical="center"/>
    </xf>
    <xf numFmtId="0" fontId="67" fillId="70" borderId="32" xfId="2466" applyFont="1" applyFill="1" applyBorder="1" applyAlignment="1">
      <alignment horizontal="center" vertical="center"/>
    </xf>
    <xf numFmtId="0" fontId="67" fillId="60" borderId="23" xfId="2466" applyFont="1" applyFill="1" applyBorder="1" applyAlignment="1">
      <alignment horizontal="center" vertical="center"/>
    </xf>
    <xf numFmtId="0" fontId="67" fillId="60" borderId="33" xfId="2466" applyFont="1" applyFill="1" applyBorder="1" applyAlignment="1">
      <alignment horizontal="center" vertical="center"/>
    </xf>
    <xf numFmtId="0" fontId="67" fillId="60" borderId="32" xfId="2466" applyFont="1" applyFill="1" applyBorder="1" applyAlignment="1">
      <alignment horizontal="center" vertical="center"/>
    </xf>
    <xf numFmtId="173" fontId="65" fillId="56" borderId="12" xfId="359" applyFont="1" applyFill="1" applyBorder="1" applyAlignment="1">
      <alignment horizontal="center" vertical="center" wrapText="1"/>
    </xf>
    <xf numFmtId="0" fontId="106" fillId="56" borderId="31" xfId="2466" applyFont="1" applyFill="1" applyBorder="1" applyAlignment="1">
      <alignment horizontal="center" vertical="center"/>
    </xf>
    <xf numFmtId="0" fontId="106" fillId="56" borderId="0" xfId="2466" applyFont="1" applyFill="1" applyAlignment="1">
      <alignment horizontal="center" vertical="center"/>
    </xf>
    <xf numFmtId="0" fontId="61" fillId="56" borderId="34" xfId="2466" applyFont="1" applyFill="1" applyBorder="1" applyAlignment="1">
      <alignment horizontal="center" vertical="center" wrapText="1"/>
    </xf>
    <xf numFmtId="0" fontId="61" fillId="56" borderId="13" xfId="2466" applyFont="1" applyFill="1" applyBorder="1" applyAlignment="1">
      <alignment horizontal="center" vertical="center" wrapText="1"/>
    </xf>
    <xf numFmtId="0" fontId="61" fillId="56" borderId="23" xfId="2466" applyFont="1" applyFill="1" applyBorder="1" applyAlignment="1">
      <alignment horizontal="center" vertical="center"/>
    </xf>
    <xf numFmtId="0" fontId="61" fillId="56" borderId="32" xfId="2466" applyFont="1" applyFill="1" applyBorder="1" applyAlignment="1">
      <alignment horizontal="center" vertical="center"/>
    </xf>
    <xf numFmtId="173" fontId="61" fillId="56" borderId="12" xfId="359" applyFont="1" applyFill="1" applyBorder="1" applyAlignment="1">
      <alignment horizontal="center" vertical="center" wrapText="1"/>
    </xf>
    <xf numFmtId="0" fontId="67" fillId="56" borderId="23" xfId="2466" applyFont="1" applyFill="1" applyBorder="1" applyAlignment="1">
      <alignment horizontal="center" vertical="center"/>
    </xf>
    <xf numFmtId="0" fontId="67" fillId="56" borderId="33" xfId="2466" applyFont="1" applyFill="1" applyBorder="1" applyAlignment="1">
      <alignment horizontal="center" vertical="center"/>
    </xf>
    <xf numFmtId="0" fontId="67" fillId="56" borderId="32" xfId="2466" applyFont="1" applyFill="1" applyBorder="1" applyAlignment="1">
      <alignment horizontal="center" vertical="center"/>
    </xf>
    <xf numFmtId="173" fontId="143" fillId="67" borderId="25" xfId="0" applyFont="1" applyFill="1" applyBorder="1" applyAlignment="1">
      <alignment horizontal="center" vertical="center" wrapText="1"/>
    </xf>
    <xf numFmtId="173" fontId="143" fillId="67" borderId="24" xfId="0" applyFont="1" applyFill="1" applyBorder="1" applyAlignment="1">
      <alignment horizontal="center" vertical="center" wrapText="1"/>
    </xf>
    <xf numFmtId="173" fontId="143" fillId="67" borderId="26" xfId="0" applyFont="1" applyFill="1" applyBorder="1" applyAlignment="1">
      <alignment horizontal="center" vertical="center" wrapText="1"/>
    </xf>
    <xf numFmtId="173" fontId="148" fillId="67" borderId="14" xfId="0" applyFont="1" applyFill="1" applyBorder="1" applyAlignment="1">
      <alignment horizontal="center" vertical="center" wrapText="1"/>
    </xf>
    <xf numFmtId="173" fontId="148" fillId="67" borderId="11" xfId="0" applyFont="1" applyFill="1" applyBorder="1" applyAlignment="1">
      <alignment horizontal="center" vertical="center" wrapText="1"/>
    </xf>
    <xf numFmtId="173" fontId="148" fillId="67" borderId="16" xfId="0" applyFont="1" applyFill="1" applyBorder="1" applyAlignment="1">
      <alignment horizontal="center" vertical="center" wrapText="1"/>
    </xf>
    <xf numFmtId="173" fontId="235" fillId="25" borderId="0" xfId="0" applyFont="1" applyFill="1" applyAlignment="1">
      <alignment horizontal="justify" vertical="top" wrapText="1"/>
    </xf>
    <xf numFmtId="173" fontId="143" fillId="67" borderId="0" xfId="0" applyFont="1" applyFill="1" applyAlignment="1">
      <alignment horizontal="center" vertical="center" wrapText="1"/>
    </xf>
    <xf numFmtId="173" fontId="174" fillId="25" borderId="0" xfId="0" applyFont="1" applyFill="1" applyAlignment="1">
      <alignment horizontal="justify" vertical="center" wrapText="1"/>
    </xf>
    <xf numFmtId="173" fontId="174" fillId="25" borderId="0" xfId="0" applyFont="1" applyFill="1" applyAlignment="1">
      <alignment horizontal="justify" vertical="center"/>
    </xf>
    <xf numFmtId="49" fontId="142" fillId="25" borderId="25" xfId="0" applyNumberFormat="1" applyFont="1" applyFill="1" applyBorder="1" applyAlignment="1">
      <alignment horizontal="left"/>
    </xf>
    <xf numFmtId="49" fontId="142" fillId="25" borderId="0" xfId="0" applyNumberFormat="1" applyFont="1" applyFill="1" applyAlignment="1">
      <alignment horizontal="left"/>
    </xf>
    <xf numFmtId="173" fontId="147" fillId="25" borderId="0" xfId="0" applyFont="1" applyFill="1" applyAlignment="1">
      <alignment horizontal="justify" vertical="center" wrapText="1"/>
    </xf>
    <xf numFmtId="49" fontId="157" fillId="67" borderId="0" xfId="0" applyNumberFormat="1" applyFont="1" applyFill="1" applyAlignment="1">
      <alignment horizontal="center" vertical="center" wrapText="1"/>
    </xf>
    <xf numFmtId="0" fontId="153" fillId="67" borderId="0" xfId="0" applyNumberFormat="1" applyFont="1" applyFill="1" applyAlignment="1">
      <alignment horizontal="center" vertical="center" wrapText="1"/>
    </xf>
    <xf numFmtId="173" fontId="132" fillId="25" borderId="0" xfId="0" applyFont="1" applyFill="1" applyAlignment="1">
      <alignment horizontal="justify" vertical="center" wrapText="1"/>
    </xf>
    <xf numFmtId="173" fontId="132" fillId="25" borderId="0" xfId="0" applyFont="1" applyFill="1" applyAlignment="1">
      <alignment horizontal="justify" vertical="center"/>
    </xf>
    <xf numFmtId="0" fontId="162" fillId="67" borderId="0" xfId="408" applyFont="1" applyFill="1" applyAlignment="1">
      <alignment horizontal="center" vertical="center" wrapText="1"/>
    </xf>
    <xf numFmtId="49" fontId="121" fillId="67" borderId="0" xfId="408" applyNumberFormat="1" applyFont="1" applyFill="1" applyAlignment="1">
      <alignment horizontal="center" vertical="center" wrapText="1"/>
    </xf>
    <xf numFmtId="0" fontId="121" fillId="67" borderId="0" xfId="408" applyFont="1" applyFill="1" applyAlignment="1">
      <alignment horizontal="center" vertical="center" wrapText="1"/>
    </xf>
    <xf numFmtId="0" fontId="154" fillId="25" borderId="0" xfId="889" applyFont="1" applyFill="1" applyAlignment="1">
      <alignment horizontal="justify" vertical="center" wrapText="1"/>
    </xf>
    <xf numFmtId="0" fontId="252" fillId="25" borderId="0" xfId="889" applyFont="1" applyFill="1" applyAlignment="1">
      <alignment horizontal="justify" vertical="center" wrapText="1"/>
    </xf>
    <xf numFmtId="0" fontId="252" fillId="25" borderId="0" xfId="889" applyFont="1" applyFill="1" applyAlignment="1">
      <alignment horizontal="justify" vertical="center"/>
    </xf>
    <xf numFmtId="0" fontId="134" fillId="67" borderId="0" xfId="408" applyFont="1" applyFill="1" applyAlignment="1">
      <alignment horizontal="center" vertical="center" wrapText="1"/>
    </xf>
    <xf numFmtId="0" fontId="142" fillId="0" borderId="0" xfId="889" applyFont="1" applyAlignment="1">
      <alignment horizontal="center"/>
    </xf>
    <xf numFmtId="0" fontId="153" fillId="67" borderId="0" xfId="408" applyFont="1" applyFill="1" applyAlignment="1">
      <alignment horizontal="center" vertical="center" wrapText="1"/>
    </xf>
  </cellXfs>
  <cellStyles count="2661">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670">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6"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4"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4"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solid">
          <fgColor indexed="64"/>
          <bgColor theme="4" tint="-0.249977111117893"/>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solid">
          <fgColor indexed="64"/>
          <bgColor theme="4" tint="-0.249977111117893"/>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4"/>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4"/>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4"/>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4"/>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8"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66FF"/>
      <color rgb="FFFF3300"/>
      <color rgb="FF00539B"/>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theme" Target="theme/theme1.xml"/><Relationship Id="rId112"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onnections" Target="connections.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9.xml"/><Relationship Id="rId108"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2.xml"/><Relationship Id="rId114" Type="http://schemas.openxmlformats.org/officeDocument/2006/relationships/customXml" Target="../customXml/item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calcChain" Target="calcChain.xml"/><Relationship Id="rId99" Type="http://schemas.openxmlformats.org/officeDocument/2006/relationships/customXml" Target="../customXml/item5.xml"/><Relationship Id="rId101"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104"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customXml" Target="../customXml/item16.xml"/><Relationship Id="rId115"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6.xml"/><Relationship Id="rId105"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powerPivotData" Target="model/item.data"/><Relationship Id="rId98"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Nov.25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10909972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7"/>
              <c:layout>
                <c:manualLayout>
                  <c:x val="-3.647004848938068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3.9603616917657271E-2"/>
                  <c:y val="-2.873744803621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Nov.25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0.97188122939270605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-177348</c:v>
                </c:pt>
                <c:pt idx="1">
                  <c:v>-220070</c:v>
                </c:pt>
                <c:pt idx="2">
                  <c:v>-222351</c:v>
                </c:pt>
                <c:pt idx="3">
                  <c:v>-172712</c:v>
                </c:pt>
                <c:pt idx="4">
                  <c:v>-172030</c:v>
                </c:pt>
                <c:pt idx="5">
                  <c:v>-221989</c:v>
                </c:pt>
                <c:pt idx="6">
                  <c:v>-234919</c:v>
                </c:pt>
                <c:pt idx="7">
                  <c:v>-204932</c:v>
                </c:pt>
                <c:pt idx="8">
                  <c:v>-173108</c:v>
                </c:pt>
                <c:pt idx="9">
                  <c:v>-152950</c:v>
                </c:pt>
                <c:pt idx="10">
                  <c:v>-128262</c:v>
                </c:pt>
                <c:pt idx="11">
                  <c:v>-110180</c:v>
                </c:pt>
                <c:pt idx="12">
                  <c:v>-83428</c:v>
                </c:pt>
                <c:pt idx="13">
                  <c:v>-57448</c:v>
                </c:pt>
                <c:pt idx="14">
                  <c:v>-42006</c:v>
                </c:pt>
                <c:pt idx="15">
                  <c:v>-27724</c:v>
                </c:pt>
                <c:pt idx="16">
                  <c:v>-15234</c:v>
                </c:pt>
                <c:pt idx="17">
                  <c:v>-14003</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184156</c:v>
                </c:pt>
                <c:pt idx="1">
                  <c:v>228633</c:v>
                </c:pt>
                <c:pt idx="2">
                  <c:v>231261</c:v>
                </c:pt>
                <c:pt idx="3">
                  <c:v>177630</c:v>
                </c:pt>
                <c:pt idx="4">
                  <c:v>168022</c:v>
                </c:pt>
                <c:pt idx="5">
                  <c:v>197381</c:v>
                </c:pt>
                <c:pt idx="6">
                  <c:v>212609</c:v>
                </c:pt>
                <c:pt idx="7">
                  <c:v>192917</c:v>
                </c:pt>
                <c:pt idx="8">
                  <c:v>168706</c:v>
                </c:pt>
                <c:pt idx="9">
                  <c:v>154776</c:v>
                </c:pt>
                <c:pt idx="10">
                  <c:v>131606</c:v>
                </c:pt>
                <c:pt idx="11">
                  <c:v>111626</c:v>
                </c:pt>
                <c:pt idx="12">
                  <c:v>85124</c:v>
                </c:pt>
                <c:pt idx="13">
                  <c:v>57467</c:v>
                </c:pt>
                <c:pt idx="14">
                  <c:v>39283</c:v>
                </c:pt>
                <c:pt idx="15">
                  <c:v>23789</c:v>
                </c:pt>
                <c:pt idx="16">
                  <c:v>11961</c:v>
                </c:pt>
                <c:pt idx="17">
                  <c:v>9433</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SFS-RS.'!$C$18:$C$28</c:f>
              <c:numCache>
                <c:formatCode>_(* #,##0_);_(* \(#,##0\);_(* "-"??_);_(@_)</c:formatCode>
                <c:ptCount val="11"/>
                <c:pt idx="0">
                  <c:v>2164705</c:v>
                </c:pt>
                <c:pt idx="1">
                  <c:v>2168957</c:v>
                </c:pt>
                <c:pt idx="2">
                  <c:v>2428212</c:v>
                </c:pt>
                <c:pt idx="3">
                  <c:v>2550398</c:v>
                </c:pt>
                <c:pt idx="4">
                  <c:v>2726543</c:v>
                </c:pt>
                <c:pt idx="5">
                  <c:v>4656130</c:v>
                </c:pt>
                <c:pt idx="6">
                  <c:v>4751862</c:v>
                </c:pt>
                <c:pt idx="7">
                  <c:v>4830794</c:v>
                </c:pt>
                <c:pt idx="8">
                  <c:v>4769269</c:v>
                </c:pt>
                <c:pt idx="9">
                  <c:v>4854651</c:v>
                </c:pt>
                <c:pt idx="10">
                  <c:v>4816456</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SFS-RS.'!$D$18:$D$28</c:f>
              <c:numCache>
                <c:formatCode>_(* #,##0_);_(* \(#,##0\);_(* "-"??_);_(@_)</c:formatCode>
                <c:ptCount val="11"/>
                <c:pt idx="0">
                  <c:v>1152700</c:v>
                </c:pt>
                <c:pt idx="1">
                  <c:v>1178111</c:v>
                </c:pt>
                <c:pt idx="2">
                  <c:v>1118476</c:v>
                </c:pt>
                <c:pt idx="3">
                  <c:v>1069752</c:v>
                </c:pt>
                <c:pt idx="4">
                  <c:v>999719</c:v>
                </c:pt>
                <c:pt idx="5">
                  <c:v>1090709</c:v>
                </c:pt>
                <c:pt idx="6">
                  <c:v>995587</c:v>
                </c:pt>
                <c:pt idx="7">
                  <c:v>939407</c:v>
                </c:pt>
                <c:pt idx="8">
                  <c:v>920917</c:v>
                </c:pt>
                <c:pt idx="9">
                  <c:v>883741</c:v>
                </c:pt>
                <c:pt idx="10">
                  <c:v>851046</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0.17669547899949672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25040702157926226"/>
          <c:w val="0.92342808741159532"/>
          <c:h val="0.5267667129050144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SFS-RS.'!$F$18:$F$28</c:f>
              <c:numCache>
                <c:formatCode>0.0%</c:formatCode>
                <c:ptCount val="11"/>
                <c:pt idx="0">
                  <c:v>0.65252961275454757</c:v>
                </c:pt>
                <c:pt idx="1">
                  <c:v>0.64801701070907436</c:v>
                </c:pt>
                <c:pt idx="2">
                  <c:v>0.68464212245339873</c:v>
                </c:pt>
                <c:pt idx="3">
                  <c:v>0.70450064223858122</c:v>
                </c:pt>
                <c:pt idx="4">
                  <c:v>0.73170995490923607</c:v>
                </c:pt>
                <c:pt idx="5">
                  <c:v>0.81020714169998498</c:v>
                </c:pt>
                <c:pt idx="6">
                  <c:v>0.82677758428130466</c:v>
                </c:pt>
                <c:pt idx="7">
                  <c:v>0.83719683248469157</c:v>
                </c:pt>
                <c:pt idx="8">
                  <c:v>0.83815696007125251</c:v>
                </c:pt>
                <c:pt idx="9">
                  <c:v>0.84599501044892023</c:v>
                </c:pt>
                <c:pt idx="10">
                  <c:v>0.84983754747682494</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SFS-RS.'!$B$18:$B$28</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f>'2. SFS-RS.'!$G$18:$G$28</c:f>
              <c:numCache>
                <c:formatCode>0.0%</c:formatCode>
                <c:ptCount val="11"/>
                <c:pt idx="0">
                  <c:v>0.34747038724545237</c:v>
                </c:pt>
                <c:pt idx="1">
                  <c:v>0.3519829892909257</c:v>
                </c:pt>
                <c:pt idx="2">
                  <c:v>0.31535787754660122</c:v>
                </c:pt>
                <c:pt idx="3">
                  <c:v>0.29549935776141872</c:v>
                </c:pt>
                <c:pt idx="4">
                  <c:v>0.26829004509076387</c:v>
                </c:pt>
                <c:pt idx="5">
                  <c:v>0.18979285830001502</c:v>
                </c:pt>
                <c:pt idx="6">
                  <c:v>0.17322241571869537</c:v>
                </c:pt>
                <c:pt idx="7">
                  <c:v>0.16280316751530841</c:v>
                </c:pt>
                <c:pt idx="8">
                  <c:v>0.16184303992874749</c:v>
                </c:pt>
                <c:pt idx="9">
                  <c:v>0.1540049895510798</c:v>
                </c:pt>
                <c:pt idx="10">
                  <c:v>0.15016245252317512</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c:ext uri="{02D57815-91ED-43cb-92C2-25804820EDAC}">
                        <c15:formulaRef>
                          <c15:sqref>'2. SFS-RS.'!$H$18:$H$28</c15:sqref>
                        </c15:formulaRef>
                      </c:ext>
                    </c:extLst>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0.17669547899949672</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SFS-RS.'!$B$18:$B$28</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Nov. 2025</c:v>
                      </c:pt>
                    </c:strCache>
                  </c:strRef>
                </c:cat>
                <c:val>
                  <c:numRef>
                    <c:extLst xmlns:c15="http://schemas.microsoft.com/office/drawing/2012/chart">
                      <c:ext xmlns:c15="http://schemas.microsoft.com/office/drawing/2012/chart" uri="{02D57815-91ED-43cb-92C2-25804820EDAC}">
                        <c15:formulaRef>
                          <c15:sqref>'2. SFS-RS.'!$I$18:$I$28</c15:sqref>
                        </c15:formulaRef>
                      </c:ext>
                    </c:extLst>
                    <c:numCache>
                      <c:formatCode>#,##0</c:formatCode>
                      <c:ptCount val="11"/>
                      <c:pt idx="0">
                        <c:v>53.24974996593069</c:v>
                      </c:pt>
                      <c:pt idx="1">
                        <c:v>54.31693666587212</c:v>
                      </c:pt>
                      <c:pt idx="2">
                        <c:v>46.061711250912197</c:v>
                      </c:pt>
                      <c:pt idx="3">
                        <c:v>41.944512189862131</c:v>
                      </c:pt>
                      <c:pt idx="4">
                        <c:v>36.666173979284387</c:v>
                      </c:pt>
                      <c:pt idx="5">
                        <c:v>23.425226529328004</c:v>
                      </c:pt>
                      <c:pt idx="6">
                        <c:v>20.951513322567028</c:v>
                      </c:pt>
                      <c:pt idx="7">
                        <c:v>19.446223540064015</c:v>
                      </c:pt>
                      <c:pt idx="8">
                        <c:v>19.309395213396435</c:v>
                      </c:pt>
                      <c:pt idx="9">
                        <c:v>18.204006837978675</c:v>
                      </c:pt>
                      <c:pt idx="10">
                        <c:v>17.669547899949674</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SFS-RS'!$C$8</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SFS-RS'!$C$16:$C$26</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2375350</c:v>
                </c:pt>
              </c:numCache>
            </c:numRef>
          </c:val>
          <c:extLst>
            <c:ext xmlns:c16="http://schemas.microsoft.com/office/drawing/2014/chart" uri="{C3380CC4-5D6E-409C-BE32-E72D297353CC}">
              <c16:uniqueId val="{00000000-3FBE-4DF2-9606-52B9512F9972}"/>
            </c:ext>
          </c:extLst>
        </c:ser>
        <c:ser>
          <c:idx val="1"/>
          <c:order val="1"/>
          <c:tx>
            <c:strRef>
              <c:f>'3. SFS-RS'!$D$8</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SFS-RS'!$D$16:$D$26</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446617</c:v>
                </c:pt>
              </c:numCache>
            </c:numRef>
          </c:val>
          <c:extLst>
            <c:ext xmlns:c16="http://schemas.microsoft.com/office/drawing/2014/chart" uri="{C3380CC4-5D6E-409C-BE32-E72D297353CC}">
              <c16:uniqueId val="{00000001-3FBE-4DF2-9606-52B9512F9972}"/>
            </c:ext>
          </c:extLst>
        </c:ser>
        <c:ser>
          <c:idx val="2"/>
          <c:order val="2"/>
          <c:tx>
            <c:strRef>
              <c:f>'3. SFS-RS'!$F$8</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SFS-RS'!$F$16:$F$26</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2441106</c:v>
                </c:pt>
              </c:numCache>
            </c:numRef>
          </c:val>
          <c:extLst>
            <c:ext xmlns:c16="http://schemas.microsoft.com/office/drawing/2014/chart" uri="{C3380CC4-5D6E-409C-BE32-E72D297353CC}">
              <c16:uniqueId val="{00000002-3FBE-4DF2-9606-52B9512F9972}"/>
            </c:ext>
          </c:extLst>
        </c:ser>
        <c:ser>
          <c:idx val="3"/>
          <c:order val="3"/>
          <c:tx>
            <c:strRef>
              <c:f>'3. SFS-RS'!$G$8</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SFS-RS'!$B$16:$B$26</c:f>
              <c:strCache>
                <c:ptCount val="11"/>
                <c:pt idx="0">
                  <c:v>Dic.15</c:v>
                </c:pt>
                <c:pt idx="1">
                  <c:v>Dic.16</c:v>
                </c:pt>
                <c:pt idx="2">
                  <c:v>Dic.17</c:v>
                </c:pt>
                <c:pt idx="3">
                  <c:v>Dic. 18</c:v>
                </c:pt>
                <c:pt idx="4">
                  <c:v>Dic.19</c:v>
                </c:pt>
                <c:pt idx="5">
                  <c:v>Dic.20</c:v>
                </c:pt>
                <c:pt idx="6">
                  <c:v>Dic.21</c:v>
                </c:pt>
                <c:pt idx="7">
                  <c:v>Dic.22</c:v>
                </c:pt>
                <c:pt idx="8">
                  <c:v>Dic.23</c:v>
                </c:pt>
                <c:pt idx="9">
                  <c:v>Dic.24</c:v>
                </c:pt>
                <c:pt idx="10">
                  <c:v>Nov. 2025</c:v>
                </c:pt>
              </c:strCache>
            </c:strRef>
          </c:cat>
          <c:val>
            <c:numRef>
              <c:f>'3. SFS-RS'!$G$16:$G$26</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404429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6.5190278283911218E-2"/>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-46796</c:v>
                </c:pt>
                <c:pt idx="1">
                  <c:v>-78668</c:v>
                </c:pt>
                <c:pt idx="2">
                  <c:v>-98767</c:v>
                </c:pt>
                <c:pt idx="3">
                  <c:v>-99789</c:v>
                </c:pt>
                <c:pt idx="4">
                  <c:v>-158819</c:v>
                </c:pt>
                <c:pt idx="5">
                  <c:v>-206283</c:v>
                </c:pt>
                <c:pt idx="6">
                  <c:v>-218136</c:v>
                </c:pt>
                <c:pt idx="7">
                  <c:v>-219376</c:v>
                </c:pt>
                <c:pt idx="8">
                  <c:v>-219745</c:v>
                </c:pt>
                <c:pt idx="9">
                  <c:v>-233407</c:v>
                </c:pt>
                <c:pt idx="10">
                  <c:v>-232098</c:v>
                </c:pt>
                <c:pt idx="11">
                  <c:v>-226486</c:v>
                </c:pt>
                <c:pt idx="12">
                  <c:v>-202327</c:v>
                </c:pt>
                <c:pt idx="13">
                  <c:v>-163668</c:v>
                </c:pt>
                <c:pt idx="14">
                  <c:v>-135505</c:v>
                </c:pt>
                <c:pt idx="15">
                  <c:v>-101127</c:v>
                </c:pt>
                <c:pt idx="16">
                  <c:v>-65482</c:v>
                </c:pt>
                <c:pt idx="17">
                  <c:v>-139056</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50591</c:v>
                </c:pt>
                <c:pt idx="1">
                  <c:v>83293</c:v>
                </c:pt>
                <c:pt idx="2">
                  <c:v>103331</c:v>
                </c:pt>
                <c:pt idx="3">
                  <c:v>93167</c:v>
                </c:pt>
                <c:pt idx="4">
                  <c:v>133038</c:v>
                </c:pt>
                <c:pt idx="5">
                  <c:v>229305</c:v>
                </c:pt>
                <c:pt idx="6">
                  <c:v>242015</c:v>
                </c:pt>
                <c:pt idx="7">
                  <c:v>235121</c:v>
                </c:pt>
                <c:pt idx="8">
                  <c:v>225670</c:v>
                </c:pt>
                <c:pt idx="9">
                  <c:v>232097</c:v>
                </c:pt>
                <c:pt idx="10">
                  <c:v>228404</c:v>
                </c:pt>
                <c:pt idx="11">
                  <c:v>218771</c:v>
                </c:pt>
                <c:pt idx="12">
                  <c:v>189675</c:v>
                </c:pt>
                <c:pt idx="13">
                  <c:v>154106</c:v>
                </c:pt>
                <c:pt idx="14">
                  <c:v>125624</c:v>
                </c:pt>
                <c:pt idx="15">
                  <c:v>92498</c:v>
                </c:pt>
                <c:pt idx="16">
                  <c:v>59741</c:v>
                </c:pt>
                <c:pt idx="17">
                  <c:v>125520</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2483597</c:v>
                </c:pt>
                <c:pt idx="1">
                  <c:v>300223</c:v>
                </c:pt>
                <c:pt idx="2">
                  <c:v>1163532</c:v>
                </c:pt>
                <c:pt idx="3">
                  <c:v>662793</c:v>
                </c:pt>
                <c:pt idx="4">
                  <c:v>1057357</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2483597</c:v>
                </c:pt>
                <c:pt idx="1">
                  <c:v>300223</c:v>
                </c:pt>
                <c:pt idx="2">
                  <c:v>508465</c:v>
                </c:pt>
                <c:pt idx="3">
                  <c:v>261702</c:v>
                </c:pt>
                <c:pt idx="4">
                  <c:v>131860</c:v>
                </c:pt>
                <c:pt idx="5">
                  <c:v>261505</c:v>
                </c:pt>
                <c:pt idx="6">
                  <c:v>296966</c:v>
                </c:pt>
                <c:pt idx="7">
                  <c:v>171575</c:v>
                </c:pt>
                <c:pt idx="8">
                  <c:v>194252</c:v>
                </c:pt>
                <c:pt idx="9">
                  <c:v>1057357</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Nov.25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Santo Domingo</c:v>
                </c:pt>
                <c:pt idx="2">
                  <c:v>Santiago</c:v>
                </c:pt>
                <c:pt idx="3">
                  <c:v>San José de Ocoa</c:v>
                </c:pt>
                <c:pt idx="4">
                  <c:v>La vega</c:v>
                </c:pt>
                <c:pt idx="5">
                  <c:v>Duarte</c:v>
                </c:pt>
                <c:pt idx="6">
                  <c:v>Elias Piña</c:v>
                </c:pt>
                <c:pt idx="7">
                  <c:v>San Pedro de Macorís</c:v>
                </c:pt>
                <c:pt idx="8">
                  <c:v>Monte Plata</c:v>
                </c:pt>
                <c:pt idx="9">
                  <c:v>Puerto Plata</c:v>
                </c:pt>
                <c:pt idx="10">
                  <c:v>La Romana</c:v>
                </c:pt>
                <c:pt idx="11">
                  <c:v>Azua</c:v>
                </c:pt>
                <c:pt idx="12">
                  <c:v>Barahona</c:v>
                </c:pt>
                <c:pt idx="13">
                  <c:v>Espaillat</c:v>
                </c:pt>
                <c:pt idx="14">
                  <c:v>Peravia</c:v>
                </c:pt>
                <c:pt idx="15">
                  <c:v>La Altagracia</c:v>
                </c:pt>
                <c:pt idx="16">
                  <c:v>Sánchez Ramírez</c:v>
                </c:pt>
                <c:pt idx="17">
                  <c:v>Monseñor Nouel</c:v>
                </c:pt>
                <c:pt idx="18">
                  <c:v>Valverde</c:v>
                </c:pt>
                <c:pt idx="19">
                  <c:v>María Trinidad Sánchez</c:v>
                </c:pt>
                <c:pt idx="20">
                  <c:v>Independencia</c:v>
                </c:pt>
                <c:pt idx="21">
                  <c:v>Hermanas Mirabal</c:v>
                </c:pt>
                <c:pt idx="22">
                  <c:v>Bahoruco</c:v>
                </c:pt>
                <c:pt idx="23">
                  <c:v>Montecristi</c:v>
                </c:pt>
                <c:pt idx="24">
                  <c:v>Samaná</c:v>
                </c:pt>
                <c:pt idx="25">
                  <c:v>Hato Mayor del Rey</c:v>
                </c:pt>
                <c:pt idx="26">
                  <c:v>San Cristóbal</c:v>
                </c:pt>
                <c:pt idx="27">
                  <c:v>El Seybo</c:v>
                </c:pt>
                <c:pt idx="28">
                  <c:v>Santiago Rodríguez</c:v>
                </c:pt>
                <c:pt idx="29">
                  <c:v>Dajabón</c:v>
                </c:pt>
                <c:pt idx="30">
                  <c:v>San Juan de la Maguana</c:v>
                </c:pt>
                <c:pt idx="31">
                  <c:v>Pedernales</c:v>
                </c:pt>
                <c:pt idx="32">
                  <c:v>No Especificada</c:v>
                </c:pt>
              </c:strCache>
            </c:strRef>
          </c:cat>
          <c:val>
            <c:numRef>
              <c:f>'6. SFS-RS'!$D$13:$D$45</c:f>
              <c:numCache>
                <c:formatCode>_(* #,##0_);_(* \(#,##0\);_(* "-"_);_(@_)</c:formatCode>
                <c:ptCount val="33"/>
                <c:pt idx="0">
                  <c:v>1786682</c:v>
                </c:pt>
                <c:pt idx="1">
                  <c:v>601828</c:v>
                </c:pt>
                <c:pt idx="2">
                  <c:v>343511</c:v>
                </c:pt>
                <c:pt idx="3">
                  <c:v>199643</c:v>
                </c:pt>
                <c:pt idx="4">
                  <c:v>146832</c:v>
                </c:pt>
                <c:pt idx="5">
                  <c:v>136453</c:v>
                </c:pt>
                <c:pt idx="6">
                  <c:v>95678</c:v>
                </c:pt>
                <c:pt idx="7">
                  <c:v>95387</c:v>
                </c:pt>
                <c:pt idx="8">
                  <c:v>95087</c:v>
                </c:pt>
                <c:pt idx="9">
                  <c:v>93871</c:v>
                </c:pt>
                <c:pt idx="10">
                  <c:v>84980</c:v>
                </c:pt>
                <c:pt idx="11">
                  <c:v>80993</c:v>
                </c:pt>
                <c:pt idx="12">
                  <c:v>74975</c:v>
                </c:pt>
                <c:pt idx="13">
                  <c:v>71083</c:v>
                </c:pt>
                <c:pt idx="14">
                  <c:v>68320</c:v>
                </c:pt>
                <c:pt idx="15">
                  <c:v>65938</c:v>
                </c:pt>
                <c:pt idx="16">
                  <c:v>58665</c:v>
                </c:pt>
                <c:pt idx="17">
                  <c:v>56008</c:v>
                </c:pt>
                <c:pt idx="18">
                  <c:v>53660</c:v>
                </c:pt>
                <c:pt idx="19">
                  <c:v>52573</c:v>
                </c:pt>
                <c:pt idx="20">
                  <c:v>52092</c:v>
                </c:pt>
                <c:pt idx="21">
                  <c:v>37459</c:v>
                </c:pt>
                <c:pt idx="22">
                  <c:v>37123</c:v>
                </c:pt>
                <c:pt idx="23">
                  <c:v>35836</c:v>
                </c:pt>
                <c:pt idx="24">
                  <c:v>35217</c:v>
                </c:pt>
                <c:pt idx="25">
                  <c:v>29108</c:v>
                </c:pt>
                <c:pt idx="26">
                  <c:v>29003</c:v>
                </c:pt>
                <c:pt idx="27">
                  <c:v>24810</c:v>
                </c:pt>
                <c:pt idx="28">
                  <c:v>21874</c:v>
                </c:pt>
                <c:pt idx="29">
                  <c:v>20490</c:v>
                </c:pt>
                <c:pt idx="30">
                  <c:v>17581</c:v>
                </c:pt>
                <c:pt idx="31">
                  <c:v>7385</c:v>
                </c:pt>
                <c:pt idx="32">
                  <c:v>1057357</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15691</c:v>
                </c:pt>
                <c:pt idx="1">
                  <c:v>31519</c:v>
                </c:pt>
                <c:pt idx="2">
                  <c:v>5453</c:v>
                </c:pt>
                <c:pt idx="3">
                  <c:v>31999</c:v>
                </c:pt>
                <c:pt idx="4">
                  <c:v>33959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 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SFS-RET'!$A$7:$A$8</c:f>
              <c:strCache>
                <c:ptCount val="2"/>
                <c:pt idx="0">
                  <c:v>Titular</c:v>
                </c:pt>
                <c:pt idx="1">
                  <c:v>Dependientes</c:v>
                </c:pt>
              </c:strCache>
            </c:strRef>
          </c:cat>
          <c:val>
            <c:numRef>
              <c:f>'3. SFS-RET'!$B$7:$B$8</c:f>
              <c:numCache>
                <c:formatCode>_(* #,##0_);_(* \(#,##0\);_(* "-"??_);_(@_)</c:formatCode>
                <c:ptCount val="2"/>
                <c:pt idx="0">
                  <c:v>84469</c:v>
                </c:pt>
                <c:pt idx="1">
                  <c:v>34152</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4817074</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5667502</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Nov. 2025 </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118621</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114296</c:v>
                </c:pt>
                <c:pt idx="1">
                  <c:v>471</c:v>
                </c:pt>
                <c:pt idx="2">
                  <c:v>3854</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Nov.25 </c:v>
                </c:pt>
              </c:strCache>
            </c:strRef>
          </c:cat>
          <c:val>
            <c:numRef>
              <c:f>'3.SRL'!$F$14:$F$24</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116911</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Nov.25 </c:v>
                </c:pt>
              </c:strCache>
            </c:strRef>
          </c:cat>
          <c:val>
            <c:numRef>
              <c:f>'3.SRL'!$J$14:$J$24</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2604637</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Nov.25 </c:v>
                </c:pt>
              </c:strCache>
            </c:strRef>
          </c:cat>
          <c:val>
            <c:numRef>
              <c:f>'3.SRL'!$L$14:$L$24</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22.278801823609413</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Nov.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1835.1885502663135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Nov.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1.8351885502663135E-2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'5. SRL'!$B$7:$B$24</c:f>
              <c:numCache>
                <c:formatCode>#,##0_);[Red]\(#,##0\)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2517564.7648642301</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'5. SRL'!$C$7:$C$24</c:f>
              <c:numCache>
                <c:formatCode>#,##0_);[Red]\(#,##0\)</c:formatCode>
                <c:ptCount val="18"/>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2311186</c:v>
                </c:pt>
                <c:pt idx="14">
                  <c:v>2405039</c:v>
                </c:pt>
                <c:pt idx="15">
                  <c:v>2445968</c:v>
                </c:pt>
                <c:pt idx="16">
                  <c:v>2515541</c:v>
                </c:pt>
                <c:pt idx="17">
                  <c:v>2604637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'[6]III.6.3.Afil'!#REF!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Nov. 2025</c:v>
                      </c:pt>
                    </c:strCache>
                  </c:strRef>
                </c:cat>
                <c:val>
                  <c:numRef>
                    <c:extLst>
                      <c:ext uri="{02D57815-91ED-43cb-92C2-25804820EDAC}">
                        <c15:formulaRef>
                          <c15:sqref>'[6]III.6.3.Afil'!#REF!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2243854</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5558837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Nov.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0.40365529696229624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f>'3. Afil. cotiz.'!$C$6:$C$23</c:f>
              <c:numCache>
                <c:formatCode>#,##0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cotiz.'!$A$6:$A$23</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extLst>
                      <c:ext uri="{02D57815-91ED-43cb-92C2-25804820EDAC}">
                        <c15:formulaRef>
                          <c15:sqref>'3. Afil. cotiz.'!$B$6:$B$23</c15:sqref>
                        </c15:formulaRef>
                      </c:ext>
                    </c:extLst>
                    <c:numCache>
                      <c:formatCode>#,##0</c:formatCode>
                      <c:ptCount val="18"/>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2243854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Nov.2025</c:v>
                </c:pt>
              </c:strCache>
            </c:strRef>
          </c:cat>
          <c:val>
            <c:numRef>
              <c:f>'3. Afil. cotiz.'!$D$6:$D$23</c:f>
              <c:numCache>
                <c:formatCode>0.00%</c:formatCode>
                <c:ptCount val="18"/>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0.89127955368449441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35240</c:v>
                </c:pt>
                <c:pt idx="1">
                  <c:v>249258</c:v>
                </c:pt>
                <c:pt idx="2">
                  <c:v>329212</c:v>
                </c:pt>
                <c:pt idx="3">
                  <c:v>344120</c:v>
                </c:pt>
                <c:pt idx="4">
                  <c:v>300375</c:v>
                </c:pt>
                <c:pt idx="5">
                  <c:v>253270</c:v>
                </c:pt>
                <c:pt idx="6">
                  <c:v>220390</c:v>
                </c:pt>
                <c:pt idx="7">
                  <c:v>174319</c:v>
                </c:pt>
                <c:pt idx="8">
                  <c:v>138066</c:v>
                </c:pt>
                <c:pt idx="9">
                  <c:v>199604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819165</c:v>
                </c:pt>
                <c:pt idx="1">
                  <c:v>895549</c:v>
                </c:pt>
                <c:pt idx="2">
                  <c:v>256553</c:v>
                </c:pt>
                <c:pt idx="3">
                  <c:v>146397</c:v>
                </c:pt>
                <c:pt idx="4">
                  <c:v>68776</c:v>
                </c:pt>
                <c:pt idx="5">
                  <c:v>23625</c:v>
                </c:pt>
                <c:pt idx="6">
                  <c:v>13046</c:v>
                </c:pt>
                <c:pt idx="7">
                  <c:v>11990</c:v>
                </c:pt>
                <c:pt idx="8">
                  <c:v>8753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SVDS'!$C$5:$C$22</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3015069</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SVDS'!$D$5:$D$22</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2543768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c:ext uri="{02D57815-91ED-43cb-92C2-25804820EDAC}">
                        <c15:formulaRef>
                          <c15:sqref>'6. SVDS'!$F$5:$F$23</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1143760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xmlns:c15="http://schemas.microsoft.com/office/drawing/2012/chart">
                      <c:ext xmlns:c15="http://schemas.microsoft.com/office/drawing/2012/chart" uri="{02D57815-91ED-43cb-92C2-25804820EDAC}">
                        <c15:formulaRef>
                          <c15:sqref>'6. SVDS'!$G$5:$G$23</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1100094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SVDS'!$F$5:$F$22</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1143760</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f>'6. SVDS'!$G$5:$G$22</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1100094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c:ext uri="{02D57815-91ED-43cb-92C2-25804820EDAC}">
                        <c15:formulaRef>
                          <c15:sqref>'6. SVDS'!$C$5:$C$23</c15:sqref>
                        </c15:formulaRef>
                      </c:ext>
                    </c:extLst>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3015069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Nov.25</c:v>
                      </c:pt>
                    </c:strCache>
                  </c:strRef>
                </c:cat>
                <c:val>
                  <c:numRef>
                    <c:extLst xmlns:c15="http://schemas.microsoft.com/office/drawing/2012/chart">
                      <c:ext xmlns:c15="http://schemas.microsoft.com/office/drawing/2012/chart" uri="{02D57815-91ED-43cb-92C2-25804820EDAC}">
                        <c15:formulaRef>
                          <c15:sqref>'6. SVDS'!$D$5:$D$23</c15:sqref>
                        </c15:formulaRef>
                      </c:ext>
                    </c:extLst>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2543768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Nov. 2025 </c:v>
                </c:pt>
              </c:strCache>
            </c:str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5265255</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Nov. 2025 </c:v>
                </c:pt>
              </c:strCache>
            </c:str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5337007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Nov.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88938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1632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FA6-446A-8115-CD88475F46B5}"/>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FA6-446A-8115-CD88475F46B5}"/>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FA6-446A-8115-CD88475F46B5}"/>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4936</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FA6-446A-8115-CD88475F46B5}"/>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SVDS'!$B$16:$B$21</c:f>
              <c:numCache>
                <c:formatCode>_(* #,##0_);_(* \(#,##0\);_(* "-"_);_(@_)</c:formatCode>
                <c:ptCount val="6"/>
                <c:pt idx="0">
                  <c:v>4302</c:v>
                </c:pt>
                <c:pt idx="1">
                  <c:v>4168</c:v>
                </c:pt>
                <c:pt idx="2">
                  <c:v>4342</c:v>
                </c:pt>
                <c:pt idx="3">
                  <c:v>7908</c:v>
                </c:pt>
                <c:pt idx="4">
                  <c:v>8589</c:v>
                </c:pt>
                <c:pt idx="5">
                  <c:v>3585</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SVDS'!$C$16:$C$21</c:f>
              <c:numCache>
                <c:formatCode>_(* #,##0_);_(* \(#,##0\);_(* "-"_);_(@_)</c:formatCode>
                <c:ptCount val="6"/>
                <c:pt idx="0">
                  <c:v>6423</c:v>
                </c:pt>
                <c:pt idx="1">
                  <c:v>9156</c:v>
                </c:pt>
                <c:pt idx="2">
                  <c:v>10949</c:v>
                </c:pt>
                <c:pt idx="3">
                  <c:v>15328</c:v>
                </c:pt>
                <c:pt idx="4">
                  <c:v>19900</c:v>
                </c:pt>
                <c:pt idx="5">
                  <c:v>20795</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Nov. 2025</c:v>
                </c:pt>
              </c:strCache>
              <c:extLst/>
            </c:strRef>
          </c:cat>
          <c:val>
            <c:numRef>
              <c:f>'8. SVDS'!$D$16:$D$21</c:f>
              <c:numCache>
                <c:formatCode>_(* #,##0_);_(* \(#,##0\);_(* "-"_);_(@_)</c:formatCode>
                <c:ptCount val="6"/>
                <c:pt idx="0">
                  <c:v>777</c:v>
                </c:pt>
                <c:pt idx="1">
                  <c:v>1668</c:v>
                </c:pt>
                <c:pt idx="2">
                  <c:v>2442</c:v>
                </c:pt>
                <c:pt idx="3">
                  <c:v>3775</c:v>
                </c:pt>
                <c:pt idx="4">
                  <c:v>2496</c:v>
                </c:pt>
                <c:pt idx="5">
                  <c:v>4483</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SVDS'!$E$16:$E$21</c:f>
              <c:numCache>
                <c:formatCode>_(* #,##0_);_(* \(#,##0\);_(* "-"_);_(@_)</c:formatCode>
                <c:ptCount val="6"/>
                <c:pt idx="0">
                  <c:v>3046</c:v>
                </c:pt>
                <c:pt idx="1">
                  <c:v>5713</c:v>
                </c:pt>
                <c:pt idx="2">
                  <c:v>7812</c:v>
                </c:pt>
                <c:pt idx="3">
                  <c:v>17661</c:v>
                </c:pt>
                <c:pt idx="4">
                  <c:v>12655</c:v>
                </c:pt>
                <c:pt idx="5">
                  <c:v>13716</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SVDS'!$F$16:$F$21</c:f>
              <c:numCache>
                <c:formatCode>_(* #,##0_);_(* \(#,##0\);_(* "-"_);_(@_)</c:formatCode>
                <c:ptCount val="6"/>
                <c:pt idx="0">
                  <c:v>6734</c:v>
                </c:pt>
                <c:pt idx="1">
                  <c:v>8222</c:v>
                </c:pt>
                <c:pt idx="2">
                  <c:v>7363</c:v>
                </c:pt>
                <c:pt idx="3">
                  <c:v>14013</c:v>
                </c:pt>
                <c:pt idx="4">
                  <c:v>22272</c:v>
                </c:pt>
                <c:pt idx="5">
                  <c:v>23208</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Nov. 2025</c:v>
                </c:pt>
              </c:strCache>
              <c:extLst/>
            </c:strRef>
          </c:cat>
          <c:val>
            <c:numRef>
              <c:f>'8. SVDS'!$G$16:$G$21</c:f>
              <c:numCache>
                <c:formatCode>_(* #,##0_);_(* \(#,##0\);_(* "-"_);_(@_)</c:formatCode>
                <c:ptCount val="6"/>
                <c:pt idx="0">
                  <c:v>97</c:v>
                </c:pt>
                <c:pt idx="1">
                  <c:v>577</c:v>
                </c:pt>
                <c:pt idx="2">
                  <c:v>320</c:v>
                </c:pt>
                <c:pt idx="3">
                  <c:v>241</c:v>
                </c:pt>
                <c:pt idx="4">
                  <c:v>283</c:v>
                </c:pt>
                <c:pt idx="5">
                  <c:v>187</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Nov. 2025</c:v>
                </c:pt>
              </c:strCache>
              <c:extLst/>
            </c:strRef>
          </c:cat>
          <c:val>
            <c:numRef>
              <c:f>'8. SVDS'!$H$16:$H$21</c:f>
              <c:numCache>
                <c:formatCode>_(* #,##0_);_(* \(#,##0\);_(* "-"_);_(@_)</c:formatCode>
                <c:ptCount val="6"/>
                <c:pt idx="0">
                  <c:v>1553</c:v>
                </c:pt>
                <c:pt idx="1">
                  <c:v>4639</c:v>
                </c:pt>
                <c:pt idx="2">
                  <c:v>6675</c:v>
                </c:pt>
                <c:pt idx="3">
                  <c:v>11925</c:v>
                </c:pt>
                <c:pt idx="4">
                  <c:v>14909</c:v>
                </c:pt>
                <c:pt idx="5">
                  <c:v>16396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'9.SVDS'!$B$15:$B$20</c:f>
              <c:numCache>
                <c:formatCode>_(* #,##0_);_(* \(#,##0\);_(* "-"??_);_(@_)</c:formatCode>
                <c:ptCount val="6"/>
                <c:pt idx="0">
                  <c:v>2517</c:v>
                </c:pt>
                <c:pt idx="1">
                  <c:v>2856</c:v>
                </c:pt>
                <c:pt idx="2">
                  <c:v>3210</c:v>
                </c:pt>
                <c:pt idx="3">
                  <c:v>5005</c:v>
                </c:pt>
                <c:pt idx="4">
                  <c:v>6403</c:v>
                </c:pt>
                <c:pt idx="5">
                  <c:v>2983</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'9.SVDS'!$C$15:$C$20</c:f>
              <c:numCache>
                <c:formatCode>_(* #,##0_);_(* \(#,##0\);_(* "-"??_);_(@_)</c:formatCode>
                <c:ptCount val="6"/>
                <c:pt idx="0">
                  <c:v>5967</c:v>
                </c:pt>
                <c:pt idx="1">
                  <c:v>10077</c:v>
                </c:pt>
                <c:pt idx="2">
                  <c:v>17694</c:v>
                </c:pt>
                <c:pt idx="3">
                  <c:v>23793</c:v>
                </c:pt>
                <c:pt idx="4">
                  <c:v>24488</c:v>
                </c:pt>
                <c:pt idx="5">
                  <c:v>26028</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Nov. 2025</c:v>
                </c:pt>
              </c:strCache>
              <c:extLst/>
            </c:strRef>
          </c:cat>
          <c:val>
            <c:numRef>
              <c:f>'9.SVDS'!$D$15:$D$20</c:f>
              <c:numCache>
                <c:formatCode>_(* #,##0_);_(* \(#,##0\);_(* "-"??_);_(@_)</c:formatCode>
                <c:ptCount val="6"/>
                <c:pt idx="0">
                  <c:v>160</c:v>
                </c:pt>
                <c:pt idx="1">
                  <c:v>412</c:v>
                </c:pt>
                <c:pt idx="2">
                  <c:v>903</c:v>
                </c:pt>
                <c:pt idx="3">
                  <c:v>2712</c:v>
                </c:pt>
                <c:pt idx="4">
                  <c:v>2721</c:v>
                </c:pt>
                <c:pt idx="5">
                  <c:v>2094</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'9.SVDS'!$E$15:$E$20</c:f>
              <c:numCache>
                <c:formatCode>_(* #,##0_);_(* \(#,##0\);_(* "-"??_);_(@_)</c:formatCode>
                <c:ptCount val="6"/>
                <c:pt idx="0">
                  <c:v>5615</c:v>
                </c:pt>
                <c:pt idx="1">
                  <c:v>9305</c:v>
                </c:pt>
                <c:pt idx="2">
                  <c:v>18230</c:v>
                </c:pt>
                <c:pt idx="3">
                  <c:v>23171</c:v>
                </c:pt>
                <c:pt idx="4">
                  <c:v>26385</c:v>
                </c:pt>
                <c:pt idx="5">
                  <c:v>28914</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'9.SVDS'!$F$15:$F$20</c:f>
              <c:numCache>
                <c:formatCode>_(* #,##0_);_(* \(#,##0\);_(* "-"??_);_(@_)</c:formatCode>
                <c:ptCount val="6"/>
                <c:pt idx="0">
                  <c:v>3890</c:v>
                </c:pt>
                <c:pt idx="1">
                  <c:v>5337</c:v>
                </c:pt>
                <c:pt idx="2">
                  <c:v>9583</c:v>
                </c:pt>
                <c:pt idx="3">
                  <c:v>9605</c:v>
                </c:pt>
                <c:pt idx="4">
                  <c:v>11866</c:v>
                </c:pt>
                <c:pt idx="5">
                  <c:v>11723</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Nov. 2025</c:v>
                </c:pt>
              </c:strCache>
              <c:extLst/>
            </c:strRef>
          </c:cat>
          <c:val>
            <c:numRef>
              <c:f>'9.SVDS'!$G$15:$G$20</c:f>
              <c:numCache>
                <c:formatCode>_(* #,##0_);_(* \(#,##0\);_(* "-"??_);_(@_)</c:formatCode>
                <c:ptCount val="6"/>
                <c:pt idx="0">
                  <c:v>84</c:v>
                </c:pt>
                <c:pt idx="1">
                  <c:v>141</c:v>
                </c:pt>
                <c:pt idx="2">
                  <c:v>192</c:v>
                </c:pt>
                <c:pt idx="3">
                  <c:v>183</c:v>
                </c:pt>
                <c:pt idx="4">
                  <c:v>235</c:v>
                </c:pt>
                <c:pt idx="5">
                  <c:v>261</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Nov. 2025</c:v>
                </c:pt>
              </c:strCache>
              <c:extLst/>
            </c:strRef>
          </c:cat>
          <c:val>
            <c:numRef>
              <c:f>'9.SVDS'!$H$15:$H$20</c:f>
              <c:numCache>
                <c:formatCode>_(* #,##0_);_(* \(#,##0\);_(* "-"??_);_(@_)</c:formatCode>
                <c:ptCount val="6"/>
                <c:pt idx="0">
                  <c:v>4984</c:v>
                </c:pt>
                <c:pt idx="1">
                  <c:v>6784</c:v>
                </c:pt>
                <c:pt idx="2">
                  <c:v>12249</c:v>
                </c:pt>
                <c:pt idx="3">
                  <c:v>16780</c:v>
                </c:pt>
                <c:pt idx="4">
                  <c:v>18542</c:v>
                </c:pt>
                <c:pt idx="5">
                  <c:v>16510</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'[8]III.5.13.Trasp'!#REF!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c:ext uri="{02D57815-91ED-43cb-92C2-25804820EDAC}">
                        <c15:formulaRef>
                          <c15:sqref>'[8]III.5.13.Trasp'!#REF!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8C9-4E99-96A6-B7BBBA2FD45A}"/>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8C9-4E99-96A6-B7BBBA2FD45A}"/>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368</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Nov.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45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SVDS'!$D$16:$D$21</c:f>
              <c:numCache>
                <c:formatCode>#,##0_);[Red]\(#,##0\)</c:formatCode>
                <c:ptCount val="6"/>
                <c:pt idx="0">
                  <c:v>617</c:v>
                </c:pt>
                <c:pt idx="1">
                  <c:v>1256</c:v>
                </c:pt>
                <c:pt idx="2">
                  <c:v>1539</c:v>
                </c:pt>
                <c:pt idx="3">
                  <c:v>1063</c:v>
                </c:pt>
                <c:pt idx="4">
                  <c:v>-225</c:v>
                </c:pt>
                <c:pt idx="5">
                  <c:v>2389</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SVDS'!$E$16:$E$21</c:f>
              <c:numCache>
                <c:formatCode>#,##0_);[Red]\(#,##0\)</c:formatCode>
                <c:ptCount val="6"/>
                <c:pt idx="0">
                  <c:v>-2569</c:v>
                </c:pt>
                <c:pt idx="1">
                  <c:v>-3592</c:v>
                </c:pt>
                <c:pt idx="2">
                  <c:v>-10418</c:v>
                </c:pt>
                <c:pt idx="3">
                  <c:v>-5510</c:v>
                </c:pt>
                <c:pt idx="4">
                  <c:v>-13730</c:v>
                </c:pt>
                <c:pt idx="5">
                  <c:v>-15198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SVDS'!$F$16:$F$21</c:f>
              <c:numCache>
                <c:formatCode>#,##0_);[Red]\(#,##0\)</c:formatCode>
                <c:ptCount val="6"/>
                <c:pt idx="0">
                  <c:v>2844</c:v>
                </c:pt>
                <c:pt idx="1">
                  <c:v>2885</c:v>
                </c:pt>
                <c:pt idx="2">
                  <c:v>-2220</c:v>
                </c:pt>
                <c:pt idx="3">
                  <c:v>4408</c:v>
                </c:pt>
                <c:pt idx="4">
                  <c:v>10406</c:v>
                </c:pt>
                <c:pt idx="5">
                  <c:v>11485</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SVDS'!$G$16:$G$21</c:f>
              <c:numCache>
                <c:formatCode>#,##0_);[Red]\(#,##0\)</c:formatCode>
                <c:ptCount val="6"/>
                <c:pt idx="0">
                  <c:v>13</c:v>
                </c:pt>
                <c:pt idx="1">
                  <c:v>436</c:v>
                </c:pt>
                <c:pt idx="2">
                  <c:v>128</c:v>
                </c:pt>
                <c:pt idx="3">
                  <c:v>58</c:v>
                </c:pt>
                <c:pt idx="4">
                  <c:v>48</c:v>
                </c:pt>
                <c:pt idx="5">
                  <c:v>-74</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SVDS'!$H$16:$H$21</c:f>
              <c:numCache>
                <c:formatCode>#,##0_);[Red]\(#,##0\)</c:formatCode>
                <c:ptCount val="6"/>
                <c:pt idx="0">
                  <c:v>-3431</c:v>
                </c:pt>
                <c:pt idx="1">
                  <c:v>-2145</c:v>
                </c:pt>
                <c:pt idx="2">
                  <c:v>-5574</c:v>
                </c:pt>
                <c:pt idx="3">
                  <c:v>-4855</c:v>
                </c:pt>
                <c:pt idx="4">
                  <c:v>-3633</c:v>
                </c:pt>
                <c:pt idx="5">
                  <c:v>-114</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'[9]III.5.14.Trasp'!#REF!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Nov. 2025</c:v>
                </c:pt>
              </c:strCache>
              <c:extLst/>
            </c:strRef>
          </c:cat>
          <c:val>
            <c:numRef>
              <c:f>'10. SVDS'!$J$16:$J$21</c:f>
              <c:numCache>
                <c:formatCode>#,##0_);[Red]\(#,##0\)</c:formatCode>
                <c:ptCount val="6"/>
                <c:pt idx="0">
                  <c:v>423</c:v>
                </c:pt>
                <c:pt idx="1">
                  <c:v>888</c:v>
                </c:pt>
                <c:pt idx="2">
                  <c:v>1066</c:v>
                </c:pt>
                <c:pt idx="3">
                  <c:v>795</c:v>
                </c:pt>
                <c:pt idx="4">
                  <c:v>2436</c:v>
                </c:pt>
                <c:pt idx="5">
                  <c:v>1587</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Nov.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Nov. 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5149379649901116"/>
          <c:y val="5.21618049398697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Cuidado de la Salud</c:v>
                </c:pt>
                <c:pt idx="1">
                  <c:v>FONAMAT </c:v>
                </c:pt>
                <c:pt idx="2">
                  <c:v>Subsidios </c:v>
                </c:pt>
                <c:pt idx="3">
                  <c:v>Comisión SISALRIL</c:v>
                </c:pt>
              </c:strCache>
            </c:strRef>
          </c:cat>
          <c:val>
            <c:numRef>
              <c:f>'1. Pagos SFS'!$D$7:$D$10</c:f>
              <c:numCache>
                <c:formatCode>_(* #,##0.00_);_(* \(#,##0.00\);_(* "-"??_);_(@_)</c:formatCode>
                <c:ptCount val="4"/>
                <c:pt idx="0">
                  <c:v>187256943645.39999</c:v>
                </c:pt>
                <c:pt idx="1">
                  <c:v>3548959699.5100002</c:v>
                </c:pt>
                <c:pt idx="2">
                  <c:v>9245427126.2000008</c:v>
                </c:pt>
                <c:pt idx="3">
                  <c:v>1327694334.5999999</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92873575771.389999</c:v>
                </c:pt>
                <c:pt idx="1">
                  <c:v>123306752984.60999</c:v>
                </c:pt>
                <c:pt idx="2">
                  <c:v>39972782636.589996</c:v>
                </c:pt>
                <c:pt idx="3">
                  <c:v>21310833757.629997</c:v>
                </c:pt>
                <c:pt idx="4">
                  <c:v>10988011955.92</c:v>
                </c:pt>
                <c:pt idx="5">
                  <c:v>21370336618.43</c:v>
                </c:pt>
                <c:pt idx="6">
                  <c:v>6385371524.1100006</c:v>
                </c:pt>
                <c:pt idx="7">
                  <c:v>6158600777.7200003</c:v>
                </c:pt>
                <c:pt idx="8">
                  <c:v>7694150400.8999996</c:v>
                </c:pt>
                <c:pt idx="9">
                  <c:v>7914865066.25</c:v>
                </c:pt>
                <c:pt idx="10">
                  <c:v>5018252315.8800001</c:v>
                </c:pt>
                <c:pt idx="11">
                  <c:v>1983540616.8499999</c:v>
                </c:pt>
                <c:pt idx="12">
                  <c:v>1932019027.27</c:v>
                </c:pt>
                <c:pt idx="13">
                  <c:v>3181465285.7299995</c:v>
                </c:pt>
                <c:pt idx="14">
                  <c:v>2814484605.9299998</c:v>
                </c:pt>
                <c:pt idx="15">
                  <c:v>3622717917.29</c:v>
                </c:pt>
                <c:pt idx="16">
                  <c:v>579532132.62</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3515735828.0300002</c:v>
                </c:pt>
                <c:pt idx="1">
                  <c:v>2035676290.72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-224575</c:v>
                </c:pt>
                <c:pt idx="1">
                  <c:v>-299663</c:v>
                </c:pt>
                <c:pt idx="2">
                  <c:v>-322703</c:v>
                </c:pt>
                <c:pt idx="3">
                  <c:v>-274800</c:v>
                </c:pt>
                <c:pt idx="4">
                  <c:v>-332530</c:v>
                </c:pt>
                <c:pt idx="5">
                  <c:v>-428957</c:v>
                </c:pt>
                <c:pt idx="6">
                  <c:v>-453583</c:v>
                </c:pt>
                <c:pt idx="7">
                  <c:v>-425040</c:v>
                </c:pt>
                <c:pt idx="8">
                  <c:v>-394035</c:v>
                </c:pt>
                <c:pt idx="9">
                  <c:v>-388215</c:v>
                </c:pt>
                <c:pt idx="10">
                  <c:v>-363159</c:v>
                </c:pt>
                <c:pt idx="11">
                  <c:v>-340390</c:v>
                </c:pt>
                <c:pt idx="12">
                  <c:v>-291424</c:v>
                </c:pt>
                <c:pt idx="13">
                  <c:v>-229300</c:v>
                </c:pt>
                <c:pt idx="14">
                  <c:v>-186209</c:v>
                </c:pt>
                <c:pt idx="15">
                  <c:v>-136898</c:v>
                </c:pt>
                <c:pt idx="16">
                  <c:v>-86293</c:v>
                </c:pt>
                <c:pt idx="17">
                  <c:v>-159968</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235158</c:v>
                </c:pt>
                <c:pt idx="1">
                  <c:v>312870</c:v>
                </c:pt>
                <c:pt idx="2">
                  <c:v>336275</c:v>
                </c:pt>
                <c:pt idx="3">
                  <c:v>272959</c:v>
                </c:pt>
                <c:pt idx="4">
                  <c:v>302316</c:v>
                </c:pt>
                <c:pt idx="5">
                  <c:v>427117</c:v>
                </c:pt>
                <c:pt idx="6">
                  <c:v>454920</c:v>
                </c:pt>
                <c:pt idx="7">
                  <c:v>428363</c:v>
                </c:pt>
                <c:pt idx="8">
                  <c:v>395245</c:v>
                </c:pt>
                <c:pt idx="9">
                  <c:v>388730</c:v>
                </c:pt>
                <c:pt idx="10">
                  <c:v>362971</c:v>
                </c:pt>
                <c:pt idx="11">
                  <c:v>334805</c:v>
                </c:pt>
                <c:pt idx="12">
                  <c:v>280149</c:v>
                </c:pt>
                <c:pt idx="13">
                  <c:v>218068</c:v>
                </c:pt>
                <c:pt idx="14">
                  <c:v>172441</c:v>
                </c:pt>
                <c:pt idx="15">
                  <c:v>123152</c:v>
                </c:pt>
                <c:pt idx="16">
                  <c:v>77372</c:v>
                </c:pt>
                <c:pt idx="17">
                  <c:v>142544</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'4.INV_SFS x cuentas'!$B$6:$B$10</c:f>
              <c:numCache>
                <c:formatCode>_(* #,##0.00_);_(* \(#,##0.00\);_(* "-"??_);_(@_)</c:formatCode>
                <c:ptCount val="5"/>
                <c:pt idx="0">
                  <c:v>10666859892.57</c:v>
                </c:pt>
                <c:pt idx="1">
                  <c:v>4769991941.8999996</c:v>
                </c:pt>
                <c:pt idx="2">
                  <c:v>492572629.23000002</c:v>
                </c:pt>
                <c:pt idx="3">
                  <c:v>138207350.99000001</c:v>
                </c:pt>
                <c:pt idx="4">
                  <c:v>223344798.93000001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94834474127136E-2"/>
          <c:y val="9.1478535210516146E-2"/>
          <c:w val="0.91128172325986123"/>
          <c:h val="0.76997431442523934"/>
        </c:manualLayout>
      </c:layout>
      <c:lineChart>
        <c:grouping val="stacked"/>
        <c:varyColors val="0"/>
        <c:ser>
          <c:idx val="0"/>
          <c:order val="0"/>
          <c:tx>
            <c:strRef>
              <c:f>'5.Aport. Gob. y Pagos RS'!$B$6</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0"/>
              <c:layout>
                <c:manualLayout>
                  <c:x val="5.8022402768708903E-2"/>
                  <c:y val="1.1818719758753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08-4AB9-92DF-DD1FCA4613BF}"/>
                </c:ext>
              </c:extLst>
            </c:dLbl>
            <c:dLbl>
              <c:idx val="1"/>
              <c:layout>
                <c:manualLayout>
                  <c:x val="-0.11033149801146659"/>
                  <c:y val="6.56512328368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3.560967890112441E-2"/>
                  <c:y val="4.0102238711715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4.2560553778396598E-2"/>
                  <c:y val="3.9354584018172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3.6627126632631721E-2"/>
                  <c:y val="2.7841886476229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3.0539108459470398E-2"/>
                  <c:y val="-3.6532473156679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7"/>
              <c:layout>
                <c:manualLayout>
                  <c:x val="-3.7248580274223043E-2"/>
                  <c:y val="-3.6544003202179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08-4AB9-92DF-DD1FCA4613BF}"/>
                </c:ext>
              </c:extLst>
            </c:dLbl>
            <c:dLbl>
              <c:idx val="8"/>
              <c:layout>
                <c:manualLayout>
                  <c:x val="-4.0772439452133671E-2"/>
                  <c:y val="-3.7815481614231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3.8277051150787736E-2"/>
                  <c:y val="-4.5754711292949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3.6879667267320143E-2"/>
                  <c:y val="-3.4546872385244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24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'5.Aport. Gob. y Pagos RS'!$B$7:$B$17</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19395222000</c:v>
                </c:pt>
                <c:pt idx="10">
                  <c:v>24285004047.110001</c:v>
                </c:pt>
              </c:numCache>
            </c:numRef>
          </c:val>
          <c:smooth val="0"/>
          <c:extLst>
            <c:ext xmlns:c16="http://schemas.microsoft.com/office/drawing/2014/chart" uri="{C3380CC4-5D6E-409C-BE32-E72D297353CC}">
              <c16:uniqueId val="{00000000-C9C3-436C-B2FA-D05836ABCC44}"/>
            </c:ext>
          </c:extLst>
        </c:ser>
        <c:ser>
          <c:idx val="1"/>
          <c:order val="1"/>
          <c:tx>
            <c:strRef>
              <c:f>'5.Aport. Gob. y Pagos RS'!$C$6</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3"/>
              <c:layout>
                <c:manualLayout>
                  <c:x val="-3.6599473414062167E-2"/>
                  <c:y val="-4.8090656199218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08-4AB9-92DF-DD1FCA4613BF}"/>
                </c:ext>
              </c:extLst>
            </c:dLbl>
            <c:dLbl>
              <c:idx val="4"/>
              <c:layout>
                <c:manualLayout>
                  <c:x val="-4.254216915584412E-2"/>
                  <c:y val="-3.925768932387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5.5316926290975253E-2"/>
                  <c:y val="-4.3643337823351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6631107551834694E-2"/>
                  <c:y val="-4.0150686058863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9"/>
              <c:layout>
                <c:manualLayout>
                  <c:x val="-5.4365121578996492E-2"/>
                  <c:y val="-3.7343384430122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08-4AB9-92DF-DD1FCA4613BF}"/>
                </c:ext>
              </c:extLst>
            </c:dLbl>
            <c:dLbl>
              <c:idx val="10"/>
              <c:layout>
                <c:manualLayout>
                  <c:x val="-3.7991479223297757E-2"/>
                  <c:y val="-3.7720279403678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24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'5.Aport. Gob. y Pagos RS'!$C$7:$C$17</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21061145736.580002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1.2502039186479689E-2"/>
                <c:y val="0.42063848526089948"/>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2251862634156155"/>
          <c:y val="4.7192782340976125E-2"/>
          <c:w val="0.60432989232640799"/>
          <c:h val="6.0994011421482426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'6.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'6.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1030045663.2399999</c:v>
                </c:pt>
                <c:pt idx="13">
                  <c:v>1686480878.2399998</c:v>
                </c:pt>
                <c:pt idx="14">
                  <c:v>1914428962.3</c:v>
                </c:pt>
                <c:pt idx="15">
                  <c:v>2187783021.98</c:v>
                </c:pt>
                <c:pt idx="16">
                  <c:v>3329730496.9899993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99532234537.919998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PagosXcuentas'!$B$16:$E$16</c:f>
              <c:numCache>
                <c:formatCode>_(* #,##0.00_);_(* \(#,##0.00\);_(* "-"??_);_(@_)</c:formatCode>
                <c:ptCount val="4"/>
                <c:pt idx="0">
                  <c:v>80245785891.580017</c:v>
                </c:pt>
                <c:pt idx="1">
                  <c:v>89113603543.489975</c:v>
                </c:pt>
                <c:pt idx="2">
                  <c:v>99668069831.23999</c:v>
                </c:pt>
                <c:pt idx="3">
                  <c:v>99532234537.919998</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PagosXcuentas'!$B$7:$E$7</c:f>
              <c:numCache>
                <c:formatCode>_(* #,##0.00_);_(* \(#,##0.00\);_(* "-"??_);_(@_)</c:formatCode>
                <c:ptCount val="4"/>
                <c:pt idx="0">
                  <c:v>64516667631.620003</c:v>
                </c:pt>
                <c:pt idx="1">
                  <c:v>72515503134.449997</c:v>
                </c:pt>
                <c:pt idx="2">
                  <c:v>81223400245.509995</c:v>
                </c:pt>
                <c:pt idx="3">
                  <c:v>81144635092.229996</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Ene.-  Nov.2025</c:v>
                </c:pt>
              </c:strCache>
            </c:strRef>
          </c:cat>
          <c:val>
            <c:numRef>
              <c:f>'3. PagosXcuentas'!$B$11:$E$11</c:f>
              <c:numCache>
                <c:formatCode>_(* #,##0.00_);_(* \(#,##0.00\);_(* "-"??_);_(@_)</c:formatCode>
                <c:ptCount val="4"/>
                <c:pt idx="0">
                  <c:v>534942027.41000003</c:v>
                </c:pt>
                <c:pt idx="1">
                  <c:v>550668409.03999996</c:v>
                </c:pt>
                <c:pt idx="2">
                  <c:v>623677440.78999996</c:v>
                </c:pt>
                <c:pt idx="3">
                  <c:v>607978073.51999998</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PagosXcuentas'!$B$15:$E$15</c:f>
              <c:numCache>
                <c:formatCode>_(* #,##0.00_);_(* \(#,##0.00\);_(* "-"??_);_(@_)</c:formatCode>
                <c:ptCount val="4"/>
                <c:pt idx="0">
                  <c:v>330441648.19999999</c:v>
                </c:pt>
                <c:pt idx="1">
                  <c:v>372362585.42000002</c:v>
                </c:pt>
                <c:pt idx="2">
                  <c:v>415402047.5</c:v>
                </c:pt>
                <c:pt idx="3">
                  <c:v>416351301.94</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PagosXcuentas'!$B$10:$E$10</c:f>
              <c:numCache>
                <c:formatCode>_(* #,##0.00_);_(* \(#,##0.00\);_(* "-"??_);_(@_)</c:formatCode>
                <c:ptCount val="4"/>
                <c:pt idx="0">
                  <c:v>299922059.91000003</c:v>
                </c:pt>
                <c:pt idx="1">
                  <c:v>328081703.39999998</c:v>
                </c:pt>
                <c:pt idx="2">
                  <c:v>354482605.56999999</c:v>
                </c:pt>
                <c:pt idx="3">
                  <c:v>350862218.31</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PagosXcuentas'!$B$13:$E$13</c:f>
              <c:numCache>
                <c:formatCode>_(* #,##0.00_);_(* \(#,##0.00\);_(* "-"??_);_(@_)</c:formatCode>
                <c:ptCount val="4"/>
                <c:pt idx="0">
                  <c:v>3070768143.7399998</c:v>
                </c:pt>
                <c:pt idx="1">
                  <c:v>3418154271.48</c:v>
                </c:pt>
                <c:pt idx="2">
                  <c:v>3820529252.0700002</c:v>
                </c:pt>
                <c:pt idx="3">
                  <c:v>3816034861.7800002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Nov.2025</c:v>
                </c:pt>
              </c:strCache>
            </c:strRef>
          </c:cat>
          <c:val>
            <c:numRef>
              <c:f>'3. PagosXcuentas'!$B$14:$E$14</c:f>
              <c:numCache>
                <c:formatCode>_(* #,##0.00_);_(* \(#,##0.00\);_(* "-"??_);_(@_)</c:formatCode>
                <c:ptCount val="4"/>
                <c:pt idx="0">
                  <c:v>660867082.09000003</c:v>
                </c:pt>
                <c:pt idx="1">
                  <c:v>744719455.63999999</c:v>
                </c:pt>
                <c:pt idx="2">
                  <c:v>830780103.28999996</c:v>
                </c:pt>
                <c:pt idx="3">
                  <c:v>832685893.03999996</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Ene.-  Nov.2025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'[10]IV.3.3'!#REF!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Ene.-  Nov.2025</c:v>
                      </c:pt>
                    </c:strCache>
                  </c:strRef>
                </c:cat>
                <c:val>
                  <c:numRef>
                    <c:extLst>
                      <c:ext uri="{02D57815-91ED-43cb-92C2-25804820EDAC}">
                        <c15:formulaRef>
                          <c15:sqref>'[10]IV.3.3'!#REF!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97450711886.850006</c:v>
                </c:pt>
                <c:pt idx="1">
                  <c:v>69238817411.130005</c:v>
                </c:pt>
                <c:pt idx="2">
                  <c:v>60800159258.709999</c:v>
                </c:pt>
                <c:pt idx="3">
                  <c:v>58463480072.82</c:v>
                </c:pt>
                <c:pt idx="4">
                  <c:v>49266483437.209999</c:v>
                </c:pt>
                <c:pt idx="5">
                  <c:v>13646762497.019999</c:v>
                </c:pt>
                <c:pt idx="6">
                  <c:v>3241265331.7700005</c:v>
                </c:pt>
                <c:pt idx="7">
                  <c:v>2636861899.0799999</c:v>
                </c:pt>
                <c:pt idx="8">
                  <c:v>1581652657.8000002</c:v>
                </c:pt>
                <c:pt idx="9">
                  <c:v>1036008931.89</c:v>
                </c:pt>
                <c:pt idx="10">
                  <c:v>1499500960.1699998</c:v>
                </c:pt>
                <c:pt idx="11">
                  <c:v>4138036836.4200006</c:v>
                </c:pt>
                <c:pt idx="12">
                  <c:v>1851135188.1599998</c:v>
                </c:pt>
                <c:pt idx="13">
                  <c:v>2352211145.1300001</c:v>
                </c:pt>
                <c:pt idx="14">
                  <c:v>1356608170.2199998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anual'!$A$7:$A$14</c:f>
              <c:strCache>
                <c:ptCount val="8"/>
                <c:pt idx="0">
                  <c:v>2018</c:v>
                </c:pt>
                <c:pt idx="1">
                  <c:v>2019</c:v>
                </c:pt>
                <c:pt idx="2">
                  <c:v>2020</c:v>
                </c:pt>
                <c:pt idx="3">
                  <c:v>2021</c:v>
                </c:pt>
                <c:pt idx="4">
                  <c:v>2022</c:v>
                </c:pt>
                <c:pt idx="5">
                  <c:v>2023</c:v>
                </c:pt>
                <c:pt idx="6">
                  <c:v>2024</c:v>
                </c:pt>
                <c:pt idx="7">
                  <c:v>Nov. 2025</c:v>
                </c:pt>
              </c:strCache>
            </c:str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1571368.480525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anual'!$A$7:$A$14</c:f>
              <c:strCache>
                <c:ptCount val="8"/>
                <c:pt idx="0">
                  <c:v>2018</c:v>
                </c:pt>
                <c:pt idx="1">
                  <c:v>2019</c:v>
                </c:pt>
                <c:pt idx="2">
                  <c:v>2020</c:v>
                </c:pt>
                <c:pt idx="3">
                  <c:v>2021</c:v>
                </c:pt>
                <c:pt idx="4">
                  <c:v>2022</c:v>
                </c:pt>
                <c:pt idx="5">
                  <c:v>2023</c:v>
                </c:pt>
                <c:pt idx="6">
                  <c:v>2024</c:v>
                </c:pt>
                <c:pt idx="7">
                  <c:v>Nov. 2025</c:v>
                </c:pt>
              </c:strCache>
            </c:str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0.21226423745703457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Comp.'!$A$7:$A$11</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Comp.'!$B$7:$B$11</c:f>
              <c:numCache>
                <c:formatCode>_(* #,##0.00_);_(* \(#,##0.00\);_(* "-"_);_(@_)</c:formatCode>
                <c:ptCount val="5"/>
                <c:pt idx="0">
                  <c:v>1250353271989</c:v>
                </c:pt>
                <c:pt idx="1">
                  <c:v>92224503070</c:v>
                </c:pt>
                <c:pt idx="2">
                  <c:v>51989492683</c:v>
                </c:pt>
                <c:pt idx="3">
                  <c:v>1513946244</c:v>
                </c:pt>
                <c:pt idx="4">
                  <c:v>175287266539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45962</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9.9000000000000005E-2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45962</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'9.Rentab.Real'!$B$8:$B$25</c:f>
              <c:numCache>
                <c:formatCode>0.00%</c:formatCode>
                <c:ptCount val="18"/>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A-4837-B79C-ACEAF4E9FE0E}"/>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A-4837-B79C-ACEAF4E9FE0E}"/>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1A-4837-B79C-ACEAF4E9FE0E}"/>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1A-4837-B79C-ACEAF4E9FE0E}"/>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1A-4837-B79C-ACEAF4E9FE0E}"/>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1A-4837-B79C-ACEAF4E9FE0E}"/>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'9.Rentab.Real'!$C$8:$C$25</c:f>
              <c:numCache>
                <c:formatCode>0.00%</c:formatCode>
                <c:ptCount val="18"/>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4.8099999999999997E-2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1A-4837-B79C-ACEAF4E9FE0E}"/>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1A-4837-B79C-ACEAF4E9FE0E}"/>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1A-4837-B79C-ACEAF4E9FE0E}"/>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1A-4837-B79C-ACEAF4E9FE0E}"/>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1A-4837-B79C-ACEAF4E9FE0E}"/>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1A-4837-B79C-ACEAF4E9FE0E}"/>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1A-4837-B79C-ACEAF4E9FE0E}"/>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45962</c:v>
                </c:pt>
              </c:numCache>
            </c:numRef>
          </c:cat>
          <c:val>
            <c:numRef>
              <c:f>'9.Rentab.Real'!$D$8:$D$25</c:f>
              <c:numCache>
                <c:formatCode>0.00%</c:formatCode>
                <c:ptCount val="18"/>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5.1200000000000002E-2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804015972761447"/>
          <c:y val="0.21855182538464896"/>
          <c:w val="0.38063415889922692"/>
          <c:h val="0.61519199721867601"/>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4066617</c:v>
                </c:pt>
                <c:pt idx="1">
                  <c:v>669415</c:v>
                </c:pt>
                <c:pt idx="2">
                  <c:v>2363083</c:v>
                </c:pt>
                <c:pt idx="3">
                  <c:v>1270853</c:v>
                </c:pt>
                <c:pt idx="4">
                  <c:v>2233229</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1141071173634676"/>
          <c:w val="0.95736698030742196"/>
          <c:h val="0.6351708672399213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D-49AD-9D43-3F1ABD52B2FB}"/>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CD-49AD-9D43-3F1ABD52B2FB}"/>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CD-49AD-9D43-3F1ABD52B2FB}"/>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año'!$C$8:$C$26</c:f>
              <c:numCache>
                <c:formatCode>#,##0</c:formatCode>
                <c:ptCount val="19"/>
                <c:pt idx="0">
                  <c:v>799</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1226</c:v>
                </c:pt>
                <c:pt idx="16">
                  <c:v>1339</c:v>
                </c:pt>
                <c:pt idx="17">
                  <c:v>1517</c:v>
                </c:pt>
                <c:pt idx="18">
                  <c:v>1617</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CD-49AD-9D43-3F1ABD52B2FB}"/>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CD-49AD-9D43-3F1ABD52B2FB}"/>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CD-49AD-9D43-3F1ABD52B2FB}"/>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CD-49AD-9D43-3F1ABD52B2FB}"/>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CD-49AD-9D43-3F1ABD52B2FB}"/>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CD-49AD-9D43-3F1ABD52B2FB}"/>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año'!$B$8:$B$26</c:f>
              <c:numCache>
                <c:formatCode>#,##0</c:formatCode>
                <c:ptCount val="19"/>
                <c:pt idx="0">
                  <c:v>293</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1237</c:v>
                </c:pt>
                <c:pt idx="16">
                  <c:v>1264</c:v>
                </c:pt>
                <c:pt idx="17">
                  <c:v>1360</c:v>
                </c:pt>
                <c:pt idx="18">
                  <c:v>1273</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año'!$A$8:$A$26</c:f>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f>'2 Pensiones por año'!$D$8:$D$26</c:f>
              <c:numCache>
                <c:formatCode>_(* #,##0_);_(* \(#,##0\);_(* "-"_);_(@_)</c:formatCode>
                <c:ptCount val="19"/>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formatCode="#,##0">
                  <c:v>12</c:v>
                </c:pt>
                <c:pt idx="16" formatCode="#,##0">
                  <c:v>14</c:v>
                </c:pt>
                <c:pt idx="17" formatCode="#,##0">
                  <c:v>12</c:v>
                </c:pt>
                <c:pt idx="18" formatCode="#,##0">
                  <c:v>27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[11]V.3!#REF!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año'!$A$8:$A$26</c15:sqref>
                        </c15:formulaRef>
                      </c:ext>
                    </c:extLst>
                    <c:strCache>
                      <c:ptCount val="19"/>
                      <c:pt idx="0">
                        <c:v>2003-2007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Nov.25</c:v>
                      </c:pt>
                    </c:strCache>
                  </c:strRef>
                </c:cat>
                <c:val>
                  <c:numRef>
                    <c:extLst>
                      <c:ext uri="{02D57815-91ED-43cb-92C2-25804820EDAC}">
                        <c15:formulaRef>
                          <c15:sqref>[11]V.3!#REF!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13741</c:v>
                </c:pt>
                <c:pt idx="1">
                  <c:v>4896</c:v>
                </c:pt>
                <c:pt idx="2">
                  <c:v>16293</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9782981048.6299992</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425695792.12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Nov. 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6445901.5199999996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1C-4C47-A807-4073F7253970}"/>
                </c:ext>
              </c:extLst>
            </c:dLbl>
            <c:dLbl>
              <c:idx val="18"/>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1C-4C47-A807-4073F72539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'2.Reportes ARL'!$B$7:$B$25</c:f>
              <c:numCache>
                <c:formatCode>_(* #,##0_);_(* \(#,##0\);_(* "-"??_);_(@_)</c:formatCode>
                <c:ptCount val="19"/>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47419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8"/>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1C-4C47-A807-4073F72539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'2.Reportes ARL'!$C$7:$C$25</c:f>
              <c:numCache>
                <c:formatCode>_(* #,##0_);_(* \(#,##0\);_(* "-"??_);_(@_)</c:formatCode>
                <c:ptCount val="19"/>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381</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Reporte de Accidentes Laborales y Enfermedades Profesionales por Sexo</a:t>
            </a:r>
          </a:p>
        </c:rich>
      </c:tx>
      <c:layout>
        <c:manualLayout>
          <c:xMode val="edge"/>
          <c:yMode val="edge"/>
          <c:x val="0.28190990249290115"/>
          <c:y val="1.561628218972633E-3"/>
        </c:manualLayout>
      </c:layout>
      <c:overlay val="0"/>
    </c:title>
    <c:autoTitleDeleted val="0"/>
    <c:plotArea>
      <c:layout>
        <c:manualLayout>
          <c:layoutTarget val="inner"/>
          <c:xMode val="edge"/>
          <c:yMode val="edge"/>
          <c:x val="2.0793008441347238E-2"/>
          <c:y val="0.12326929963586593"/>
          <c:w val="0.95853850288874176"/>
          <c:h val="0.70319580929283843"/>
        </c:manualLayout>
      </c:layout>
      <c:lineChart>
        <c:grouping val="stacked"/>
        <c:varyColors val="0"/>
        <c:ser>
          <c:idx val="0"/>
          <c:order val="0"/>
          <c:tx>
            <c:strRef>
              <c:f>'3.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'3.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0.39286610878661088</c:v>
                </c:pt>
              </c:numCache>
            </c:numRef>
          </c:val>
          <c:smooth val="0"/>
          <c:extLst>
            <c:ext xmlns:c16="http://schemas.microsoft.com/office/drawing/2014/chart" uri="{C3380CC4-5D6E-409C-BE32-E72D297353CC}">
              <c16:uniqueId val="{00000008-5430-4A1B-9949-CDB16074F930}"/>
            </c:ext>
          </c:extLst>
        </c:ser>
        <c:ser>
          <c:idx val="1"/>
          <c:order val="1"/>
          <c:tx>
            <c:strRef>
              <c:f>'3.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'3.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0.60713389121338912</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769722417"/>
          <c:y val="7.6305568682134034E-2"/>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1E-4096-8A9E-8719D27B8A5E}"/>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1E-4096-8A9E-8719D27B8A5E}"/>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1E-4096-8A9E-8719D27B8A5E}"/>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143</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16332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14986</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8964</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5148</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1E-4096-8A9E-8719D27B8A5E}"/>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1E-4096-8A9E-8719D27B8A5E}"/>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#¡REF!</c:v>
                </c:pt>
                <c:pt idx="12">
                  <c:v>2024</c:v>
                </c:pt>
                <c:pt idx="13">
                  <c:v>Nov. 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2227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1-4001-B72A-30CD539115B8}"/>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1-4001-B72A-30CD539115B8}"/>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1-4001-B72A-30CD539115B8}"/>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21-4001-B72A-30CD539115B8}"/>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21-4001-B72A-30CD539115B8}"/>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21-4001-B72A-30CD539115B8}"/>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Empre.'!$B$7:$B$25</c:f>
              <c:numCache>
                <c:formatCode>_(* #,##0_);_(* \(#,##0\);_(* "-"??_);_(@_)</c:formatCode>
                <c:ptCount val="19"/>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9480</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21-4001-B72A-30CD539115B8}"/>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21-4001-B72A-30CD539115B8}"/>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21-4001-B72A-30CD539115B8}"/>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21-4001-B72A-30CD539115B8}"/>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C21-4001-B72A-30CD539115B8}"/>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21-4001-B72A-30CD539115B8}"/>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C21-4001-B72A-30CD539115B8}"/>
                </c:ext>
              </c:extLst>
            </c:dLbl>
            <c:dLbl>
              <c:idx val="18"/>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21-4001-B72A-30CD539115B8}"/>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Empre.'!$C$7:$C$25</c:f>
              <c:numCache>
                <c:formatCode>_(* #,##0_);_(* \(#,##0\);_(* "-"??_);_(@_)</c:formatCode>
                <c:ptCount val="19"/>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38320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'2.CI'!$D$5:$D$8</c:f>
              <c:numCache>
                <c:formatCode>_(* #,##0_);_(* \(#,##0\);_(* "-"_);_(@_)</c:formatCode>
                <c:ptCount val="4"/>
                <c:pt idx="0">
                  <c:v>5147</c:v>
                </c:pt>
                <c:pt idx="1">
                  <c:v>24808</c:v>
                </c:pt>
                <c:pt idx="2">
                  <c:v>5043</c:v>
                </c:pt>
                <c:pt idx="3">
                  <c:v>3393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4066617</c:v>
                </c:pt>
                <c:pt idx="1">
                  <c:v>669415</c:v>
                </c:pt>
                <c:pt idx="2">
                  <c:v>1101401</c:v>
                </c:pt>
                <c:pt idx="3">
                  <c:v>479600</c:v>
                </c:pt>
                <c:pt idx="4">
                  <c:v>268018</c:v>
                </c:pt>
                <c:pt idx="5">
                  <c:v>514064</c:v>
                </c:pt>
                <c:pt idx="6">
                  <c:v>541085</c:v>
                </c:pt>
                <c:pt idx="7">
                  <c:v>310407</c:v>
                </c:pt>
                <c:pt idx="8">
                  <c:v>419361</c:v>
                </c:pt>
                <c:pt idx="9">
                  <c:v>2233229</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97</c:v>
                </c:pt>
                <c:pt idx="1">
                  <c:v>128</c:v>
                </c:pt>
                <c:pt idx="2">
                  <c:v>25</c:v>
                </c:pt>
                <c:pt idx="3">
                  <c:v>47</c:v>
                </c:pt>
                <c:pt idx="4">
                  <c:v>243</c:v>
                </c:pt>
                <c:pt idx="5">
                  <c:v>119</c:v>
                </c:pt>
                <c:pt idx="6">
                  <c:v>1141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2025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7342394961021"/>
                  <c:y val="1.872188620557166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9.8790091084775863E-2"/>
                  <c:y val="0.24205173489155596"/>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8</c:v>
                </c:pt>
                <c:pt idx="2">
                  <c:v>17</c:v>
                </c:pt>
                <c:pt idx="3">
                  <c:v>16</c:v>
                </c:pt>
                <c:pt idx="4">
                  <c:v>0</c:v>
                </c:pt>
                <c:pt idx="5">
                  <c:v>11</c:v>
                </c:pt>
                <c:pt idx="6">
                  <c:v>117</c:v>
                </c:pt>
                <c:pt idx="7">
                  <c:v>221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Nov.25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7C41-44C8-8270-25EE48A4E8F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Maria Trinidad Sanchez</c:v>
                </c:pt>
                <c:pt idx="19">
                  <c:v>Independencia</c:v>
                </c:pt>
                <c:pt idx="20">
                  <c:v>Hermanas Mirabal</c:v>
                </c:pt>
                <c:pt idx="21">
                  <c:v>Bahoruco</c:v>
                </c:pt>
                <c:pt idx="22">
                  <c:v>Montecristi</c:v>
                </c:pt>
                <c:pt idx="23">
                  <c:v>Samana</c:v>
                </c:pt>
                <c:pt idx="24">
                  <c:v>Hato Mayor del Rey</c:v>
                </c:pt>
                <c:pt idx="25">
                  <c:v>El Seybo</c:v>
                </c:pt>
                <c:pt idx="26">
                  <c:v>San jose de Ocoa</c:v>
                </c:pt>
                <c:pt idx="27">
                  <c:v>Santiago Rodriguez</c:v>
                </c:pt>
                <c:pt idx="28">
                  <c:v>Dajabon</c:v>
                </c:pt>
                <c:pt idx="29">
                  <c:v>Elias Piña</c:v>
                </c:pt>
                <c:pt idx="30">
                  <c:v>Pedernales</c:v>
                </c:pt>
                <c:pt idx="31">
                  <c:v>Valverde</c:v>
                </c:pt>
                <c:pt idx="32">
                  <c:v>No Especificada</c:v>
                </c:pt>
              </c:strCache>
            </c:strRef>
          </c:cat>
          <c:val>
            <c:numRef>
              <c:f>'6. SFS'!$D$13:$D$45</c:f>
              <c:numCache>
                <c:formatCode>_(* #,##0_);_(* \(#,##0\);_(* "-"_);_(@_)</c:formatCode>
                <c:ptCount val="33"/>
                <c:pt idx="0">
                  <c:v>2860471</c:v>
                </c:pt>
                <c:pt idx="1">
                  <c:v>1046454</c:v>
                </c:pt>
                <c:pt idx="2">
                  <c:v>732095</c:v>
                </c:pt>
                <c:pt idx="3">
                  <c:v>375993</c:v>
                </c:pt>
                <c:pt idx="4">
                  <c:v>282991</c:v>
                </c:pt>
                <c:pt idx="5">
                  <c:v>241950</c:v>
                </c:pt>
                <c:pt idx="6">
                  <c:v>209464</c:v>
                </c:pt>
                <c:pt idx="7">
                  <c:v>207865</c:v>
                </c:pt>
                <c:pt idx="8">
                  <c:v>206071</c:v>
                </c:pt>
                <c:pt idx="9">
                  <c:v>184196</c:v>
                </c:pt>
                <c:pt idx="10">
                  <c:v>164540</c:v>
                </c:pt>
                <c:pt idx="11">
                  <c:v>161711</c:v>
                </c:pt>
                <c:pt idx="12">
                  <c:v>157067</c:v>
                </c:pt>
                <c:pt idx="13">
                  <c:v>154337</c:v>
                </c:pt>
                <c:pt idx="14">
                  <c:v>146923</c:v>
                </c:pt>
                <c:pt idx="15">
                  <c:v>117405</c:v>
                </c:pt>
                <c:pt idx="16">
                  <c:v>113904</c:v>
                </c:pt>
                <c:pt idx="17">
                  <c:v>112893</c:v>
                </c:pt>
                <c:pt idx="18">
                  <c:v>99059</c:v>
                </c:pt>
                <c:pt idx="19">
                  <c:v>78787</c:v>
                </c:pt>
                <c:pt idx="20">
                  <c:v>74164</c:v>
                </c:pt>
                <c:pt idx="21">
                  <c:v>69933</c:v>
                </c:pt>
                <c:pt idx="22">
                  <c:v>66896</c:v>
                </c:pt>
                <c:pt idx="23">
                  <c:v>63558</c:v>
                </c:pt>
                <c:pt idx="24">
                  <c:v>62218</c:v>
                </c:pt>
                <c:pt idx="25">
                  <c:v>57193</c:v>
                </c:pt>
                <c:pt idx="26">
                  <c:v>51372</c:v>
                </c:pt>
                <c:pt idx="27">
                  <c:v>48429</c:v>
                </c:pt>
                <c:pt idx="28">
                  <c:v>47569</c:v>
                </c:pt>
                <c:pt idx="29">
                  <c:v>46960</c:v>
                </c:pt>
                <c:pt idx="30">
                  <c:v>14966</c:v>
                </c:pt>
                <c:pt idx="31">
                  <c:v>104607</c:v>
                </c:pt>
                <c:pt idx="32">
                  <c:v>2210675</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244122269934682"/>
          <c:w val="0.97419825697838891"/>
          <c:h val="0.65592543249176449"/>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dLbl>
              <c:idx val="1"/>
              <c:layout>
                <c:manualLayout>
                  <c:x val="-3.4655956577496014E-3"/>
                  <c:y val="6.55483900566541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0D-4BDE-8508-514794DA8BFA}"/>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Nov.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2585661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Nov.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2231413</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1242520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1143860</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988893</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1441801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8">
  <a:schemeClr val="accent5"/>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1">
  <a:schemeClr val="accent1"/>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8">
  <a:schemeClr val="accent5"/>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8">
  <a:schemeClr val="accent5"/>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8">
  <a:schemeClr val="accent5"/>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6">
  <a:schemeClr val="accent3"/>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5.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INDICE!A1"/></Relationships>
</file>

<file path=xl/drawings/_rels/drawing10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134"/></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 Id="rId4" Type="http://schemas.openxmlformats.org/officeDocument/2006/relationships/image" Target="../media/image17.png"/></Relationships>
</file>

<file path=xl/drawings/_rels/drawing112.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6"/><Relationship Id="rId1" Type="http://schemas.openxmlformats.org/officeDocument/2006/relationships/chart" Target="../charts/chart55.xml"/></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9.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2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21.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109"/></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 Id="rId4"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108"/><Relationship Id="rId4"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109"/></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10.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108"/></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108"/></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1.png"/><Relationship Id="rId1" Type="http://schemas.openxmlformats.org/officeDocument/2006/relationships/hyperlink" Target="#Contenido!A134"/></Relationships>
</file>

<file path=xl/drawings/_rels/drawing5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Contenido!A107"/></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12.png"/><Relationship Id="rId4"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3.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1" Type="http://schemas.openxmlformats.org/officeDocument/2006/relationships/image" Target="../media/image14.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Contenido!A47"/></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0.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Contenido!A58"/></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2.xml"/></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NOVIEMBRE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9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719974</xdr:colOff>
      <xdr:row>1</xdr:row>
      <xdr:rowOff>163886</xdr:rowOff>
    </xdr:from>
    <xdr:to>
      <xdr:col>2</xdr:col>
      <xdr:colOff>476250</xdr:colOff>
      <xdr:row>2</xdr:row>
      <xdr:rowOff>955388</xdr:rowOff>
    </xdr:to>
    <xdr:pic>
      <xdr:nvPicPr>
        <xdr:cNvPr id="5" name="1 Imagen" descr="Logo_2x4.bmp">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719974" y="354386"/>
          <a:ext cx="1423151" cy="1077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848591</xdr:rowOff>
    </xdr:from>
    <xdr:to>
      <xdr:col>10</xdr:col>
      <xdr:colOff>1125682</xdr:colOff>
      <xdr:row>35</xdr:row>
      <xdr:rowOff>155864</xdr:rowOff>
    </xdr:to>
    <xdr:graphicFrame macro="">
      <xdr:nvGraphicFramePr>
        <xdr:cNvPr id="4" name="6 Gráfico">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13</xdr:row>
      <xdr:rowOff>119062</xdr:rowOff>
    </xdr:from>
    <xdr:to>
      <xdr:col>8</xdr:col>
      <xdr:colOff>238125</xdr:colOff>
      <xdr:row>53</xdr:row>
      <xdr:rowOff>142875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51</xdr:row>
      <xdr:rowOff>40821</xdr:rowOff>
    </xdr:from>
    <xdr:ext cx="1359731" cy="342786"/>
    <xdr:sp macro="" textlink="">
      <xdr:nvSpPr>
        <xdr:cNvPr id="2" name="CuadroTexto 1">
          <a:extLst>
            <a:ext uri="{FF2B5EF4-FFF2-40B4-BE49-F238E27FC236}">
              <a16:creationId xmlns:a16="http://schemas.microsoft.com/office/drawing/2014/main" id="{00000000-0008-0000-41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04.xml><?xml version="1.0" encoding="utf-8"?>
<xdr:wsDr xmlns:xdr="http://schemas.openxmlformats.org/drawingml/2006/spreadsheetDrawing" xmlns:a="http://schemas.openxmlformats.org/drawingml/2006/main">
  <xdr:twoCellAnchor>
    <xdr:from>
      <xdr:col>0</xdr:col>
      <xdr:colOff>0</xdr:colOff>
      <xdr:row>44</xdr:row>
      <xdr:rowOff>69273</xdr:rowOff>
    </xdr:from>
    <xdr:to>
      <xdr:col>14</xdr:col>
      <xdr:colOff>502228</xdr:colOff>
      <xdr:row>84</xdr:row>
      <xdr:rowOff>103909</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34637</xdr:colOff>
      <xdr:row>26</xdr:row>
      <xdr:rowOff>47625</xdr:rowOff>
    </xdr:from>
    <xdr:to>
      <xdr:col>23</xdr:col>
      <xdr:colOff>1452562</xdr:colOff>
      <xdr:row>75</xdr:row>
      <xdr:rowOff>166687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1000124</xdr:colOff>
      <xdr:row>27</xdr:row>
      <xdr:rowOff>1047750</xdr:rowOff>
    </xdr:from>
    <xdr:to>
      <xdr:col>14</xdr:col>
      <xdr:colOff>619125</xdr:colOff>
      <xdr:row>81</xdr:row>
      <xdr:rowOff>0</xdr:rowOff>
    </xdr:to>
    <xdr:graphicFrame macro="">
      <xdr:nvGraphicFramePr>
        <xdr:cNvPr id="4" name="3 Gráfico">
          <a:extLst>
            <a:ext uri="{FF2B5EF4-FFF2-40B4-BE49-F238E27FC236}">
              <a16:creationId xmlns:a16="http://schemas.microsoft.com/office/drawing/2014/main" id="{00000000-0008-0000-4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881681</xdr:colOff>
      <xdr:row>83</xdr:row>
      <xdr:rowOff>71437</xdr:rowOff>
    </xdr:from>
    <xdr:to>
      <xdr:col>7</xdr:col>
      <xdr:colOff>261937</xdr:colOff>
      <xdr:row>86</xdr:row>
      <xdr:rowOff>175037</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81681" y="28313062"/>
          <a:ext cx="16168069" cy="675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800" b="1">
              <a:latin typeface="Arial" panose="020B0604020202020204" pitchFamily="34" charset="0"/>
              <a:cs typeface="Arial" panose="020B0604020202020204" pitchFamily="34" charset="0"/>
            </a:rPr>
            <a:t>Fuente: </a:t>
          </a:r>
          <a:r>
            <a:rPr lang="es-ES" sz="2800">
              <a:latin typeface="Arial" panose="020B0604020202020204" pitchFamily="34" charset="0"/>
              <a:cs typeface="Arial" panose="020B0604020202020204" pitchFamily="34" charset="0"/>
            </a:rPr>
            <a:t>SIPEN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9</xdr:col>
      <xdr:colOff>748393</xdr:colOff>
      <xdr:row>62</xdr:row>
      <xdr:rowOff>3710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214"/>
          <a:ext cx="7742464" cy="1178749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48</xdr:row>
      <xdr:rowOff>95412</xdr:rowOff>
    </xdr:to>
    <xdr:pic>
      <xdr:nvPicPr>
        <xdr:cNvPr id="4" name="Imagen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wsDr>
</file>

<file path=xl/drawings/drawing11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2.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19</xdr:col>
      <xdr:colOff>476250</xdr:colOff>
      <xdr:row>52</xdr:row>
      <xdr:rowOff>47624</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14.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4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9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12</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4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13</xdr:col>
      <xdr:colOff>4676777</xdr:colOff>
      <xdr:row>20</xdr:row>
      <xdr:rowOff>171450</xdr:rowOff>
    </xdr:from>
    <xdr:to>
      <xdr:col>16</xdr:col>
      <xdr:colOff>681037</xdr:colOff>
      <xdr:row>38</xdr:row>
      <xdr:rowOff>256572</xdr:rowOff>
    </xdr:to>
    <xdr:pic>
      <xdr:nvPicPr>
        <xdr:cNvPr id="4" name="Imagen 3">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1"/>
        <a:stretch>
          <a:fillRect/>
        </a:stretch>
      </xdr:blipFill>
      <xdr:spPr>
        <a:xfrm>
          <a:off x="61902977" y="9658350"/>
          <a:ext cx="11625260" cy="77051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54119</xdr:rowOff>
    </xdr:from>
    <xdr:to>
      <xdr:col>12</xdr:col>
      <xdr:colOff>238124</xdr:colOff>
      <xdr:row>71</xdr:row>
      <xdr:rowOff>149369</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119"/>
          <a:ext cx="9537988" cy="13620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26</xdr:row>
      <xdr:rowOff>136071</xdr:rowOff>
    </xdr:from>
    <xdr:to>
      <xdr:col>13</xdr:col>
      <xdr:colOff>1156607</xdr:colOff>
      <xdr:row>61</xdr:row>
      <xdr:rowOff>103909</xdr:rowOff>
    </xdr:to>
    <xdr:graphicFrame macro="">
      <xdr:nvGraphicFramePr>
        <xdr:cNvPr id="240749" name="2 Gráfico">
          <a:extLst>
            <a:ext uri="{FF2B5EF4-FFF2-40B4-BE49-F238E27FC236}">
              <a16:creationId xmlns:a16="http://schemas.microsoft.com/office/drawing/2014/main" id="{00000000-0008-0000-4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4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4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26</xdr:row>
      <xdr:rowOff>17318</xdr:rowOff>
    </xdr:from>
    <xdr:to>
      <xdr:col>14</xdr:col>
      <xdr:colOff>1281544</xdr:colOff>
      <xdr:row>63</xdr:row>
      <xdr:rowOff>86591</xdr:rowOff>
    </xdr:to>
    <xdr:graphicFrame macro="">
      <xdr:nvGraphicFramePr>
        <xdr:cNvPr id="249970" name="2 Gráfico">
          <a:extLst>
            <a:ext uri="{FF2B5EF4-FFF2-40B4-BE49-F238E27FC236}">
              <a16:creationId xmlns:a16="http://schemas.microsoft.com/office/drawing/2014/main" id="{00000000-0008-0000-5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14</xdr:col>
      <xdr:colOff>1238250</xdr:colOff>
      <xdr:row>96</xdr:row>
      <xdr:rowOff>108858</xdr:rowOff>
    </xdr:to>
    <xdr:graphicFrame macro="">
      <xdr:nvGraphicFramePr>
        <xdr:cNvPr id="252018" name="2 Gráfico">
          <a:extLst>
            <a:ext uri="{FF2B5EF4-FFF2-40B4-BE49-F238E27FC236}">
              <a16:creationId xmlns:a16="http://schemas.microsoft.com/office/drawing/2014/main" id="{00000000-0008-0000-4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4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658075</xdr:colOff>
      <xdr:row>0</xdr:row>
      <xdr:rowOff>339095</xdr:rowOff>
    </xdr:from>
    <xdr:to>
      <xdr:col>1</xdr:col>
      <xdr:colOff>450273</xdr:colOff>
      <xdr:row>1</xdr:row>
      <xdr:rowOff>32604</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4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75" y="339095"/>
          <a:ext cx="1246925" cy="87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121227</xdr:rowOff>
    </xdr:from>
    <xdr:to>
      <xdr:col>15</xdr:col>
      <xdr:colOff>853787</xdr:colOff>
      <xdr:row>64</xdr:row>
      <xdr:rowOff>121226</xdr:rowOff>
    </xdr:to>
    <xdr:graphicFrame macro="">
      <xdr:nvGraphicFramePr>
        <xdr:cNvPr id="247922" name="2 Gráfico">
          <a:extLst>
            <a:ext uri="{FF2B5EF4-FFF2-40B4-BE49-F238E27FC236}">
              <a16:creationId xmlns:a16="http://schemas.microsoft.com/office/drawing/2014/main" id="{00000000-0008-0000-4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24</xdr:row>
      <xdr:rowOff>23812</xdr:rowOff>
    </xdr:from>
    <xdr:to>
      <xdr:col>12</xdr:col>
      <xdr:colOff>2047875</xdr:colOff>
      <xdr:row>59</xdr:row>
      <xdr:rowOff>23812</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53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32.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16</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133991</xdr:colOff>
      <xdr:row>24</xdr:row>
      <xdr:rowOff>95251</xdr:rowOff>
    </xdr:from>
    <xdr:to>
      <xdr:col>15</xdr:col>
      <xdr:colOff>585107</xdr:colOff>
      <xdr:row>46</xdr:row>
      <xdr:rowOff>40821</xdr:rowOff>
    </xdr:to>
    <xdr:graphicFrame macro="">
      <xdr:nvGraphicFramePr>
        <xdr:cNvPr id="9" name="8 Gráfico">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1828800</xdr:colOff>
      <xdr:row>81</xdr:row>
      <xdr:rowOff>152400</xdr:rowOff>
    </xdr:to>
    <xdr:graphicFrame macro="">
      <xdr:nvGraphicFramePr>
        <xdr:cNvPr id="4" name="1 Gráfico">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2438400</xdr:colOff>
      <xdr:row>34</xdr:row>
      <xdr:rowOff>342900</xdr:rowOff>
    </xdr:to>
    <xdr:pic>
      <xdr:nvPicPr>
        <xdr:cNvPr id="2" name="Imagen 1"/>
        <xdr:cNvPicPr>
          <a:picLocks noChangeAspect="1"/>
        </xdr:cNvPicPr>
      </xdr:nvPicPr>
      <xdr:blipFill rotWithShape="1">
        <a:blip xmlns:r="http://schemas.openxmlformats.org/officeDocument/2006/relationships" r:embed="rId1"/>
        <a:srcRect l="5013" r="8180"/>
        <a:stretch/>
      </xdr:blipFill>
      <xdr:spPr>
        <a:xfrm>
          <a:off x="0" y="0"/>
          <a:ext cx="13106400" cy="1760220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3.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71437</xdr:colOff>
      <xdr:row>25</xdr:row>
      <xdr:rowOff>142874</xdr:rowOff>
    </xdr:from>
    <xdr:to>
      <xdr:col>9</xdr:col>
      <xdr:colOff>2500312</xdr:colOff>
      <xdr:row>62</xdr:row>
      <xdr:rowOff>142874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2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265203</xdr:colOff>
      <xdr:row>1</xdr:row>
      <xdr:rowOff>28418</xdr:rowOff>
    </xdr:from>
    <xdr:to>
      <xdr:col>0</xdr:col>
      <xdr:colOff>935046</xdr:colOff>
      <xdr:row>1</xdr:row>
      <xdr:rowOff>457200</xdr:rowOff>
    </xdr:to>
    <xdr:pic>
      <xdr:nvPicPr>
        <xdr:cNvPr id="3" name="1 Imagen" descr="Logo_2x4.bmp">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265203" y="19034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0</xdr:colOff>
      <xdr:row>28</xdr:row>
      <xdr:rowOff>0</xdr:rowOff>
    </xdr:from>
    <xdr:to>
      <xdr:col>11</xdr:col>
      <xdr:colOff>2057400</xdr:colOff>
      <xdr:row>69</xdr:row>
      <xdr:rowOff>152400</xdr:rowOff>
    </xdr:to>
    <xdr:graphicFrame macro="">
      <xdr:nvGraphicFramePr>
        <xdr:cNvPr id="4" name="1 Gráfico">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29</xdr:row>
      <xdr:rowOff>44824</xdr:rowOff>
    </xdr:from>
    <xdr:to>
      <xdr:col>8</xdr:col>
      <xdr:colOff>369794</xdr:colOff>
      <xdr:row>60</xdr:row>
      <xdr:rowOff>122465</xdr:rowOff>
    </xdr:to>
    <xdr:graphicFrame macro="">
      <xdr:nvGraphicFramePr>
        <xdr:cNvPr id="5" name="4 Gráfico">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29</xdr:row>
      <xdr:rowOff>51954</xdr:rowOff>
    </xdr:from>
    <xdr:to>
      <xdr:col>15</xdr:col>
      <xdr:colOff>675409</xdr:colOff>
      <xdr:row>60</xdr:row>
      <xdr:rowOff>81643</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6.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1A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26</xdr:row>
      <xdr:rowOff>404812</xdr:rowOff>
    </xdr:from>
    <xdr:to>
      <xdr:col>15</xdr:col>
      <xdr:colOff>1000124</xdr:colOff>
      <xdr:row>54</xdr:row>
      <xdr:rowOff>69273</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0</xdr:colOff>
      <xdr:row>99</xdr:row>
      <xdr:rowOff>45358</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3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3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56031</xdr:colOff>
      <xdr:row>10</xdr:row>
      <xdr:rowOff>11204</xdr:rowOff>
    </xdr:from>
    <xdr:to>
      <xdr:col>12</xdr:col>
      <xdr:colOff>280148</xdr:colOff>
      <xdr:row>30</xdr:row>
      <xdr:rowOff>280147</xdr:rowOff>
    </xdr:to>
    <xdr:pic>
      <xdr:nvPicPr>
        <xdr:cNvPr id="5" name="Imagen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56031" y="3003175"/>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3.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99392</xdr:colOff>
      <xdr:row>5</xdr:row>
      <xdr:rowOff>149087</xdr:rowOff>
    </xdr:from>
    <xdr:to>
      <xdr:col>9</xdr:col>
      <xdr:colOff>521806</xdr:colOff>
      <xdr:row>16</xdr:row>
      <xdr:rowOff>24845</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259772</xdr:colOff>
      <xdr:row>13</xdr:row>
      <xdr:rowOff>138544</xdr:rowOff>
    </xdr:from>
    <xdr:to>
      <xdr:col>16</xdr:col>
      <xdr:colOff>606136</xdr:colOff>
      <xdr:row>54</xdr:row>
      <xdr:rowOff>103909</xdr:rowOff>
    </xdr:to>
    <xdr:grpSp>
      <xdr:nvGrpSpPr>
        <xdr:cNvPr id="26" name="Grupo 25">
          <a:extLst>
            <a:ext uri="{FF2B5EF4-FFF2-40B4-BE49-F238E27FC236}">
              <a16:creationId xmlns:a16="http://schemas.microsoft.com/office/drawing/2014/main" id="{00000000-0008-0000-0400-00001A000000}"/>
            </a:ext>
          </a:extLst>
        </xdr:cNvPr>
        <xdr:cNvGrpSpPr/>
      </xdr:nvGrpSpPr>
      <xdr:grpSpPr>
        <a:xfrm>
          <a:off x="259772" y="3273135"/>
          <a:ext cx="13837228" cy="7775865"/>
          <a:chOff x="259772" y="3117272"/>
          <a:chExt cx="13837228" cy="8070274"/>
        </a:xfrm>
      </xdr:grpSpPr>
      <xdr:sp macro="" textlink="">
        <xdr:nvSpPr>
          <xdr:cNvPr id="3" name="37 Rectángulo redondeado">
            <a:extLst>
              <a:ext uri="{FF2B5EF4-FFF2-40B4-BE49-F238E27FC236}">
                <a16:creationId xmlns:a16="http://schemas.microsoft.com/office/drawing/2014/main" id="{00000000-0008-0000-04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4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4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4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4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4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4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4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4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4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4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4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4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4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4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4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4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4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4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4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4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4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4</xdr:row>
      <xdr:rowOff>36443</xdr:rowOff>
    </xdr:from>
    <xdr:to>
      <xdr:col>9</xdr:col>
      <xdr:colOff>513520</xdr:colOff>
      <xdr:row>21</xdr:row>
      <xdr:rowOff>57979</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3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24</xdr:row>
      <xdr:rowOff>123265</xdr:rowOff>
    </xdr:from>
    <xdr:to>
      <xdr:col>15</xdr:col>
      <xdr:colOff>560294</xdr:colOff>
      <xdr:row>41</xdr:row>
      <xdr:rowOff>190499</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14</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62781</xdr:colOff>
      <xdr:row>25</xdr:row>
      <xdr:rowOff>34635</xdr:rowOff>
    </xdr:from>
    <xdr:to>
      <xdr:col>14</xdr:col>
      <xdr:colOff>1643063</xdr:colOff>
      <xdr:row>81</xdr:row>
      <xdr:rowOff>47625</xdr:rowOff>
    </xdr:to>
    <xdr:graphicFrame macro="">
      <xdr:nvGraphicFramePr>
        <xdr:cNvPr id="2" name="3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5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5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121228</xdr:colOff>
      <xdr:row>23</xdr:row>
      <xdr:rowOff>952500</xdr:rowOff>
    </xdr:from>
    <xdr:to>
      <xdr:col>13</xdr:col>
      <xdr:colOff>761999</xdr:colOff>
      <xdr:row>68</xdr:row>
      <xdr:rowOff>47625</xdr:rowOff>
    </xdr:to>
    <xdr:graphicFrame macro="">
      <xdr:nvGraphicFramePr>
        <xdr:cNvPr id="3" name="2 Gráfico">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xdr:from>
      <xdr:col>3</xdr:col>
      <xdr:colOff>185552</xdr:colOff>
      <xdr:row>16</xdr:row>
      <xdr:rowOff>207819</xdr:rowOff>
    </xdr:from>
    <xdr:to>
      <xdr:col>10</xdr:col>
      <xdr:colOff>311727</xdr:colOff>
      <xdr:row>46</xdr:row>
      <xdr:rowOff>234742</xdr:rowOff>
    </xdr:to>
    <xdr:graphicFrame macro="">
      <xdr:nvGraphicFramePr>
        <xdr:cNvPr id="4" name="3 Gráfico">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6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6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78443</xdr:colOff>
      <xdr:row>7</xdr:row>
      <xdr:rowOff>112058</xdr:rowOff>
    </xdr:from>
    <xdr:to>
      <xdr:col>12</xdr:col>
      <xdr:colOff>627529</xdr:colOff>
      <xdr:row>31</xdr:row>
      <xdr:rowOff>89646</xdr:rowOff>
    </xdr:to>
    <xdr:pic>
      <xdr:nvPicPr>
        <xdr:cNvPr id="5" name="Imagen 4">
          <a:extLst>
            <a:ext uri="{FF2B5EF4-FFF2-40B4-BE49-F238E27FC236}">
              <a16:creationId xmlns:a16="http://schemas.microsoft.com/office/drawing/2014/main" id="{00000000-0008-0000-0600-000005000000}"/>
            </a:ext>
          </a:extLst>
        </xdr:cNvPr>
        <xdr:cNvPicPr/>
      </xdr:nvPicPr>
      <xdr:blipFill rotWithShape="1">
        <a:blip xmlns:r="http://schemas.openxmlformats.org/officeDocument/2006/relationships" r:embed="rId3"/>
        <a:srcRect l="2473" t="5411" r="-291"/>
        <a:stretch/>
      </xdr:blipFill>
      <xdr:spPr bwMode="auto">
        <a:xfrm>
          <a:off x="78443" y="1927411"/>
          <a:ext cx="9737910" cy="5132294"/>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95249</xdr:rowOff>
    </xdr:from>
    <xdr:to>
      <xdr:col>19</xdr:col>
      <xdr:colOff>476250</xdr:colOff>
      <xdr:row>78</xdr:row>
      <xdr:rowOff>166687</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75768</xdr:rowOff>
    </xdr:from>
    <xdr:to>
      <xdr:col>19</xdr:col>
      <xdr:colOff>595312</xdr:colOff>
      <xdr:row>56</xdr:row>
      <xdr:rowOff>142874</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75.xml><?xml version="1.0" encoding="utf-8"?>
<xdr:wsDr xmlns:xdr="http://schemas.openxmlformats.org/drawingml/2006/spreadsheetDrawing" xmlns:a="http://schemas.openxmlformats.org/drawingml/2006/main">
  <xdr:twoCellAnchor>
    <xdr:from>
      <xdr:col>9</xdr:col>
      <xdr:colOff>857250</xdr:colOff>
      <xdr:row>28</xdr:row>
      <xdr:rowOff>166687</xdr:rowOff>
    </xdr:from>
    <xdr:to>
      <xdr:col>18</xdr:col>
      <xdr:colOff>523875</xdr:colOff>
      <xdr:row>68</xdr:row>
      <xdr:rowOff>119062</xdr:rowOff>
    </xdr:to>
    <xdr:graphicFrame macro="">
      <xdr:nvGraphicFramePr>
        <xdr:cNvPr id="2" name="11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3401</xdr:rowOff>
    </xdr:from>
    <xdr:to>
      <xdr:col>9</xdr:col>
      <xdr:colOff>1064759</xdr:colOff>
      <xdr:row>68</xdr:row>
      <xdr:rowOff>47624</xdr:rowOff>
    </xdr:to>
    <xdr:graphicFrame macro="">
      <xdr:nvGraphicFramePr>
        <xdr:cNvPr id="3" name="13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2F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69</xdr:row>
      <xdr:rowOff>17319</xdr:rowOff>
    </xdr:to>
    <xdr:graphicFrame macro="">
      <xdr:nvGraphicFramePr>
        <xdr:cNvPr id="2" name="5 Gráfico">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0</xdr:colOff>
      <xdr:row>69</xdr:row>
      <xdr:rowOff>86591</xdr:rowOff>
    </xdr:to>
    <xdr:graphicFrame macro="">
      <xdr:nvGraphicFramePr>
        <xdr:cNvPr id="3" name="4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3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3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3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0</xdr:row>
      <xdr:rowOff>558346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44</xdr:row>
      <xdr:rowOff>108858</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324971</xdr:colOff>
      <xdr:row>0</xdr:row>
      <xdr:rowOff>224119</xdr:rowOff>
    </xdr:from>
    <xdr:to>
      <xdr:col>1</xdr:col>
      <xdr:colOff>318527</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1" y="224119"/>
          <a:ext cx="755556"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13</xdr:row>
      <xdr:rowOff>40821</xdr:rowOff>
    </xdr:from>
    <xdr:to>
      <xdr:col>3</xdr:col>
      <xdr:colOff>95249</xdr:colOff>
      <xdr:row>45</xdr:row>
      <xdr:rowOff>81643</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738187</xdr:rowOff>
    </xdr:to>
    <xdr:sp macro="" textlink="">
      <xdr:nvSpPr>
        <xdr:cNvPr id="4" name="3 Rectángulo redondeado">
          <a:extLst>
            <a:ext uri="{FF2B5EF4-FFF2-40B4-BE49-F238E27FC236}">
              <a16:creationId xmlns:a16="http://schemas.microsoft.com/office/drawing/2014/main" id="{00000000-0008-0000-0800-000004000000}"/>
            </a:ext>
          </a:extLst>
        </xdr:cNvPr>
        <xdr:cNvSpPr/>
      </xdr:nvSpPr>
      <xdr:spPr>
        <a:xfrm>
          <a:off x="11206" y="0"/>
          <a:ext cx="21002625" cy="1690687"/>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723925</xdr:colOff>
      <xdr:row>1</xdr:row>
      <xdr:rowOff>0</xdr:rowOff>
    </xdr:from>
    <xdr:to>
      <xdr:col>1</xdr:col>
      <xdr:colOff>1423446</xdr:colOff>
      <xdr:row>4</xdr:row>
      <xdr:rowOff>309563</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723925" y="238125"/>
          <a:ext cx="1461521"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39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xdr:colOff>
      <xdr:row>19</xdr:row>
      <xdr:rowOff>71437</xdr:rowOff>
    </xdr:from>
    <xdr:to>
      <xdr:col>13</xdr:col>
      <xdr:colOff>857250</xdr:colOff>
      <xdr:row>69</xdr:row>
      <xdr:rowOff>190498</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0.03883</cdr:x>
      <cdr:y>0.94359</cdr:y>
    </cdr:from>
    <cdr:to>
      <cdr:x>0.14883</cdr:x>
      <cdr:y>0.98741</cdr:y>
    </cdr:to>
    <cdr:sp macro="" textlink="">
      <cdr:nvSpPr>
        <cdr:cNvPr id="2" name="CuadroTexto 1"/>
        <cdr:cNvSpPr txBox="1"/>
      </cdr:nvSpPr>
      <cdr:spPr>
        <a:xfrm xmlns:a="http://schemas.openxmlformats.org/drawingml/2006/main">
          <a:off x="1017898" y="8920245"/>
          <a:ext cx="2883931" cy="4142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800" b="1"/>
            <a:t>Fuente:</a:t>
          </a:r>
          <a:r>
            <a:rPr lang="es-DO" sz="2800" b="1" baseline="0"/>
            <a:t> </a:t>
          </a:r>
          <a:r>
            <a:rPr lang="es-DO" sz="2800" baseline="0"/>
            <a:t>TSS</a:t>
          </a:r>
          <a:endParaRPr lang="es-DO" sz="2800"/>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24</xdr:row>
      <xdr:rowOff>17318</xdr:rowOff>
    </xdr:from>
    <xdr:to>
      <xdr:col>15</xdr:col>
      <xdr:colOff>1194955</xdr:colOff>
      <xdr:row>60</xdr:row>
      <xdr:rowOff>69273</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1</xdr:row>
      <xdr:rowOff>302009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3C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3E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C-Office-Work-Schedule-Template16?8880A20F" TargetMode="External"/><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isclaimer-Smartsheet-Templates_Solution1-Tab5?8880A20F" TargetMode="External"/><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RC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cion_RC_01"/>
      <sheetName val="III.5.14.Trasp"/>
      <sheetName val="III.6.3.Afil"/>
    </sheetNames>
    <sheetDataSet>
      <sheetData sheetId="0">
        <row r="223">
          <cell r="B223">
            <v>4797690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Set>
  </externalBook>
</externalLink>
</file>

<file path=xl/tables/table1.xml><?xml version="1.0" encoding="utf-8"?>
<table xmlns="http://schemas.openxmlformats.org/spreadsheetml/2006/main" id="5" name="Tabla5" displayName="Tabla5" ref="A5:F23" totalsRowShown="0" headerRowDxfId="661" dataDxfId="659" headerRowBorderDxfId="660" tableBorderDxfId="658" totalsRowBorderDxfId="657">
  <tableColumns count="6">
    <tableColumn id="1" name="Años" dataDxfId="656"/>
    <tableColumn id="2" name="Afiliación SFS" dataDxfId="655"/>
    <tableColumn id="6" name="Variación Porcentual Anual de la Poblacaion Afiliada" dataDxfId="654">
      <calculatedColumnFormula>+(Tabla5[[#This Row],[Afiliación SFS]]-B5)/Tabla5[[#This Row],[Afiliación SFS]]</calculatedColumnFormula>
    </tableColumn>
    <tableColumn id="3" name="Población Nacional estimada" dataDxfId="653"/>
    <tableColumn id="4" name=" Evolucion del % Población Total Afiliada al  SFS" dataDxfId="652">
      <calculatedColumnFormula>B6/D6</calculatedColumnFormula>
    </tableColumn>
    <tableColumn id="5" name="Tasa de Crecimiento Anual" dataDxfId="651"/>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533" dataDxfId="531" headerRowBorderDxfId="532" tableBorderDxfId="530" totalsRowBorderDxfId="529">
  <tableColumns count="7">
    <tableColumn id="1" name="Grupo" dataDxfId="528" dataCellStyle="Millares 2 4"/>
    <tableColumn id="2" name="Afiliados por Grupo de Edad" dataDxfId="527">
      <calculatedColumnFormula>+D9+F9</calculatedColumnFormula>
    </tableColumn>
    <tableColumn id="3" name="%" dataDxfId="526">
      <calculatedColumnFormula>+B9/$B$27</calculatedColumnFormula>
    </tableColumn>
    <tableColumn id="4" name="Hombres" dataDxfId="525"/>
    <tableColumn id="5" name=" % Hombres" dataDxfId="524">
      <calculatedColumnFormula>D9/B9</calculatedColumnFormula>
    </tableColumn>
    <tableColumn id="6" name="Mujeres" dataDxfId="523"/>
    <tableColumn id="7" name=" %  Mujeres" dataDxfId="522">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12" name="Tabla12" displayName="Tabla12" ref="B10:I28" totalsRowShown="0" headerRowDxfId="519" dataDxfId="517" headerRowBorderDxfId="518" tableBorderDxfId="516" totalsRowBorderDxfId="515">
  <tableColumns count="8">
    <tableColumn id="1" name="Año" dataDxfId="514" dataCellStyle="Normal 2 2"/>
    <tableColumn id="2" name="Afiliados Titulares " dataDxfId="513" dataCellStyle="Normal 2 2"/>
    <tableColumn id="3" name="Afiliados Dependientes " dataDxfId="512" dataCellStyle="Normal 2 2"/>
    <tableColumn id="4" name="Afiliados Totales" dataDxfId="511" dataCellStyle="Normal 2 2">
      <calculatedColumnFormula>C11+D11</calculatedColumnFormula>
    </tableColumn>
    <tableColumn id="5" name="% Afiliados   titulares " dataDxfId="510" dataCellStyle="Normal 2 2">
      <calculatedColumnFormula>C11/E11</calculatedColumnFormula>
    </tableColumn>
    <tableColumn id="6" name=" % Afiliados Dependientes" dataDxfId="509" dataCellStyle="Normal 2 2">
      <calculatedColumnFormula>D11/E11</calculatedColumnFormula>
    </tableColumn>
    <tableColumn id="7" name="Índice de dependencia RS" dataDxfId="508" dataCellStyle="Normal 2 2">
      <calculatedColumnFormula>D11/C11</calculatedColumnFormula>
    </tableColumn>
    <tableColumn id="8" name=" Dependendientes por cada 100 titulares" dataDxfId="507">
      <calculatedColumnFormula>100*Tabla12[[#This Row],[Índice de dependencia RS]]</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15" name="Tabla15" displayName="Tabla15" ref="B8:I26" totalsRowShown="0" headerRowDxfId="505" dataDxfId="503" headerRowBorderDxfId="504" tableBorderDxfId="502" totalsRowBorderDxfId="501">
  <tableColumns count="8">
    <tableColumn id="1" name="Período" dataDxfId="500"/>
    <tableColumn id="2" name="Titulares_Masc" dataDxfId="499" dataCellStyle="Millares 2 4"/>
    <tableColumn id="3" name="Dependientes Directos_Masc" dataDxfId="498" dataCellStyle="Millares 2 4"/>
    <tableColumn id="4" name="Total Masculino" dataDxfId="497" dataCellStyle="Millares 2 4">
      <calculatedColumnFormula>C9+D9</calculatedColumnFormula>
    </tableColumn>
    <tableColumn id="5" name="Titulares_Fem" dataDxfId="496" dataCellStyle="Millares 2 4"/>
    <tableColumn id="6" name="Dependientes Directos_Fem" dataDxfId="495" dataCellStyle="Millares 2 4"/>
    <tableColumn id="7" name="Total Femenino" dataDxfId="494" dataCellStyle="Millares 2 4">
      <calculatedColumnFormula>F9+G9</calculatedColumnFormula>
    </tableColumn>
    <tableColumn id="8" name="Total Afiliados SFS RS" dataDxfId="493" dataCellStyle="Millares 2 4">
      <calculatedColumnFormula>E9+H9</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71" name="Tabla224972" displayName="Tabla224972" ref="A8:G27" totalsRowShown="0" headerRowDxfId="486" dataDxfId="484" headerRowBorderDxfId="485" tableBorderDxfId="483" totalsRowBorderDxfId="482">
  <tableColumns count="7">
    <tableColumn id="1" name="Grupo" dataDxfId="481" dataCellStyle="Millares 2 4"/>
    <tableColumn id="2" name="Afiliados por Grupo de Edad" dataDxfId="480">
      <calculatedColumnFormula>+D9+F9</calculatedColumnFormula>
    </tableColumn>
    <tableColumn id="3" name="%" dataDxfId="479">
      <calculatedColumnFormula>+B9/$B$27</calculatedColumnFormula>
    </tableColumn>
    <tableColumn id="4" name="Hombres" dataDxfId="478"/>
    <tableColumn id="5" name=" % Hombres" dataDxfId="477">
      <calculatedColumnFormula>D9/B9</calculatedColumnFormula>
    </tableColumn>
    <tableColumn id="6" name="Mujeres" dataDxfId="476"/>
    <tableColumn id="7" name=" %  Mujeres" dataDxfId="475">
      <calculatedColumnFormula>+F9/B9</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60" name="Tabla475461" displayName="Tabla475461" ref="A7:C13" totalsRowShown="0" headerRowDxfId="474" dataDxfId="472" headerRowBorderDxfId="473" tableBorderDxfId="471" totalsRowBorderDxfId="470">
  <tableColumns count="3">
    <tableColumn id="1" name="Región Geográfica" dataDxfId="469"/>
    <tableColumn id="3" name="Total" dataDxfId="468"/>
    <tableColumn id="4" name="%" dataDxfId="467"/>
  </tableColumns>
  <tableStyleInfo name="TableStyleLight9" showFirstColumn="0" showLastColumn="0" showRowStripes="1" showColumnStripes="0"/>
</table>
</file>

<file path=xl/tables/table15.xml><?xml version="1.0" encoding="utf-8"?>
<table xmlns="http://schemas.openxmlformats.org/spreadsheetml/2006/main" id="61" name="Tabla47546062" displayName="Tabla47546062" ref="A23:C34" totalsRowShown="0" headerRowDxfId="466" dataDxfId="464" headerRowBorderDxfId="465" tableBorderDxfId="463" totalsRowBorderDxfId="462">
  <tableColumns count="3">
    <tableColumn id="2" name="Región de Salud " dataDxfId="461"/>
    <tableColumn id="3" name="Total" dataDxfId="460"/>
    <tableColumn id="4" name="%" dataDxfId="459"/>
  </tableColumns>
  <tableStyleInfo name="TableStyleLight9" showFirstColumn="0" showLastColumn="0" showRowStripes="1" showColumnStripes="0"/>
</table>
</file>

<file path=xl/tables/table16.xml><?xml version="1.0" encoding="utf-8"?>
<table xmlns="http://schemas.openxmlformats.org/spreadsheetml/2006/main" id="62" name="Tabla4863" displayName="Tabla4863" ref="C12:E46" totalsRowShown="0" headerRowDxfId="458" dataDxfId="456" headerRowBorderDxfId="457" tableBorderDxfId="455" totalsRowBorderDxfId="454">
  <sortState ref="C13:E38">
    <sortCondition descending="1" ref="D5:D38"/>
  </sortState>
  <tableColumns count="3">
    <tableColumn id="1" name="Provincias" dataDxfId="453"/>
    <tableColumn id="10" name="Nov.25" dataDxfId="452">
      <calculatedColumnFormula>+#REF!</calculatedColumnFormula>
    </tableColumn>
    <tableColumn id="12" name="% Provincia" dataDxfId="451">
      <calculatedColumnFormula>+#REF!/#REF!</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79" name="Tabla4754616580" displayName="Tabla4754616580" ref="A6:C10" totalsRowShown="0" headerRowDxfId="449" dataDxfId="447" headerRowBorderDxfId="448" tableBorderDxfId="446" totalsRowBorderDxfId="445">
  <tableColumns count="3">
    <tableColumn id="1" name="Pensionados" dataDxfId="444"/>
    <tableColumn id="3" name="Total" dataDxfId="443"/>
    <tableColumn id="4" name="%" dataDxfId="442"/>
  </tableColumns>
  <tableStyleInfo name="TableStyleLight9" showFirstColumn="0" showLastColumn="0" showRowStripes="1" showColumnStripes="0"/>
</table>
</file>

<file path=xl/tables/table18.xml><?xml version="1.0" encoding="utf-8"?>
<table xmlns="http://schemas.openxmlformats.org/spreadsheetml/2006/main" id="64" name="Tabla47546165" displayName="Tabla47546165" ref="A7:C11" totalsRowShown="0" headerRowDxfId="441" dataDxfId="439" headerRowBorderDxfId="440" tableBorderDxfId="438" totalsRowBorderDxfId="437">
  <tableColumns count="3">
    <tableColumn id="1" name="Categoria de ARS" dataDxfId="436"/>
    <tableColumn id="3" name="Total" dataDxfId="435"/>
    <tableColumn id="4" name="%" dataDxfId="434"/>
  </tableColumns>
  <tableStyleInfo name="TableStyleLight9" showFirstColumn="0" showLastColumn="0" showRowStripes="1" showColumnStripes="0"/>
</table>
</file>

<file path=xl/tables/table19.xml><?xml version="1.0" encoding="utf-8"?>
<table xmlns="http://schemas.openxmlformats.org/spreadsheetml/2006/main" id="2" name="Tabla2" displayName="Tabla2" ref="A6:L24" totalsRowShown="0" headerRowDxfId="432" dataDxfId="430" headerRowBorderDxfId="431" tableBorderDxfId="429" totalsRowBorderDxfId="428">
  <tableColumns count="12">
    <tableColumn id="1" name="Años" dataDxfId="427"/>
    <tableColumn id="3" name="Empresas Privadas" dataDxfId="426"/>
    <tableColumn id="4" name=" Empresas Públicas " dataDxfId="425"/>
    <tableColumn id="5" name="Empresas Públicas Centralizadas" dataDxfId="424"/>
    <tableColumn id="14" name="Empresas Pendiente en Clasificar" dataDxfId="423"/>
    <tableColumn id="7" name="Total Empresas" dataDxfId="422">
      <calculatedColumnFormula>SUM(B7:E7)</calculatedColumnFormula>
    </tableColumn>
    <tableColumn id="8" name=" Empleados Privados" dataDxfId="421"/>
    <tableColumn id="9" name="Empleados  Públicos " dataDxfId="420"/>
    <tableColumn id="10" name="Empleados Públicos Centralizados" dataDxfId="419"/>
    <tableColumn id="12" name="Total  Empleados" dataDxfId="418">
      <calculatedColumnFormula>SUM(G7:I7)+Tabla2[[#This Row],[Empresas y Empleados sin claficar]]</calculatedColumnFormula>
    </tableColumn>
    <tableColumn id="11" name="Empresas y Empleados sin claficar" dataDxfId="417">
      <calculatedColumnFormula>+Tabla2[[#This Row],[Empresas Pendiente en Clasificar]]</calculatedColumnFormula>
    </tableColumn>
    <tableColumn id="13" name="Relación Promedio Empleados / Empresas" dataDxfId="416"/>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649" dataDxfId="647" headerRowBorderDxfId="648" tableBorderDxfId="646" totalsRowBorderDxfId="645">
  <tableColumns count="8">
    <tableColumn id="1" name="Mes / Año" dataDxfId="644"/>
    <tableColumn id="2" name="Afiliación  RC" dataDxfId="643"/>
    <tableColumn id="3" name="Afiliación RS" dataDxfId="642"/>
    <tableColumn id="4" name="Pensionados" dataDxfId="641"/>
    <tableColumn id="5" name="Total " dataDxfId="640">
      <calculatedColumnFormula>SUM(B6:D6)</calculatedColumnFormula>
    </tableColumn>
    <tableColumn id="6" name="%  RC " dataDxfId="639">
      <calculatedColumnFormula>B6/E6</calculatedColumnFormula>
    </tableColumn>
    <tableColumn id="7" name="%   RS " dataDxfId="638">
      <calculatedColumnFormula>C6/E6</calculatedColumnFormula>
    </tableColumn>
    <tableColumn id="8" name="%Pensionados " dataDxfId="637">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23" name="Tabla23" displayName="Tabla23" ref="A4:E24" totalsRowShown="0" headerRowDxfId="413" dataDxfId="411" headerRowBorderDxfId="412" tableBorderDxfId="410" totalsRowBorderDxfId="409">
  <tableColumns count="5">
    <tableColumn id="1" name="Años" dataDxfId="408"/>
    <tableColumn id="2" name="Afiliación al SRL" dataDxfId="407"/>
    <tableColumn id="3" name="Total Casos de Accid. Laborales y Enf. Prof." dataDxfId="406"/>
    <tableColumn id="4" name="Accidentabilidad Afiliados_x000a_(No. de accidentes por cada 100,000 afiliados)" dataDxfId="405"/>
    <tableColumn id="5" name="Tasa de accidentabilidad   " dataDxfId="404"/>
  </tableColumns>
  <tableStyleInfo name="TableStyleLight9" showFirstColumn="0" showLastColumn="0" showRowStripes="1" showColumnStripes="0"/>
</table>
</file>

<file path=xl/tables/table21.xml><?xml version="1.0" encoding="utf-8"?>
<table xmlns="http://schemas.openxmlformats.org/spreadsheetml/2006/main" id="21" name="Tabla21" displayName="Tabla21" ref="A6:D24" totalsRowShown="0" headerRowDxfId="403" dataDxfId="401" headerRowBorderDxfId="402" tableBorderDxfId="400" totalsRowBorderDxfId="399">
  <tableColumns count="4">
    <tableColumn id="1" name="Años" dataDxfId="398"/>
    <tableColumn id="2" name="Ocupada Sector Formal" dataDxfId="397"/>
    <tableColumn id="3" name="Afiliados  SRL" dataDxfId="396"/>
    <tableColumn id="4" name="% Crecimiento" dataDxfId="395">
      <calculatedColumnFormula>C7/C6-1</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7" name="Tabla7" displayName="Tabla7" ref="A6:D24" totalsRowShown="0" headerRowDxfId="394" dataDxfId="392" headerRowBorderDxfId="393" tableBorderDxfId="391" totalsRowBorderDxfId="390">
  <tableColumns count="4">
    <tableColumn id="1" name="Año" dataDxfId="389" dataCellStyle="Normal 2"/>
    <tableColumn id="2" name="Cotizantes" dataDxfId="388" dataCellStyle="Millares 2"/>
    <tableColumn id="3" name="Afiliados " dataDxfId="387" dataCellStyle="Millares 2"/>
    <tableColumn id="4" name="Densidad de Cotizantes" dataDxfId="386" dataCellStyle="Normal 2">
      <calculatedColumnFormula>B7/C7</calculatedColumnFormula>
    </tableColumn>
  </tableColumns>
  <tableStyleInfo name="TableStyleLight9" showFirstColumn="0" showLastColumn="0" showRowStripes="1" showColumnStripes="0"/>
</table>
</file>

<file path=xl/tables/table23.xml><?xml version="1.0" encoding="utf-8"?>
<table xmlns="http://schemas.openxmlformats.org/spreadsheetml/2006/main" id="9" name="Tabla9" displayName="Tabla9" ref="A5:D23" totalsRowShown="0" headerRowDxfId="385" dataDxfId="383" headerRowBorderDxfId="384" tableBorderDxfId="382" totalsRowBorderDxfId="381">
  <tableColumns count="4">
    <tableColumn id="1" name="Años" dataDxfId="380" dataCellStyle="Normal 2"/>
    <tableColumn id="2" name="Trabajadores Cotizantes " dataDxfId="379" dataCellStyle="Millares 2">
      <calculatedColumnFormula>+'2. SVDS'!B7</calculatedColumnFormula>
    </tableColumn>
    <tableColumn id="3" name="Población Ocupada Formal" dataDxfId="378" dataCellStyle="Millares 2"/>
    <tableColumn id="4" name="% Cotizantes/ Pobl. Asalariada" dataDxfId="377">
      <calculatedColumnFormula>B6/C6</calculatedColumnFormula>
    </tableColumn>
  </tableColumns>
  <tableStyleInfo name="TableStyleLight9" showFirstColumn="0" showLastColumn="0" showRowStripes="1" showColumnStripes="0"/>
</table>
</file>

<file path=xl/tables/table24.xml><?xml version="1.0" encoding="utf-8"?>
<table xmlns="http://schemas.openxmlformats.org/spreadsheetml/2006/main" id="58" name="Tabla5759" displayName="Tabla5759" ref="A6:C18" totalsRowCount="1" headerRowDxfId="375" dataDxfId="373" totalsRowDxfId="371" headerRowBorderDxfId="374" tableBorderDxfId="372" headerRowCellStyle="Millares 5 2">
  <tableColumns count="3">
    <tableColumn id="1" name="Edad" totalsRowLabel="Fuente: SIPEN" dataDxfId="370" totalsRowDxfId="369" dataCellStyle="Normal 13 2"/>
    <tableColumn id="2" name="Cotizantes" dataDxfId="368" totalsRowDxfId="367"/>
    <tableColumn id="3" name="%" dataDxfId="366" totalsRowDxfId="365"/>
  </tableColumns>
  <tableStyleInfo name="TableStyleLight9" showFirstColumn="0" showLastColumn="0" showRowStripes="1" showColumnStripes="0"/>
</table>
</file>

<file path=xl/tables/table25.xml><?xml version="1.0" encoding="utf-8"?>
<table xmlns="http://schemas.openxmlformats.org/spreadsheetml/2006/main" id="20" name="Tabla20" displayName="Tabla20" ref="A5:C15" totalsRowShown="0" headerRowDxfId="363" dataDxfId="361" headerRowBorderDxfId="362" tableBorderDxfId="360" totalsRowBorderDxfId="359">
  <tableColumns count="3">
    <tableColumn id="1" name="Cantidad de Salarios Mínimos Cotizables" dataDxfId="358" dataCellStyle="Normal 13 2"/>
    <tableColumn id="2" name="Cotizantes" dataDxfId="357"/>
    <tableColumn id="3" name="%" dataDxfId="356"/>
  </tableColumns>
  <tableStyleInfo name="TableStyleLight9" showFirstColumn="0" showLastColumn="0" showRowStripes="1" showColumnStripes="0"/>
</table>
</file>

<file path=xl/tables/table26.xml><?xml version="1.0" encoding="utf-8"?>
<table xmlns="http://schemas.openxmlformats.org/spreadsheetml/2006/main" id="63" name="Tabla63" displayName="Tabla63" ref="B4:H22" totalsRowShown="0" headerRowDxfId="355" dataDxfId="353" headerRowBorderDxfId="354" tableBorderDxfId="352" totalsRowBorderDxfId="351">
  <tableColumns count="7">
    <tableColumn id="1" name="Mes" dataDxfId="350"/>
    <tableColumn id="2" name="Afiliados Masculino" dataDxfId="349"/>
    <tableColumn id="3" name="Afiliados Femeninos" dataDxfId="348"/>
    <tableColumn id="4" name="Total _x000a_Afiliados" dataDxfId="347">
      <calculatedColumnFormula>+Tabla63[[#This Row],[Afiliados Femeninos]]+Tabla63[[#This Row],[Afiliados Masculino]]</calculatedColumnFormula>
    </tableColumn>
    <tableColumn id="5" name="Cotizantes Masculinos" dataDxfId="346"/>
    <tableColumn id="6" name="Cotizantes Femenino " dataDxfId="345"/>
    <tableColumn id="7" name="Total _x000a_Cotizantes" dataDxfId="34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67" name="Tabla67" displayName="Tabla67" ref="A7:B23" totalsRowShown="0" headerRowDxfId="343" dataDxfId="341" headerRowBorderDxfId="342">
  <tableColumns count="2">
    <tableColumn id="1" name="Períodos" dataDxfId="340"/>
    <tableColumn id="2" name="Casos" dataDxfId="339"/>
  </tableColumns>
  <tableStyleInfo name="TableStyleLight9" showFirstColumn="0" showLastColumn="0" showRowStripes="1" showColumnStripes="0"/>
</table>
</file>

<file path=xl/tables/table28.xml><?xml version="1.0" encoding="utf-8"?>
<table xmlns="http://schemas.openxmlformats.org/spreadsheetml/2006/main" id="18" name="Tabla18" displayName="Tabla18" ref="A5:O22" totalsRowShown="0" headerRowDxfId="338" dataDxfId="336" headerRowBorderDxfId="337" tableBorderDxfId="335" totalsRowBorderDxfId="334">
  <tableColumns count="15">
    <tableColumn id="1" name="Período" dataDxfId="333"/>
    <tableColumn id="2" name="Atlántico" dataDxfId="332"/>
    <tableColumn id="3" name="Crecer" dataDxfId="331"/>
    <tableColumn id="4" name="JMMB-BDI" dataDxfId="330"/>
    <tableColumn id="5" name="Popular" dataDxfId="329"/>
    <tableColumn id="6" name="Reservas" dataDxfId="328"/>
    <tableColumn id="7" name="Romana" dataDxfId="327"/>
    <tableColumn id="8" name="Siembra" dataDxfId="326"/>
    <tableColumn id="9" name="Total" dataDxfId="325"/>
    <tableColumn id="10" name="Ministerio de Hacienda" dataDxfId="324"/>
    <tableColumn id="11" name="Plan  Sustitutivo del Banco Central" dataDxfId="323"/>
    <tableColumn id="12" name="Plan  Sustitutivo del Banco de Reservas" dataDxfId="322"/>
    <tableColumn id="13" name="Plan Sustitutivo INABIMA" dataDxfId="321"/>
    <tableColumn id="14" name="Total Reparto" dataDxfId="320"/>
    <tableColumn id="15" name="Total General" dataDxfId="319"/>
  </tableColumns>
  <tableStyleInfo name="TableStyleLight9" showFirstColumn="0" showLastColumn="0" showRowStripes="1" showColumnStripes="0"/>
</table>
</file>

<file path=xl/tables/table29.xml><?xml version="1.0" encoding="utf-8"?>
<table xmlns="http://schemas.openxmlformats.org/spreadsheetml/2006/main" id="19" name="Tabla19" displayName="Tabla19" ref="A4:O22" totalsRowShown="0" headerRowDxfId="318" dataDxfId="316" headerRowBorderDxfId="317" tableBorderDxfId="315" totalsRowBorderDxfId="314">
  <tableColumns count="15">
    <tableColumn id="1" name="Año" dataDxfId="313" totalsRowDxfId="312"/>
    <tableColumn id="2" name="Atlántico" dataDxfId="311" totalsRowDxfId="310"/>
    <tableColumn id="3" name="Crecer" dataDxfId="309" totalsRowDxfId="308"/>
    <tableColumn id="4" name="JMMB-BDI" dataDxfId="307" totalsRowDxfId="306"/>
    <tableColumn id="5" name="Popular" dataDxfId="305" totalsRowDxfId="304"/>
    <tableColumn id="6" name="Reservas" dataDxfId="303" totalsRowDxfId="302"/>
    <tableColumn id="7" name="Romana" dataDxfId="301" totalsRowDxfId="300"/>
    <tableColumn id="8" name="Siembra" dataDxfId="299" totalsRowDxfId="298"/>
    <tableColumn id="9" name="Total AFP" dataDxfId="297" totalsRowDxfId="296"/>
    <tableColumn id="10" name="FPBC" dataDxfId="295" totalsRowDxfId="294"/>
    <tableColumn id="11" name="Bco Reservas" dataDxfId="293" totalsRowDxfId="292"/>
    <tableColumn id="12" name="INABIMA" dataDxfId="291" totalsRowDxfId="290"/>
    <tableColumn id="13" name="Ministerio de Hacienda" dataDxfId="289" totalsRowDxfId="288"/>
    <tableColumn id="14" name="Total Reparto" dataDxfId="287" totalsRowDxfId="286"/>
    <tableColumn id="15" name="Total General" dataDxfId="285" totalsRowDxfId="284"/>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636" dataDxfId="634" headerRowBorderDxfId="635" tableBorderDxfId="633" totalsRowBorderDxfId="632" dataCellStyle="Millares 2 4">
  <tableColumns count="16">
    <tableColumn id="1" name="Mes / Año" dataDxfId="631" dataCellStyle="Millares 2 4"/>
    <tableColumn id="2" name="RS-Hombres" dataDxfId="630" dataCellStyle="Millares 2 4"/>
    <tableColumn id="4" name="RS-Mujeres" dataDxfId="629" dataCellStyle="Millares 2 4"/>
    <tableColumn id="6" name="RC-Hombres " dataDxfId="628" dataCellStyle="Millares 2 4"/>
    <tableColumn id="8" name="RC-Mujeres" dataDxfId="627" dataCellStyle="Millares 2 4"/>
    <tableColumn id="22" name="RET-Hombres " dataDxfId="626" dataCellStyle="Millares 2 4"/>
    <tableColumn id="21" name="RET- Mujeres" dataDxfId="625" dataCellStyle="Millares 2 4"/>
    <tableColumn id="20" name="Total" dataDxfId="624" dataCellStyle="Millares 2 4"/>
    <tableColumn id="10" name="SFS-Hombres " dataDxfId="623" dataCellStyle="Millares 2 4"/>
    <tableColumn id="12" name="SFS-Mujeres  " dataDxfId="622" dataCellStyle="Millares 2 4">
      <calculatedColumnFormula>+E5+C5</calculatedColumnFormula>
    </tableColumn>
    <tableColumn id="14" name="SFS-Total " dataDxfId="621" dataCellStyle="Millares 2 4">
      <calculatedColumnFormula>I5+J5</calculatedColumnFormula>
    </tableColumn>
    <tableColumn id="15" name="Indice de Masculinidad (IM) del  RC" dataDxfId="620" dataCellStyle="Millares 2 4">
      <calculatedColumnFormula>+D5/E5</calculatedColumnFormula>
    </tableColumn>
    <tableColumn id="16" name="Indice de Femenidad  (IF)_x000a_RC" dataDxfId="619" dataCellStyle="Millares 2 4">
      <calculatedColumnFormula>E5/D5</calculatedColumnFormula>
    </tableColumn>
    <tableColumn id="17" name="Indice de Feminidad (IF) RS" dataDxfId="618" dataCellStyle="Millares 2 4">
      <calculatedColumnFormula>+B5/C5</calculatedColumnFormula>
    </tableColumn>
    <tableColumn id="18" name="% Mujeres SFS" dataDxfId="617" dataCellStyle="Millares 2 4">
      <calculatedColumnFormula>+#REF!/#REF!</calculatedColumnFormula>
    </tableColumn>
    <tableColumn id="19" name="% Hombres SFS" dataDxfId="616"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16" name="Tabla16" displayName="Tabla16" ref="A5:N23" totalsRowShown="0" headerRowDxfId="283" dataDxfId="281" headerRowBorderDxfId="282">
  <tableColumns count="14">
    <tableColumn id="1" name="Años" dataDxfId="280"/>
    <tableColumn id="2" name="Atlántico" dataDxfId="279"/>
    <tableColumn id="3" name="Crecer" dataDxfId="278"/>
    <tableColumn id="4" name="JMMB-BDI" dataDxfId="277"/>
    <tableColumn id="5" name="Popular" dataDxfId="276"/>
    <tableColumn id="6" name="Reservas" dataDxfId="275"/>
    <tableColumn id="7" name="Romana" dataDxfId="274"/>
    <tableColumn id="8" name="Siembra" dataDxfId="273"/>
    <tableColumn id="9" name="Total" dataDxfId="272"/>
    <tableColumn id="10" name="Ministerio de Hacienda" dataDxfId="271"/>
    <tableColumn id="11" name="Plan  Sustitutivo del Banco Central" dataDxfId="270"/>
    <tableColumn id="12" name="Plan  Sustitutivo del Banco de Reservas" dataDxfId="269"/>
    <tableColumn id="13" name="Plan Sustitutivo INABIMA" dataDxfId="268"/>
    <tableColumn id="14" name="Total General" dataDxfId="267"/>
  </tableColumns>
  <tableStyleInfo name="TableStyleLight9" showFirstColumn="0" showLastColumn="0" showRowStripes="1" showColumnStripes="0"/>
</table>
</file>

<file path=xl/tables/table31.xml><?xml version="1.0" encoding="utf-8"?>
<table xmlns="http://schemas.openxmlformats.org/spreadsheetml/2006/main" id="28" name="Tabla29" displayName="Tabla29" ref="A6:D10" totalsRowShown="0" headerRowDxfId="265" dataDxfId="263" headerRowBorderDxfId="264" tableBorderDxfId="262" dataCellStyle="Millares 4">
  <tableColumns count="4">
    <tableColumn id="1" name="Cuentas" dataDxfId="261" dataCellStyle="Millares 4"/>
    <tableColumn id="8" name="2024" dataDxfId="260" dataCellStyle="Millares 4"/>
    <tableColumn id="5" name="Ene-Nov.25" dataDxfId="259" dataCellStyle="Millares 4"/>
    <tableColumn id="11" name="Total" dataDxfId="258" dataCellStyle="Millares 4">
      <calculatedColumnFormula>SUM(B7:C7)</calculatedColumnFormula>
    </tableColumn>
  </tableColumns>
  <tableStyleInfo name="TableStyleLight9" showFirstColumn="0" showLastColumn="0" showRowStripes="1" showColumnStripes="0"/>
</table>
</file>

<file path=xl/tables/table32.xml><?xml version="1.0" encoding="utf-8"?>
<table xmlns="http://schemas.openxmlformats.org/spreadsheetml/2006/main" id="29" name="Tabla30" displayName="Tabla30" ref="A4:F31" totalsRowCount="1" headerRowDxfId="255" dataDxfId="253" headerRowBorderDxfId="254" tableBorderDxfId="252" totalsRowBorderDxfId="251">
  <autoFilter ref="A4:F30"/>
  <tableColumns count="6">
    <tableColumn id="1" name="No." dataDxfId="250" totalsRowDxfId="249"/>
    <tableColumn id="2" name="ARS" dataDxfId="248" totalsRowDxfId="247"/>
    <tableColumn id="3" name="Total General" dataDxfId="246" totalsRowDxfId="245"/>
    <tableColumn id="5" name="Ene-Nov. 2025" dataDxfId="244" totalsRowDxfId="243">
      <calculatedColumnFormula>+'Resumen '!M75</calculatedColumnFormula>
    </tableColumn>
    <tableColumn id="4" name="2024" dataDxfId="242" totalsRowDxfId="241"/>
    <tableColumn id="7" name="2022-2023" dataDxfId="240" totalsRowDxfId="239">
      <calculatedColumnFormula>+#REF!+#REF!</calculatedColumnFormula>
    </tableColumn>
  </tableColumns>
  <tableStyleInfo name="TableStyleLight9" showFirstColumn="0" showLastColumn="0" showRowStripes="1" showColumnStripes="0"/>
</table>
</file>

<file path=xl/tables/table33.xml><?xml version="1.0" encoding="utf-8"?>
<table xmlns="http://schemas.openxmlformats.org/spreadsheetml/2006/main" id="30" name="Tabla31" displayName="Tabla31" ref="A6:C13" totalsRowShown="0" headerRowDxfId="238" dataDxfId="236" headerRowBorderDxfId="237" tableBorderDxfId="235" headerRowCellStyle="Normal 2 12">
  <tableColumns count="3">
    <tableColumn id="1" name="Instrumentos" dataDxfId="234" dataCellStyle="Normal 2 12"/>
    <tableColumn id="2" name=" Total Invertido" dataDxfId="233"/>
    <tableColumn id="3" name="%" dataDxfId="232" dataCellStyle="Normal 2 12"/>
  </tableColumns>
  <tableStyleInfo name="TableStyleLight9" showFirstColumn="0" showLastColumn="0" showRowStripes="1" showColumnStripes="0"/>
</table>
</file>

<file path=xl/tables/table34.xml><?xml version="1.0" encoding="utf-8"?>
<table xmlns="http://schemas.openxmlformats.org/spreadsheetml/2006/main" id="31" name="Tabla32" displayName="Tabla32" ref="A5:C12" totalsRowShown="0" headerRowDxfId="231" dataDxfId="229" headerRowBorderDxfId="230" tableBorderDxfId="228" headerRowCellStyle="Millares 4">
  <tableColumns count="3">
    <tableColumn id="1" name="Cuentas" dataDxfId="227" dataCellStyle="Millares 4"/>
    <tableColumn id="2" name=" Total Invertido" dataDxfId="226"/>
    <tableColumn id="3" name="%" dataDxfId="225" dataCellStyle="Normal 2 12"/>
  </tableColumns>
  <tableStyleInfo name="TableStyleLight9" showFirstColumn="0" showLastColumn="0" showRowStripes="1" showColumnStripes="0"/>
</table>
</file>

<file path=xl/tables/table35.xml><?xml version="1.0" encoding="utf-8"?>
<table xmlns="http://schemas.openxmlformats.org/spreadsheetml/2006/main" id="32" name="Tabla33" displayName="Tabla33" ref="A6:E19" totalsRowShown="0" headerRowDxfId="224" dataDxfId="222" headerRowBorderDxfId="223" tableBorderDxfId="221" totalsRowBorderDxfId="220">
  <tableColumns count="5">
    <tableColumn id="1" name="Años" dataDxfId="219"/>
    <tableColumn id="2" name="Aporte Gobierno (Presupuestado)" dataDxfId="218" dataCellStyle="Millares 3"/>
    <tableColumn id="3" name=" Pago a SENASA " dataDxfId="217"/>
    <tableColumn id="5" name="Columna1" dataDxfId="216">
      <calculatedColumnFormula>+#REF!*1000000</calculatedColumnFormula>
    </tableColumn>
    <tableColumn id="6" name="Columna2" dataDxfId="215">
      <calculatedColumnFormula>+Tabla33[[#This Row],[Aporte Gobierno (Presupuestado)]]/Tabla33[[#This Row],[Columna1]]</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3" name="Tabla34" displayName="Tabla34" ref="A5:C23" totalsRowShown="0" headerRowDxfId="214" dataDxfId="212" headerRowBorderDxfId="213" tableBorderDxfId="211" totalsRowBorderDxfId="210">
  <tableColumns count="3">
    <tableColumn id="1" name="Año" dataDxfId="209" dataCellStyle="Normal 2"/>
    <tableColumn id="2" name="Pagos a Pensionados" dataDxfId="208"/>
    <tableColumn id="3" name="Total de Pensionados" dataDxfId="207"/>
  </tableColumns>
  <tableStyleInfo name="TableStyleLight9" showFirstColumn="0" showLastColumn="0" showRowStripes="1" showColumnStripes="0"/>
</table>
</file>

<file path=xl/tables/table37.xml><?xml version="1.0" encoding="utf-8"?>
<table xmlns="http://schemas.openxmlformats.org/spreadsheetml/2006/main" id="36" name="Tabla37" displayName="Tabla37" ref="B6:C18" totalsRowShown="0" headerRowDxfId="206" dataDxfId="204" headerRowBorderDxfId="205" tableBorderDxfId="203" totalsRowBorderDxfId="202">
  <tableColumns count="2">
    <tableColumn id="1" name="Año" dataDxfId="201" dataCellStyle="Normal 2"/>
    <tableColumn id="2" name="Dispersión SVDS" dataDxfId="200"/>
  </tableColumns>
  <tableStyleInfo name="TableStyleLight9" showFirstColumn="0" showLastColumn="0" showRowStripes="1" showColumnStripes="0"/>
</table>
</file>

<file path=xl/tables/table38.xml><?xml version="1.0" encoding="utf-8"?>
<table xmlns="http://schemas.openxmlformats.org/spreadsheetml/2006/main" id="34" name="Tabla35" displayName="Tabla35" ref="A6:G16" totalsRowShown="0" headerRowDxfId="198" dataDxfId="196" headerRowBorderDxfId="197" tableBorderDxfId="195" totalsRowBorderDxfId="194" headerRowCellStyle="Normal 2 2" dataCellStyle="Normal 2 2">
  <tableColumns count="7">
    <tableColumn id="1" name="Cuentas" dataDxfId="193" dataCellStyle="Normal 2 2"/>
    <tableColumn id="9" name="2022" dataDxfId="192" dataCellStyle="Normal 2 2"/>
    <tableColumn id="8" name="2023" dataDxfId="191" dataCellStyle="Normal 2 2"/>
    <tableColumn id="10" name="2024" dataDxfId="190" dataCellStyle="Normal 2 2"/>
    <tableColumn id="6" name="Ene.-  Nov.2025" dataDxfId="189" dataCellStyle="Normal 2 2"/>
    <tableColumn id="7" name="Total" dataDxfId="188" dataCellStyle="Normal 2 2">
      <calculatedColumnFormula>SUM(B7:E7)</calculatedColumnFormula>
    </tableColumn>
    <tableColumn id="2" name="%" dataDxfId="187">
      <calculatedColumnFormula>+Tabla35[[#This Row],[Total]]/$F$16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5" name="Tabla36" displayName="Tabla36" ref="A6:F22" totalsRowShown="0" headerRowDxfId="183" dataDxfId="181" headerRowBorderDxfId="182" tableBorderDxfId="180" totalsRowBorderDxfId="179" headerRowCellStyle="Normal 43" dataCellStyle="Normal 114 2">
  <tableColumns count="6">
    <tableColumn id="1" name="Totales Generales" dataDxfId="178" dataCellStyle="Normal 114 2"/>
    <tableColumn id="7" name="2022" dataDxfId="177" dataCellStyle="Normal 114 2"/>
    <tableColumn id="8" name="2023" dataDxfId="176" dataCellStyle="Normal 114 2"/>
    <tableColumn id="9" name="2024" dataDxfId="175" dataCellStyle="Normal 114 2"/>
    <tableColumn id="5" name="Ene-Nov.25" dataDxfId="174"/>
    <tableColumn id="6" name="Total" dataDxfId="173"/>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609" dataDxfId="607" headerRowBorderDxfId="608" tableBorderDxfId="606" totalsRowBorderDxfId="605">
  <tableColumns count="7">
    <tableColumn id="1" name="Grupo" dataDxfId="604" dataCellStyle="Millares 2 4"/>
    <tableColumn id="2" name="Afiliados SFS  " dataDxfId="603">
      <calculatedColumnFormula>+D9+F9</calculatedColumnFormula>
    </tableColumn>
    <tableColumn id="3" name="%" dataDxfId="602">
      <calculatedColumnFormula>+B9/$B$27</calculatedColumnFormula>
    </tableColumn>
    <tableColumn id="4" name="Hombres" dataDxfId="601"/>
    <tableColumn id="5" name=" % Hombres" dataDxfId="600">
      <calculatedColumnFormula>D9/B9</calculatedColumnFormula>
    </tableColumn>
    <tableColumn id="6" name="Mujeres" dataDxfId="599"/>
    <tableColumn id="7" name=" %  Mujeres" dataDxfId="598">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9" name="Tabla40" displayName="Tabla40" ref="A6:E14" totalsRowShown="0" headerRowDxfId="171" dataDxfId="169" headerRowBorderDxfId="170" tableBorderDxfId="168" totalsRowBorderDxfId="167" headerRowCellStyle="Normal 24">
  <tableColumns count="5">
    <tableColumn id="1" name="Período" dataDxfId="166"/>
    <tableColumn id="2" name="Patrimonio Fondos de Pensiones _x000a_(RD$ Millones)" dataDxfId="165"/>
    <tableColumn id="3" name="Tasa de crecimiento Anual" dataDxfId="164"/>
    <tableColumn id="4" name="Producto Interno Bruto (PIB) _x000a_(RD$ Millones)*" dataDxfId="163"/>
    <tableColumn id="5" name="Valor estimado  _x000a_% Patrimonio/ PIB" dataDxfId="162" dataCellStyle="Normal 24">
      <calculatedColumnFormula>B7/D7</calculatedColumnFormula>
    </tableColumn>
  </tableColumns>
  <tableStyleInfo name="TableStyleLight9" showFirstColumn="0" showLastColumn="0" showRowStripes="1" showColumnStripes="0"/>
</table>
</file>

<file path=xl/tables/table41.xml><?xml version="1.0" encoding="utf-8"?>
<table xmlns="http://schemas.openxmlformats.org/spreadsheetml/2006/main" id="17" name="Tabla318" displayName="Tabla318" ref="A6:C13" totalsRowShown="0" headerRowDxfId="156" dataDxfId="154" headerRowBorderDxfId="155" tableBorderDxfId="153" totalsRowBorderDxfId="152">
  <sortState ref="A5:B10">
    <sortCondition descending="1" ref="B5:B10"/>
  </sortState>
  <tableColumns count="3">
    <tableColumn id="1" name="Composicion de Patrimonio de Fondo de Pensiones" dataDxfId="151"/>
    <tableColumn id="2" name="Total" dataDxfId="150"/>
    <tableColumn id="3" name="%" dataDxfId="149">
      <calculatedColumnFormula>+Tabla318[[#This Row],[Total]]/$B$12</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38" name="Tabla39" displayName="Tabla39" ref="A7:C43" totalsRowShown="0" headerRowDxfId="147" dataDxfId="145" headerRowBorderDxfId="146" tableBorderDxfId="144" totalsRowBorderDxfId="143">
  <tableColumns count="3">
    <tableColumn id="1" name="Período" dataDxfId="142" dataCellStyle="Normal 26"/>
    <tableColumn id="2" name="Promedio CCI " dataDxfId="141" dataCellStyle="Normal 26"/>
    <tableColumn id="3" name="Promedio Sistema" dataDxfId="140" dataCellStyle="Normal 26"/>
  </tableColumns>
  <tableStyleInfo name="TableStyleLight9" showFirstColumn="0" showLastColumn="0" showRowStripes="1" showColumnStripes="0"/>
</table>
</file>

<file path=xl/tables/table43.xml><?xml version="1.0" encoding="utf-8"?>
<table xmlns="http://schemas.openxmlformats.org/spreadsheetml/2006/main" id="37" name="Tabla38" displayName="Tabla38" ref="A7:D25" totalsRowShown="0" headerRowDxfId="139" dataDxfId="137" totalsRowDxfId="135" headerRowBorderDxfId="138" tableBorderDxfId="136">
  <tableColumns count="4">
    <tableColumn id="1" name="Período" dataDxfId="134" totalsRowDxfId="133" dataCellStyle="Normal 26 3"/>
    <tableColumn id="2" name="Rentabilidad Nominal del Sistema" dataDxfId="132" totalsRowDxfId="131" dataCellStyle="Normal 26 3"/>
    <tableColumn id="3" name="Inflación Acumulada" dataDxfId="130" totalsRowDxfId="129" dataCellStyle="Normal 26 3"/>
    <tableColumn id="4" name="Rentabilidad Real" dataDxfId="128" totalsRowDxfId="127" dataCellStyle="Normal 26 3">
      <calculatedColumnFormula>B8-C8</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7:G27" totalsRowShown="0" headerRowDxfId="126" dataDxfId="124" headerRowBorderDxfId="125" tableBorderDxfId="123">
  <tableColumns count="7">
    <tableColumn id="1" name="Períodos" dataDxfId="122"/>
    <tableColumn id="2" name="Discapacidad" dataDxfId="121"/>
    <tableColumn id="3" name="Sobrevivencia" dataDxfId="120"/>
    <tableColumn id="4" name="Retiro Programado" dataDxfId="119"/>
    <tableColumn id="5" name="Total Pensiones" dataDxfId="118">
      <calculatedColumnFormula>+Tabla45[[#This Row],[Retiro Programado]]+Tabla45[[#This Row],[Sobrevivencia]]+Tabla45[[#This Row],[Discapacidad]]</calculatedColumnFormula>
    </tableColumn>
    <tableColumn id="6" name="% Discapacidad" dataDxfId="117"/>
    <tableColumn id="7" name="% Sobrevivencia" dataDxfId="116"/>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6:B10" totalsRowShown="0" headerRowDxfId="115" dataDxfId="113" headerRowBorderDxfId="114" tableBorderDxfId="112">
  <tableColumns count="2">
    <tableColumn id="1" name="Concepto" dataDxfId="111"/>
    <tableColumn id="2" name="RD$" dataDxfId="110" dataCellStyle="Millares 10 2"/>
  </tableColumns>
  <tableStyleInfo name="TableStyleLight9" showFirstColumn="0" showLastColumn="0" showRowStripes="1" showColumnStripes="0"/>
</table>
</file>

<file path=xl/tables/table46.xml><?xml version="1.0" encoding="utf-8"?>
<table xmlns="http://schemas.openxmlformats.org/spreadsheetml/2006/main" id="27" name="Tabla428" displayName="Tabla428" ref="A5:D13" totalsRowShown="0" headerRowDxfId="109" dataDxfId="107" headerRowBorderDxfId="108" tableBorderDxfId="106" totalsRowBorderDxfId="105">
  <tableColumns count="4">
    <tableColumn id="5" name="Año" dataDxfId="104"/>
    <tableColumn id="1" name="Cantidad Pensiones Otorgadas" dataDxfId="103"/>
    <tableColumn id="2" name="Pensión RD$" dataDxfId="102"/>
    <tableColumn id="3" name="RD$ Estimado Anual" dataDxfId="101">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52" name="Tabla42853" displayName="Tabla42853" ref="B4:C37" totalsRowCount="1" headerRowDxfId="100" dataDxfId="98" totalsRowDxfId="96" headerRowBorderDxfId="99" tableBorderDxfId="97" totalsRowBorderDxfId="95">
  <tableColumns count="2">
    <tableColumn id="5" name="Decreto" totalsRowLabel="Total" dataDxfId="94" totalsRowDxfId="93"/>
    <tableColumn id="1" name="Cantidad Pensión" totalsRowFunction="custom" dataDxfId="92" totalsRowDxfId="91">
      <totalsRowFormula>SUM(C5:C36)</totalsRowFormula>
    </tableColumn>
  </tableColumns>
  <tableStyleInfo name="TableStyleLight9" showFirstColumn="0" showLastColumn="0" showRowStripes="1" showColumnStripes="0"/>
</table>
</file>

<file path=xl/tables/table48.xml><?xml version="1.0" encoding="utf-8"?>
<table xmlns="http://schemas.openxmlformats.org/spreadsheetml/2006/main" id="42" name="Tabla42" displayName="Tabla42" ref="A5:H25" totalsRowShown="0" headerRowDxfId="89" dataDxfId="87" headerRowBorderDxfId="88" tableBorderDxfId="86" totalsRowBorderDxfId="85">
  <tableColumns count="8">
    <tableColumn id="1" name="Fecha" dataDxfId="84"/>
    <tableColumn id="2" name=" Prestaciones de Beneficios_x000a_ (ARL Salud Segura)" dataDxfId="83"/>
    <tableColumn id="3" name="% / Total" dataDxfId="82">
      <calculatedColumnFormula>B6/H6</calculatedColumnFormula>
    </tableColumn>
    <tableColumn id="4" name="Comisión SISALRIL" dataDxfId="81"/>
    <tableColumn id="5" name="% / Total2" dataDxfId="80">
      <calculatedColumnFormula>D6/H6</calculatedColumnFormula>
    </tableColumn>
    <tableColumn id="6" name="Fondos de Solidaridad FSS (SRL)" dataDxfId="79"/>
    <tableColumn id="7" name="% / Total3" dataDxfId="78">
      <calculatedColumnFormula>F6/H6</calculatedColumnFormula>
    </tableColumn>
    <tableColumn id="8" name="Total por Año" dataDxfId="77"/>
  </tableColumns>
  <tableStyleInfo name="TableStyleLight9" showFirstColumn="0" showLastColumn="0" showRowStripes="1" showColumnStripes="0"/>
</table>
</file>

<file path=xl/tables/table49.xml><?xml version="1.0" encoding="utf-8"?>
<table xmlns="http://schemas.openxmlformats.org/spreadsheetml/2006/main" id="46" name="Tabla46" displayName="Tabla46" ref="A6:F27" totalsRowShown="0" headerRowDxfId="73" dataDxfId="71" headerRowBorderDxfId="72" tableBorderDxfId="70" totalsRowBorderDxfId="69">
  <tableColumns count="6">
    <tableColumn id="1" name="Años" dataDxfId="68"/>
    <tableColumn id="2" name="Accidentes de Trabajo" dataDxfId="67"/>
    <tableColumn id="3" name="Enfermedades Profesionales" dataDxfId="66"/>
    <tableColumn id="4" name="Total Casos" dataDxfId="65"/>
    <tableColumn id="5" name="% Accidentes Laborales" dataDxfId="64"/>
    <tableColumn id="6" name="% Enfermedades Profesionales" dataDxfId="63"/>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597" dataDxfId="595" headerRowBorderDxfId="596" tableBorderDxfId="594" totalsRowBorderDxfId="593">
  <tableColumns count="3">
    <tableColumn id="1" name="Región Geográfica" dataDxfId="592"/>
    <tableColumn id="3" name="Total" dataDxfId="591"/>
    <tableColumn id="4" name="%" dataDxfId="590"/>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6:F26" totalsRowShown="0" headerRowDxfId="62" dataDxfId="60" headerRowBorderDxfId="61" tableBorderDxfId="59" totalsRowBorderDxfId="58">
  <tableColumns count="6">
    <tableColumn id="1" name="Año" dataDxfId="57"/>
    <tableColumn id="2" name="Femenino" dataDxfId="56"/>
    <tableColumn id="3" name="Masculino" dataDxfId="55"/>
    <tableColumn id="4" name="Total Casos" dataDxfId="54"/>
    <tableColumn id="5" name="% Femenino" dataDxfId="53"/>
    <tableColumn id="6" name="% Masculino" dataDxfId="52"/>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6:H27" totalsRowCount="1" headerRowDxfId="51" dataDxfId="49" totalsRowDxfId="47" headerRowBorderDxfId="50" tableBorderDxfId="48" totalsRowBorderDxfId="46">
  <tableColumns count="8">
    <tableColumn id="1" name="Años" dataDxfId="45" totalsRowDxfId="44"/>
    <tableColumn id="2" name="Menor de 20 años" totalsRowFunction="custom" dataDxfId="43" totalsRowDxfId="42">
      <totalsRowFormula>+B26/$H$26</totalsRowFormula>
    </tableColumn>
    <tableColumn id="3" name="20 - 29" totalsRowFunction="custom" dataDxfId="41" totalsRowDxfId="40">
      <totalsRowFormula>+C26/$H$26</totalsRowFormula>
    </tableColumn>
    <tableColumn id="4" name="30 - 39" totalsRowFunction="custom" dataDxfId="39" totalsRowDxfId="38">
      <totalsRowFormula>+D26/$H$26</totalsRowFormula>
    </tableColumn>
    <tableColumn id="5" name="40 - 49" totalsRowFunction="custom" dataDxfId="37" totalsRowDxfId="36">
      <totalsRowFormula>+E26/$H$26</totalsRowFormula>
    </tableColumn>
    <tableColumn id="6" name="50 - 59" totalsRowFunction="custom" dataDxfId="35" totalsRowDxfId="34">
      <totalsRowFormula>+F26/$H$26</totalsRowFormula>
    </tableColumn>
    <tableColumn id="7" name="Mayor o igual a 60 años" totalsRowFunction="custom" dataDxfId="33" totalsRowDxfId="32">
      <totalsRowFormula>+G26/$H$26</totalsRowFormula>
    </tableColumn>
    <tableColumn id="8" name="Total " totalsRowFunction="custom" dataDxfId="31" totalsRowDxfId="30">
      <totalsRowFormula>+H26/$H$26</totalsRowFormula>
    </tableColumn>
  </tableColumns>
  <tableStyleInfo name="TableStyleLight9" showFirstColumn="0" showLastColumn="0" showRowStripes="1" showColumnStripes="0"/>
</table>
</file>

<file path=xl/tables/table52.xml><?xml version="1.0" encoding="utf-8"?>
<table xmlns="http://schemas.openxmlformats.org/spreadsheetml/2006/main" id="49" name="Tabla49" displayName="Tabla49" ref="A6:F26" totalsRowShown="0" headerRowDxfId="29" dataDxfId="27" headerRowBorderDxfId="28" tableBorderDxfId="26" totalsRowBorderDxfId="25">
  <tableColumns count="6">
    <tableColumn id="1" name="Años" dataDxfId="24"/>
    <tableColumn id="2" name="Sector Público" dataDxfId="23"/>
    <tableColumn id="3" name="Sector Privado" dataDxfId="22"/>
    <tableColumn id="4" name="Total " dataDxfId="21"/>
    <tableColumn id="5" name="% Público" dataDxfId="20">
      <calculatedColumnFormula>B7/D7</calculatedColumnFormula>
    </tableColumn>
    <tableColumn id="6" name="% Privado" dataDxfId="19">
      <calculatedColumnFormula>C7/D7</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5" name="Tabla55" displayName="Tabla55" ref="A4:D9" totalsRowShown="0" headerRowDxfId="18" dataDxfId="16" headerRowBorderDxfId="17" tableBorderDxfId="15">
  <tableColumns count="4">
    <tableColumn id="1" name="Solicitudes" dataDxfId="14"/>
    <tableColumn id="2" name="2024" dataDxfId="13" dataCellStyle="Normal 87 2"/>
    <tableColumn id="6" name="2025" dataDxfId="12" dataCellStyle="Normal 87 2"/>
    <tableColumn id="3" name="Total" dataDxfId="11">
      <calculatedColumnFormula>+Tabla55[[#This Row],[2025]]+Tabla55[[#This Row],[2024]]</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4" name="Tabla54" displayName="Tabla54" ref="A6:D15" totalsRowShown="0" headerRowDxfId="10" dataDxfId="8" headerRowBorderDxfId="9" tableBorderDxfId="7">
  <tableColumns count="4">
    <tableColumn id="1" name="EJECUCIÓN CMISS DESDE ESPAÑA" dataDxfId="6" totalsRowDxfId="5" dataCellStyle="Normal 87 2"/>
    <tableColumn id="2" name="2024" dataDxfId="4" totalsRowDxfId="3" dataCellStyle="Normal 87 2"/>
    <tableColumn id="6" name="2025" dataDxfId="2" totalsRowDxfId="1" dataCellStyle="Normal 87 2"/>
    <tableColumn id="3" name="Total" dataDxfId="0"/>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589" dataDxfId="587" headerRowBorderDxfId="588" tableBorderDxfId="586" totalsRowBorderDxfId="585">
  <tableColumns count="3">
    <tableColumn id="2" name="Región de Salud " dataDxfId="584"/>
    <tableColumn id="3" name="Total" dataDxfId="583"/>
    <tableColumn id="4" name="%" dataDxfId="582"/>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581" dataDxfId="579" headerRowBorderDxfId="580" tableBorderDxfId="578" totalsRowBorderDxfId="577">
  <sortState ref="C13:E38">
    <sortCondition descending="1" ref="D5:D38"/>
  </sortState>
  <tableColumns count="3">
    <tableColumn id="1" name="Provincias" dataDxfId="576"/>
    <tableColumn id="10" name="Nov.25" dataDxfId="575">
      <calculatedColumnFormula>+#REF!</calculatedColumnFormula>
    </tableColumn>
    <tableColumn id="12" name="% Provincia" dataDxfId="574">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571" dataDxfId="569" headerRowBorderDxfId="570" tableBorderDxfId="568" totalsRowBorderDxfId="567">
  <tableColumns count="10">
    <tableColumn id="1" name="Mes / Año" dataDxfId="566"/>
    <tableColumn id="2" name="Afiliados Titulares RC" dataDxfId="565" dataCellStyle="Millares 2 4"/>
    <tableColumn id="3" name="Dependientes  Totales RC" dataDxfId="564" dataCellStyle="Millares 2 4"/>
    <tableColumn id="4" name="Depend.  Directos  RC" dataDxfId="563" dataCellStyle="Millares 2 4"/>
    <tableColumn id="5" name="Depend.  Adicionales RC" dataDxfId="562" dataCellStyle="Millares 2 4"/>
    <tableColumn id="6" name="Afiliación Total SFS RC " dataDxfId="561" dataCellStyle="Millares 2 4">
      <calculatedColumnFormula>+B6+D6+E6</calculatedColumnFormula>
    </tableColumn>
    <tableColumn id="7" name="%  Afiliados Titulares RC" dataDxfId="560" dataCellStyle="Millares 2 4">
      <calculatedColumnFormula>B6/F6</calculatedColumnFormula>
    </tableColumn>
    <tableColumn id="8" name="%  Afiliados Dep. Totales RC" dataDxfId="559" dataCellStyle="Millares 2 4">
      <calculatedColumnFormula>C6/F6</calculatedColumnFormula>
    </tableColumn>
    <tableColumn id="9" name="Indice de dependencia RC" dataDxfId="558">
      <calculatedColumnFormula>+C6/B6</calculatedColumnFormula>
    </tableColumn>
    <tableColumn id="10" name="Indice de dependencia Adicionales" dataDxfId="557"/>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554" dataDxfId="552" headerRowBorderDxfId="553" tableBorderDxfId="551" totalsRowBorderDxfId="550">
  <tableColumns count="12">
    <tableColumn id="1" name="Período" dataDxfId="549"/>
    <tableColumn id="2" name="Titulares-Masc" dataDxfId="548" dataCellStyle="Millares 2 4"/>
    <tableColumn id="3" name="Dep-Dir-Masc" dataDxfId="547" dataCellStyle="Millares 2 4"/>
    <tableColumn id="4" name="Dep_Adic-Masc" dataDxfId="546" dataCellStyle="Millares 2 4"/>
    <tableColumn id="5" name="Total de Dep-Masc" dataDxfId="545" dataCellStyle="Millares 2 4">
      <calculatedColumnFormula>+D5+C5</calculatedColumnFormula>
    </tableColumn>
    <tableColumn id="6" name="Total Masculino" dataDxfId="544" dataCellStyle="Millares 2 4">
      <calculatedColumnFormula>B5+C5+D5</calculatedColumnFormula>
    </tableColumn>
    <tableColumn id="7" name="Titulares-Fem" dataDxfId="543" dataCellStyle="Millares 2 4"/>
    <tableColumn id="8" name="Dep-Dir-Fem" dataDxfId="542" dataCellStyle="Millares 2 4"/>
    <tableColumn id="9" name="Dep_Adic-Fem" dataDxfId="541" dataCellStyle="Millares 2 4"/>
    <tableColumn id="10" name="Total Dep-Fem" dataDxfId="540" dataCellStyle="Millares 2 4">
      <calculatedColumnFormula>+I5+H5</calculatedColumnFormula>
    </tableColumn>
    <tableColumn id="11" name="Total _x000a_Femenino" dataDxfId="539" dataCellStyle="Millares 2 4">
      <calculatedColumnFormula>G5+H5+I5</calculatedColumnFormula>
    </tableColumn>
    <tableColumn id="12" name="Total Afiliados SFS RC" dataDxfId="538"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1.xml"/><Relationship Id="rId1" Type="http://schemas.openxmlformats.org/officeDocument/2006/relationships/printerSettings" Target="../printerSettings/printerSettings17.bin"/><Relationship Id="rId4"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41.xml"/><Relationship Id="rId1" Type="http://schemas.openxmlformats.org/officeDocument/2006/relationships/printerSettings" Target="../printerSettings/printerSettings27.bin"/><Relationship Id="rId4" Type="http://schemas.openxmlformats.org/officeDocument/2006/relationships/table" Target="../tables/table15.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0.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R36" sqref="R3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R41" sqref="R41"/>
    </sheetView>
  </sheetViews>
  <sheetFormatPr baseColWidth="10" defaultColWidth="11.42578125" defaultRowHeight="14.25"/>
  <cols>
    <col min="1" max="1" width="11.42578125" style="176"/>
    <col min="2" max="2" width="13.7109375" style="176" customWidth="1"/>
    <col min="3" max="3" width="36.28515625" style="176" customWidth="1"/>
    <col min="4" max="5" width="40.42578125" style="176" customWidth="1"/>
    <col min="6" max="7" width="75.140625" style="176" customWidth="1"/>
    <col min="8" max="8" width="47.7109375" style="176" customWidth="1"/>
    <col min="9" max="9" width="41.28515625" style="176" customWidth="1"/>
    <col min="10" max="10" width="22" style="176" customWidth="1"/>
    <col min="11" max="11" width="17.85546875" style="176" customWidth="1"/>
    <col min="12" max="16384" width="11.42578125" style="176"/>
  </cols>
  <sheetData>
    <row r="2" spans="1:11" ht="21.75" customHeight="1"/>
    <row r="3" spans="1:11" ht="85.5" customHeight="1"/>
    <row r="4" spans="1:11" ht="22.5" customHeight="1"/>
    <row r="5" spans="1:11">
      <c r="A5" s="1141" t="s">
        <v>87</v>
      </c>
      <c r="B5" s="1142"/>
      <c r="C5" s="1142"/>
      <c r="D5" s="1142"/>
      <c r="E5" s="1142"/>
      <c r="F5" s="1142"/>
      <c r="G5" s="1142"/>
      <c r="H5" s="1142"/>
      <c r="I5" s="1142"/>
      <c r="J5" s="1142"/>
      <c r="K5" s="1142"/>
    </row>
    <row r="6" spans="1:11">
      <c r="A6" s="1142"/>
      <c r="B6" s="1142"/>
      <c r="C6" s="1142"/>
      <c r="D6" s="1142"/>
      <c r="E6" s="1142"/>
      <c r="F6" s="1142"/>
      <c r="G6" s="1142"/>
      <c r="H6" s="1142"/>
      <c r="I6" s="1142"/>
      <c r="J6" s="1142"/>
      <c r="K6" s="1142"/>
    </row>
    <row r="7" spans="1:11">
      <c r="A7" s="1142"/>
      <c r="B7" s="1142"/>
      <c r="C7" s="1142"/>
      <c r="D7" s="1142"/>
      <c r="E7" s="1142"/>
      <c r="F7" s="1142"/>
      <c r="G7" s="1142"/>
      <c r="H7" s="1142"/>
      <c r="I7" s="1142"/>
      <c r="J7" s="1142"/>
      <c r="K7" s="1142"/>
    </row>
    <row r="8" spans="1:11">
      <c r="A8" s="1142"/>
      <c r="B8" s="1142"/>
      <c r="C8" s="1142"/>
      <c r="D8" s="1142"/>
      <c r="E8" s="1142"/>
      <c r="F8" s="1142"/>
      <c r="G8" s="1142"/>
      <c r="H8" s="1142"/>
      <c r="I8" s="1142"/>
      <c r="J8" s="1142"/>
      <c r="K8" s="1142"/>
    </row>
    <row r="9" spans="1:11">
      <c r="A9" s="1142"/>
      <c r="B9" s="1142"/>
      <c r="C9" s="1142"/>
      <c r="D9" s="1142"/>
      <c r="E9" s="1142"/>
      <c r="F9" s="1142"/>
      <c r="G9" s="1142"/>
      <c r="H9" s="1142"/>
      <c r="I9" s="1142"/>
      <c r="J9" s="1142"/>
      <c r="K9" s="1142"/>
    </row>
    <row r="10" spans="1:11">
      <c r="A10" s="1142"/>
      <c r="B10" s="1142"/>
      <c r="C10" s="1142"/>
      <c r="D10" s="1142"/>
      <c r="E10" s="1142"/>
      <c r="F10" s="1142"/>
      <c r="G10" s="1142"/>
      <c r="H10" s="1142"/>
      <c r="I10" s="1142"/>
      <c r="J10" s="1142"/>
      <c r="K10" s="1142"/>
    </row>
    <row r="11" spans="1:11">
      <c r="A11" s="1142"/>
      <c r="B11" s="1142"/>
      <c r="C11" s="1142"/>
      <c r="D11" s="1142"/>
      <c r="E11" s="1142"/>
      <c r="F11" s="1142"/>
      <c r="G11" s="1142"/>
      <c r="H11" s="1142"/>
      <c r="I11" s="1142"/>
      <c r="J11" s="1142"/>
      <c r="K11" s="1142"/>
    </row>
    <row r="12" spans="1:11">
      <c r="A12" s="1142"/>
      <c r="B12" s="1142"/>
      <c r="C12" s="1142"/>
      <c r="D12" s="1142"/>
      <c r="E12" s="1142"/>
      <c r="F12" s="1142"/>
      <c r="G12" s="1142"/>
      <c r="H12" s="1142"/>
      <c r="I12" s="1142"/>
      <c r="J12" s="1142"/>
      <c r="K12" s="1142"/>
    </row>
    <row r="13" spans="1:11">
      <c r="A13" s="1142"/>
      <c r="B13" s="1142"/>
      <c r="C13" s="1142"/>
      <c r="D13" s="1142"/>
      <c r="E13" s="1142"/>
      <c r="F13" s="1142"/>
      <c r="G13" s="1142"/>
      <c r="H13" s="1142"/>
      <c r="I13" s="1142"/>
      <c r="J13" s="1142"/>
      <c r="K13" s="1142"/>
    </row>
    <row r="14" spans="1:11">
      <c r="A14" s="1142"/>
      <c r="B14" s="1142"/>
      <c r="C14" s="1142"/>
      <c r="D14" s="1142"/>
      <c r="E14" s="1142"/>
      <c r="F14" s="1142"/>
      <c r="G14" s="1142"/>
      <c r="H14" s="1142"/>
      <c r="I14" s="1142"/>
      <c r="J14" s="1142"/>
      <c r="K14" s="1142"/>
    </row>
    <row r="15" spans="1:11">
      <c r="A15" s="1142"/>
      <c r="B15" s="1142"/>
      <c r="C15" s="1142"/>
      <c r="D15" s="1142"/>
      <c r="E15" s="1142"/>
      <c r="F15" s="1142"/>
      <c r="G15" s="1142"/>
      <c r="H15" s="1142"/>
      <c r="I15" s="1142"/>
      <c r="J15" s="1142"/>
      <c r="K15" s="1142"/>
    </row>
    <row r="16" spans="1:11">
      <c r="A16" s="1142"/>
      <c r="B16" s="1142"/>
      <c r="C16" s="1142"/>
      <c r="D16" s="1142"/>
      <c r="E16" s="1142"/>
      <c r="F16" s="1142"/>
      <c r="G16" s="1142"/>
      <c r="H16" s="1142"/>
      <c r="I16" s="1142"/>
      <c r="J16" s="1142"/>
      <c r="K16" s="1142"/>
    </row>
    <row r="17" spans="1:16">
      <c r="A17" s="1142"/>
      <c r="B17" s="1142"/>
      <c r="C17" s="1142"/>
      <c r="D17" s="1142"/>
      <c r="E17" s="1142"/>
      <c r="F17" s="1142"/>
      <c r="G17" s="1142"/>
      <c r="H17" s="1142"/>
      <c r="I17" s="1142"/>
      <c r="J17" s="1142"/>
      <c r="K17" s="1142"/>
    </row>
    <row r="18" spans="1:16" ht="99" customHeight="1">
      <c r="A18" s="1142"/>
      <c r="B18" s="1142"/>
      <c r="C18" s="1142"/>
      <c r="D18" s="1142"/>
      <c r="E18" s="1142"/>
      <c r="F18" s="1142"/>
      <c r="G18" s="1142"/>
      <c r="H18" s="1142"/>
      <c r="I18" s="1142"/>
      <c r="J18" s="1142"/>
      <c r="K18" s="1142"/>
    </row>
    <row r="19" spans="1:16">
      <c r="A19" s="1142"/>
      <c r="B19" s="1142"/>
      <c r="C19" s="1142"/>
      <c r="D19" s="1142"/>
      <c r="E19" s="1142"/>
      <c r="F19" s="1142"/>
      <c r="G19" s="1142"/>
      <c r="H19" s="1142"/>
      <c r="I19" s="1142"/>
      <c r="J19" s="1142"/>
      <c r="K19" s="1142"/>
    </row>
    <row r="20" spans="1:16">
      <c r="A20" s="1142"/>
      <c r="B20" s="1142"/>
      <c r="C20" s="1142"/>
      <c r="D20" s="1142"/>
      <c r="E20" s="1142"/>
      <c r="F20" s="1142"/>
      <c r="G20" s="1142"/>
      <c r="H20" s="1142"/>
      <c r="I20" s="1142"/>
      <c r="J20" s="1142"/>
      <c r="K20" s="1142"/>
    </row>
    <row r="21" spans="1:16">
      <c r="A21" s="1142"/>
      <c r="B21" s="1142"/>
      <c r="C21" s="1142"/>
      <c r="D21" s="1142"/>
      <c r="E21" s="1142"/>
      <c r="F21" s="1142"/>
      <c r="G21" s="1142"/>
      <c r="H21" s="1142"/>
      <c r="I21" s="1142"/>
      <c r="J21" s="1142"/>
      <c r="K21" s="1142"/>
    </row>
    <row r="22" spans="1:16">
      <c r="A22" s="1142"/>
      <c r="B22" s="1142"/>
      <c r="C22" s="1142"/>
      <c r="D22" s="1142"/>
      <c r="E22" s="1142"/>
      <c r="F22" s="1142"/>
      <c r="G22" s="1142"/>
      <c r="H22" s="1142"/>
      <c r="I22" s="1142"/>
      <c r="J22" s="1142"/>
      <c r="K22" s="1142"/>
    </row>
    <row r="23" spans="1:16">
      <c r="A23" s="1142"/>
      <c r="B23" s="1142"/>
      <c r="C23" s="1142"/>
      <c r="D23" s="1142"/>
      <c r="E23" s="1142"/>
      <c r="F23" s="1142"/>
      <c r="G23" s="1142"/>
      <c r="H23" s="1142"/>
      <c r="I23" s="1142"/>
      <c r="J23" s="1142"/>
      <c r="K23" s="1142"/>
    </row>
    <row r="24" spans="1:16">
      <c r="A24" s="1142"/>
      <c r="B24" s="1142"/>
      <c r="C24" s="1142"/>
      <c r="D24" s="1142"/>
      <c r="E24" s="1142"/>
      <c r="F24" s="1142"/>
      <c r="G24" s="1142"/>
      <c r="H24" s="1142"/>
      <c r="I24" s="1142"/>
      <c r="J24" s="1142"/>
      <c r="K24" s="1142"/>
    </row>
    <row r="25" spans="1:16" ht="59.25" customHeight="1">
      <c r="A25" s="1142"/>
      <c r="B25" s="1142"/>
      <c r="C25" s="1142"/>
      <c r="D25" s="1142"/>
      <c r="E25" s="1142"/>
      <c r="F25" s="1142"/>
      <c r="G25" s="1142"/>
      <c r="H25" s="1142"/>
      <c r="I25" s="1142"/>
      <c r="J25" s="1142"/>
      <c r="K25" s="1142"/>
      <c r="P25" s="215"/>
    </row>
    <row r="26" spans="1:16">
      <c r="A26" s="1142"/>
      <c r="B26" s="1142"/>
      <c r="C26" s="1142"/>
      <c r="D26" s="1142"/>
      <c r="E26" s="1142"/>
      <c r="F26" s="1142"/>
      <c r="G26" s="1142"/>
      <c r="H26" s="1142"/>
      <c r="I26" s="1142"/>
      <c r="J26" s="1142"/>
      <c r="K26" s="1142"/>
    </row>
    <row r="27" spans="1:16">
      <c r="A27" s="1142"/>
      <c r="B27" s="1142"/>
      <c r="C27" s="1142"/>
      <c r="D27" s="1142"/>
      <c r="E27" s="1142"/>
      <c r="F27" s="1142"/>
      <c r="G27" s="1142"/>
      <c r="H27" s="1142"/>
      <c r="I27" s="1142"/>
      <c r="J27" s="1142"/>
      <c r="K27" s="1142"/>
    </row>
    <row r="28" spans="1:16">
      <c r="A28" s="1142"/>
      <c r="B28" s="1142"/>
      <c r="C28" s="1142"/>
      <c r="D28" s="1142"/>
      <c r="E28" s="1142"/>
      <c r="F28" s="1142"/>
      <c r="G28" s="1142"/>
      <c r="H28" s="1142"/>
      <c r="I28" s="1142"/>
      <c r="J28" s="1142"/>
      <c r="K28" s="1142"/>
    </row>
    <row r="29" spans="1:16">
      <c r="A29" s="1142"/>
      <c r="B29" s="1142"/>
      <c r="C29" s="1142"/>
      <c r="D29" s="1142"/>
      <c r="E29" s="1142"/>
      <c r="F29" s="1142"/>
      <c r="G29" s="1142"/>
      <c r="H29" s="1142"/>
      <c r="I29" s="1142"/>
      <c r="J29" s="1142"/>
      <c r="K29" s="1142"/>
    </row>
    <row r="30" spans="1:16" ht="51" customHeight="1">
      <c r="A30" s="1142"/>
      <c r="B30" s="1142"/>
      <c r="C30" s="1142"/>
      <c r="D30" s="1142"/>
      <c r="E30" s="1142"/>
      <c r="F30" s="1142"/>
      <c r="G30" s="1142"/>
      <c r="H30" s="1142"/>
      <c r="I30" s="1142"/>
      <c r="J30" s="1142"/>
      <c r="K30" s="1142"/>
    </row>
    <row r="31" spans="1:16" ht="51" customHeight="1">
      <c r="A31" s="1142"/>
      <c r="B31" s="1142"/>
      <c r="C31" s="1142"/>
      <c r="D31" s="1142"/>
      <c r="E31" s="1142"/>
      <c r="F31" s="1142"/>
      <c r="G31" s="1142"/>
      <c r="H31" s="1142"/>
      <c r="I31" s="1142"/>
      <c r="J31" s="1142"/>
      <c r="K31" s="1142"/>
    </row>
    <row r="32" spans="1:16" ht="51" customHeight="1">
      <c r="A32" s="1142"/>
      <c r="B32" s="1142"/>
      <c r="C32" s="1142"/>
      <c r="D32" s="1142"/>
      <c r="E32" s="1142"/>
      <c r="F32" s="1142"/>
      <c r="G32" s="1142"/>
      <c r="H32" s="1142"/>
      <c r="I32" s="1142"/>
      <c r="J32" s="1142"/>
      <c r="K32" s="1142"/>
    </row>
    <row r="33" spans="1:11" ht="51" customHeight="1">
      <c r="A33" s="1142"/>
      <c r="B33" s="1142"/>
      <c r="C33" s="1142"/>
      <c r="D33" s="1142"/>
      <c r="E33" s="1142"/>
      <c r="F33" s="1142"/>
      <c r="G33" s="1142"/>
      <c r="H33" s="1142"/>
      <c r="I33" s="1142"/>
      <c r="J33" s="1142"/>
      <c r="K33" s="1142"/>
    </row>
    <row r="34" spans="1:11" ht="51" customHeight="1">
      <c r="A34" s="1142"/>
      <c r="B34" s="1142"/>
      <c r="C34" s="1142"/>
      <c r="D34" s="1142"/>
      <c r="E34" s="1142"/>
      <c r="F34" s="1142"/>
      <c r="G34" s="1142"/>
      <c r="H34" s="1142"/>
      <c r="I34" s="1142"/>
      <c r="J34" s="1142"/>
      <c r="K34" s="1142"/>
    </row>
    <row r="35" spans="1:11" ht="32.25" customHeight="1">
      <c r="A35" s="1142"/>
      <c r="B35" s="1142"/>
      <c r="C35" s="1142"/>
      <c r="D35" s="1142"/>
      <c r="E35" s="1142"/>
      <c r="F35" s="1142"/>
      <c r="G35" s="1142"/>
      <c r="H35" s="1142"/>
      <c r="I35" s="1142"/>
      <c r="J35" s="1142"/>
      <c r="K35" s="1142"/>
    </row>
    <row r="36" spans="1:11">
      <c r="A36" s="1142"/>
      <c r="B36" s="1142"/>
      <c r="C36" s="1142"/>
      <c r="D36" s="1142"/>
      <c r="E36" s="1142"/>
      <c r="F36" s="1142"/>
      <c r="G36" s="1142"/>
      <c r="H36" s="1142"/>
      <c r="I36" s="1142"/>
      <c r="J36" s="1142"/>
      <c r="K36" s="1142"/>
    </row>
    <row r="37" spans="1:11" ht="64.5" customHeight="1">
      <c r="A37" s="1142"/>
      <c r="B37" s="1142"/>
      <c r="C37" s="1142"/>
      <c r="D37" s="1142"/>
      <c r="E37" s="1142"/>
      <c r="F37" s="1142"/>
      <c r="G37" s="1142"/>
      <c r="H37" s="1142"/>
      <c r="I37" s="1142"/>
      <c r="J37" s="1142"/>
      <c r="K37" s="1142"/>
    </row>
    <row r="38" spans="1:11" ht="79.5" customHeight="1">
      <c r="A38" s="1142"/>
      <c r="B38" s="1142"/>
      <c r="C38" s="1142"/>
      <c r="D38" s="1142"/>
      <c r="E38" s="1142"/>
      <c r="F38" s="1142"/>
      <c r="G38" s="1142"/>
      <c r="H38" s="1142"/>
      <c r="I38" s="1142"/>
      <c r="J38" s="1142"/>
      <c r="K38" s="1142"/>
    </row>
    <row r="39" spans="1:11" ht="79.5" customHeight="1">
      <c r="A39" s="1142"/>
      <c r="B39" s="1142"/>
      <c r="C39" s="1142"/>
      <c r="D39" s="1142"/>
      <c r="E39" s="1142"/>
      <c r="F39" s="1142"/>
      <c r="G39" s="1142"/>
      <c r="H39" s="1142"/>
      <c r="I39" s="1142"/>
      <c r="J39" s="1142"/>
      <c r="K39" s="1142"/>
    </row>
    <row r="40" spans="1:11" ht="79.5" customHeight="1">
      <c r="A40" s="1142"/>
      <c r="B40" s="1142"/>
      <c r="C40" s="1142"/>
      <c r="D40" s="1142"/>
      <c r="E40" s="1142"/>
      <c r="F40" s="1142"/>
      <c r="G40" s="1142"/>
      <c r="H40" s="1142"/>
      <c r="I40" s="1142"/>
      <c r="J40" s="1142"/>
      <c r="K40" s="1142"/>
    </row>
    <row r="41" spans="1:11" ht="195.75" customHeight="1">
      <c r="A41" s="1142"/>
      <c r="B41" s="1142"/>
      <c r="C41" s="1142"/>
      <c r="D41" s="1142"/>
      <c r="E41" s="1142"/>
      <c r="F41" s="1142"/>
      <c r="G41" s="1142"/>
      <c r="H41" s="1142"/>
      <c r="I41" s="1142"/>
      <c r="J41" s="1142"/>
      <c r="K41" s="1142"/>
    </row>
    <row r="42" spans="1:11" ht="79.5" customHeight="1">
      <c r="A42" s="1142"/>
      <c r="B42" s="1142"/>
      <c r="C42" s="1142"/>
      <c r="D42" s="1142"/>
      <c r="E42" s="1142"/>
      <c r="F42" s="1142"/>
      <c r="G42" s="1142"/>
      <c r="H42" s="1142"/>
      <c r="I42" s="1142"/>
      <c r="J42" s="1142"/>
      <c r="K42" s="1142"/>
    </row>
    <row r="43" spans="1:11" ht="251.25" customHeight="1">
      <c r="A43" s="1142"/>
      <c r="B43" s="1142"/>
      <c r="C43" s="1142"/>
      <c r="D43" s="1142"/>
      <c r="E43" s="1142"/>
      <c r="F43" s="1142"/>
      <c r="G43" s="1142"/>
      <c r="H43" s="1142"/>
      <c r="I43" s="1142"/>
      <c r="J43" s="1142"/>
      <c r="K43" s="1142"/>
    </row>
    <row r="44" spans="1:11" ht="79.5" customHeight="1">
      <c r="A44" s="1142"/>
      <c r="B44" s="1142"/>
      <c r="C44" s="1142"/>
      <c r="D44" s="1142"/>
      <c r="E44" s="1142"/>
      <c r="F44" s="1142"/>
      <c r="G44" s="1142"/>
      <c r="H44" s="1142"/>
      <c r="I44" s="1142"/>
      <c r="J44" s="1142"/>
      <c r="K44" s="1142"/>
    </row>
    <row r="45" spans="1:11" ht="70.5" customHeight="1">
      <c r="A45" s="1142"/>
      <c r="B45" s="1142"/>
      <c r="C45" s="1142"/>
      <c r="D45" s="1142"/>
      <c r="E45" s="1142"/>
      <c r="F45" s="1142"/>
      <c r="G45" s="1142"/>
      <c r="H45" s="1142"/>
      <c r="I45" s="1142"/>
      <c r="J45" s="1142"/>
      <c r="K45" s="1142"/>
    </row>
    <row r="46" spans="1:11" ht="59.25" customHeight="1">
      <c r="A46" s="1142"/>
      <c r="B46" s="1142"/>
      <c r="C46" s="1142"/>
      <c r="D46" s="1142"/>
      <c r="E46" s="1142"/>
      <c r="F46" s="1142"/>
      <c r="G46" s="1142"/>
      <c r="H46" s="1142"/>
      <c r="I46" s="1142"/>
      <c r="J46" s="1142"/>
      <c r="K46" s="1142"/>
    </row>
    <row r="47" spans="1:11" ht="59.25" customHeight="1">
      <c r="A47" s="1142"/>
      <c r="B47" s="1142"/>
      <c r="C47" s="1142"/>
      <c r="D47" s="1142"/>
      <c r="E47" s="1142"/>
      <c r="F47" s="1142"/>
      <c r="G47" s="1142"/>
      <c r="H47" s="1142"/>
      <c r="I47" s="1142"/>
      <c r="J47" s="1142"/>
      <c r="K47" s="1142"/>
    </row>
    <row r="48" spans="1:11" ht="59.25" customHeight="1">
      <c r="A48" s="1142"/>
      <c r="B48" s="1142"/>
      <c r="C48" s="1142"/>
      <c r="D48" s="1142"/>
      <c r="E48" s="1142"/>
      <c r="F48" s="1142"/>
      <c r="G48" s="1142"/>
      <c r="H48" s="1142"/>
      <c r="I48" s="1142"/>
      <c r="J48" s="1142"/>
      <c r="K48" s="1142"/>
    </row>
    <row r="49" spans="1:13" ht="59.25" customHeight="1">
      <c r="A49" s="1142"/>
      <c r="B49" s="1142"/>
      <c r="C49" s="1142"/>
      <c r="D49" s="1142"/>
      <c r="E49" s="1142"/>
      <c r="F49" s="1142"/>
      <c r="G49" s="1142"/>
      <c r="H49" s="1142"/>
      <c r="I49" s="1142"/>
      <c r="J49" s="1142"/>
      <c r="K49" s="1142"/>
      <c r="M49" s="176" t="s">
        <v>1</v>
      </c>
    </row>
    <row r="50" spans="1:13" ht="59.25" customHeight="1">
      <c r="A50" s="1142"/>
      <c r="B50" s="1142"/>
      <c r="C50" s="1142"/>
      <c r="D50" s="1142"/>
      <c r="E50" s="1142"/>
      <c r="F50" s="1142"/>
      <c r="G50" s="1142"/>
      <c r="H50" s="1142"/>
      <c r="I50" s="1142"/>
      <c r="J50" s="1142"/>
      <c r="K50" s="1142"/>
    </row>
    <row r="51" spans="1:13" ht="62.25" customHeight="1">
      <c r="A51" s="1142"/>
      <c r="B51" s="1142"/>
      <c r="C51" s="1142"/>
      <c r="D51" s="1142"/>
      <c r="E51" s="1142"/>
      <c r="F51" s="1142"/>
      <c r="G51" s="1142"/>
      <c r="H51" s="1142"/>
      <c r="I51" s="1142"/>
      <c r="J51" s="1142"/>
      <c r="K51" s="1142"/>
    </row>
  </sheetData>
  <mergeCells count="1">
    <mergeCell ref="A5:K51"/>
  </mergeCells>
  <pageMargins left="0.70866141732283472" right="0.70866141732283472" top="0.74803149606299213" bottom="0.74803149606299213" header="0.31496062992125984" footer="0.31496062992125984"/>
  <pageSetup paperSize="9"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O25" sqref="O25"/>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V70" sqref="V70"/>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M56"/>
  <sheetViews>
    <sheetView showGridLines="0" view="pageBreakPreview" zoomScale="40" zoomScaleNormal="100" zoomScaleSheetLayoutView="40" workbookViewId="0">
      <selection activeCell="J16" sqref="J16"/>
    </sheetView>
  </sheetViews>
  <sheetFormatPr baseColWidth="10" defaultColWidth="11.42578125" defaultRowHeight="20.25" customHeight="1"/>
  <cols>
    <col min="1" max="1" width="40.85546875" style="187" bestFit="1" customWidth="1"/>
    <col min="2" max="2" width="36" style="176" customWidth="1"/>
    <col min="3" max="3" width="48.85546875" style="176" customWidth="1"/>
    <col min="4" max="4" width="47.85546875" style="176" customWidth="1"/>
    <col min="5" max="5" width="47.28515625" style="176" customWidth="1"/>
    <col min="6" max="6" width="40.85546875" style="176" customWidth="1"/>
    <col min="7" max="7" width="31.42578125" style="176" customWidth="1"/>
    <col min="8" max="8" width="45" style="176" customWidth="1"/>
    <col min="9" max="11" width="37.7109375" style="176" customWidth="1"/>
    <col min="12" max="12" width="37.140625" style="176" customWidth="1"/>
    <col min="13" max="13" width="31.42578125" style="176" customWidth="1"/>
    <col min="14" max="16384" width="11.42578125" style="176"/>
  </cols>
  <sheetData>
    <row r="1" spans="1:13" ht="91.5" customHeight="1">
      <c r="A1" s="1143" t="s">
        <v>88</v>
      </c>
      <c r="B1" s="1143"/>
      <c r="C1" s="1143"/>
      <c r="D1" s="1143"/>
      <c r="E1" s="1143"/>
      <c r="F1" s="1143"/>
      <c r="G1" s="1143"/>
      <c r="H1" s="1143"/>
      <c r="I1" s="1143"/>
      <c r="J1" s="1143"/>
      <c r="K1" s="1143"/>
      <c r="L1" s="1143"/>
      <c r="M1" s="1143"/>
    </row>
    <row r="2" spans="1:13" ht="57.75" customHeight="1">
      <c r="A2" s="1147" t="str">
        <f>+'2. SFS'!A2:Q2</f>
        <v>Período:  Diciembre 2008 - Noviembre  2025</v>
      </c>
      <c r="B2" s="1147"/>
      <c r="C2" s="1147"/>
      <c r="D2" s="1147"/>
      <c r="E2" s="1147"/>
      <c r="F2" s="1147"/>
      <c r="G2" s="1147"/>
      <c r="H2" s="1147"/>
      <c r="I2" s="1147"/>
      <c r="J2" s="1147"/>
      <c r="K2" s="1147"/>
      <c r="L2" s="1147"/>
      <c r="M2" s="1147"/>
    </row>
    <row r="3" spans="1:13" ht="111" customHeight="1">
      <c r="A3" s="1148" t="s">
        <v>934</v>
      </c>
      <c r="B3" s="1148"/>
      <c r="C3" s="1148"/>
      <c r="D3" s="1148"/>
      <c r="E3" s="1148"/>
      <c r="F3" s="1148"/>
      <c r="G3" s="1148"/>
      <c r="H3" s="1148"/>
      <c r="I3" s="1148"/>
      <c r="J3" s="1148"/>
      <c r="K3" s="1148"/>
      <c r="L3" s="1148"/>
      <c r="M3" s="1148"/>
    </row>
    <row r="4" spans="1:13" ht="82.5" customHeight="1">
      <c r="A4" s="1148"/>
      <c r="B4" s="1148"/>
      <c r="C4" s="1148"/>
      <c r="D4" s="1148"/>
      <c r="E4" s="1148"/>
      <c r="F4" s="1148"/>
      <c r="G4" s="1148"/>
      <c r="H4" s="1148"/>
      <c r="I4" s="1148"/>
      <c r="J4" s="1148"/>
      <c r="K4" s="1148"/>
      <c r="L4" s="1148"/>
      <c r="M4" s="1148"/>
    </row>
    <row r="5" spans="1:13" s="182" customFormat="1" ht="102" customHeight="1">
      <c r="A5" s="455" t="s">
        <v>89</v>
      </c>
      <c r="B5" s="368" t="s">
        <v>90</v>
      </c>
      <c r="C5" s="368" t="s">
        <v>91</v>
      </c>
      <c r="D5" s="368" t="s">
        <v>92</v>
      </c>
      <c r="E5" s="368" t="s">
        <v>93</v>
      </c>
      <c r="F5" s="369" t="s">
        <v>94</v>
      </c>
      <c r="G5" s="347"/>
      <c r="I5" s="181"/>
      <c r="J5" s="181"/>
      <c r="K5" s="181"/>
      <c r="L5" s="181"/>
      <c r="M5" s="181"/>
    </row>
    <row r="6" spans="1:13" s="182" customFormat="1" ht="35.25" customHeight="1">
      <c r="A6" s="367" t="s">
        <v>95</v>
      </c>
      <c r="B6" s="456">
        <v>2916902</v>
      </c>
      <c r="C6" s="1021"/>
      <c r="D6" s="457">
        <v>9327818</v>
      </c>
      <c r="E6" s="458">
        <f t="shared" ref="E6:E15" si="0">B6/D6</f>
        <v>0.31271000356139023</v>
      </c>
      <c r="F6" s="459"/>
      <c r="I6" s="181"/>
      <c r="J6" s="181"/>
      <c r="K6" s="181"/>
      <c r="L6" s="181"/>
      <c r="M6" s="181"/>
    </row>
    <row r="7" spans="1:13" s="182" customFormat="1" ht="35.25" customHeight="1">
      <c r="A7" s="367" t="s">
        <v>96</v>
      </c>
      <c r="B7" s="456">
        <v>3514506</v>
      </c>
      <c r="C7" s="1021">
        <f>+(Tabla5[[#This Row],[Afiliación SFS]]-B6)/Tabla5[[#This Row],[Afiliación SFS]]</f>
        <v>0.17003926014068549</v>
      </c>
      <c r="D7" s="457">
        <v>9428533.4999999963</v>
      </c>
      <c r="E7" s="458">
        <f t="shared" si="0"/>
        <v>0.37275213584381933</v>
      </c>
      <c r="F7" s="459">
        <f>+(B7-B6)/B6</f>
        <v>0.20487626941186232</v>
      </c>
      <c r="I7" s="181"/>
      <c r="J7" s="181"/>
      <c r="K7" s="181"/>
      <c r="L7" s="181"/>
      <c r="M7" s="181"/>
    </row>
    <row r="8" spans="1:13" s="182" customFormat="1" ht="35.25" customHeight="1">
      <c r="A8" s="367" t="s">
        <v>97</v>
      </c>
      <c r="B8" s="456">
        <v>4404974</v>
      </c>
      <c r="C8" s="1021">
        <f>+(Tabla5[[#This Row],[Afiliación SFS]]-B7)/Tabla5[[#This Row],[Afiliación SFS]]</f>
        <v>0.2021505688796347</v>
      </c>
      <c r="D8" s="457">
        <v>9529297.5000000037</v>
      </c>
      <c r="E8" s="458">
        <f t="shared" si="0"/>
        <v>0.46225590081535373</v>
      </c>
      <c r="F8" s="459">
        <f t="shared" ref="F8:F20" si="1">+(B8-B7)/B7</f>
        <v>0.25336932132140333</v>
      </c>
      <c r="H8" s="700"/>
      <c r="I8" s="181"/>
      <c r="J8" s="181"/>
      <c r="K8" s="181"/>
      <c r="L8" s="181"/>
      <c r="M8" s="181"/>
    </row>
    <row r="9" spans="1:13" s="182" customFormat="1" ht="35.25" customHeight="1">
      <c r="A9" s="367" t="s">
        <v>98</v>
      </c>
      <c r="B9" s="456">
        <v>4550576</v>
      </c>
      <c r="C9" s="1021">
        <f>+(Tabla5[[#This Row],[Afiliación SFS]]-B8)/Tabla5[[#This Row],[Afiliación SFS]]</f>
        <v>3.199638902855375E-2</v>
      </c>
      <c r="D9" s="457">
        <v>9630258.5</v>
      </c>
      <c r="E9" s="458">
        <f t="shared" si="0"/>
        <v>0.47252895651762616</v>
      </c>
      <c r="F9" s="459">
        <f t="shared" si="1"/>
        <v>3.3053997594537449E-2</v>
      </c>
      <c r="I9" s="181"/>
      <c r="J9" s="181"/>
      <c r="K9" s="181"/>
      <c r="L9" s="181"/>
      <c r="M9" s="181"/>
    </row>
    <row r="10" spans="1:13" s="182" customFormat="1" ht="35.25" customHeight="1">
      <c r="A10" s="460" t="s">
        <v>99</v>
      </c>
      <c r="B10" s="456">
        <v>5022465</v>
      </c>
      <c r="C10" s="1021">
        <f>+(Tabla5[[#This Row],[Afiliación SFS]]-B9)/Tabla5[[#This Row],[Afiliación SFS]]</f>
        <v>9.3955657232056372E-2</v>
      </c>
      <c r="D10" s="461">
        <v>9730638.5</v>
      </c>
      <c r="E10" s="462">
        <f t="shared" si="0"/>
        <v>0.51614958257877941</v>
      </c>
      <c r="F10" s="459">
        <f t="shared" si="1"/>
        <v>0.10369874055504183</v>
      </c>
      <c r="I10" s="181"/>
      <c r="J10" s="181"/>
      <c r="K10" s="181"/>
      <c r="L10" s="181"/>
      <c r="M10" s="181"/>
    </row>
    <row r="11" spans="1:13" s="182" customFormat="1" ht="35.25" customHeight="1">
      <c r="A11" s="460" t="s">
        <v>100</v>
      </c>
      <c r="B11" s="456">
        <v>5638332</v>
      </c>
      <c r="C11" s="1021">
        <f>+(Tabla5[[#This Row],[Afiliación SFS]]-B10)/Tabla5[[#This Row],[Afiliación SFS]]</f>
        <v>0.10922858036738525</v>
      </c>
      <c r="D11" s="461">
        <v>9830624</v>
      </c>
      <c r="E11" s="462">
        <f t="shared" si="0"/>
        <v>0.57354772189435788</v>
      </c>
      <c r="F11" s="459">
        <f t="shared" si="1"/>
        <v>0.122622457299354</v>
      </c>
      <c r="I11" s="181"/>
      <c r="J11" s="181"/>
      <c r="K11" s="181"/>
      <c r="L11" s="181"/>
      <c r="M11" s="181"/>
    </row>
    <row r="12" spans="1:13" s="182" customFormat="1" ht="35.25" customHeight="1">
      <c r="A12" s="460" t="s">
        <v>101</v>
      </c>
      <c r="B12" s="456">
        <v>6187615</v>
      </c>
      <c r="C12" s="1021">
        <f>+(Tabla5[[#This Row],[Afiliación SFS]]-B11)/Tabla5[[#This Row],[Afiliación SFS]]</f>
        <v>8.8771360209062775E-2</v>
      </c>
      <c r="D12" s="461">
        <v>9930374</v>
      </c>
      <c r="E12" s="462">
        <f t="shared" si="0"/>
        <v>0.62309989533123322</v>
      </c>
      <c r="F12" s="459">
        <f t="shared" si="1"/>
        <v>9.7419414110414215E-2</v>
      </c>
      <c r="I12" s="181"/>
      <c r="J12" s="181"/>
      <c r="K12" s="181"/>
      <c r="L12" s="181"/>
      <c r="M12" s="181"/>
    </row>
    <row r="13" spans="1:13" s="182" customFormat="1" ht="35.25" customHeight="1">
      <c r="A13" s="367" t="s">
        <v>102</v>
      </c>
      <c r="B13" s="456">
        <v>6687772</v>
      </c>
      <c r="C13" s="1021">
        <f>+(Tabla5[[#This Row],[Afiliación SFS]]-B12)/Tabla5[[#This Row],[Afiliación SFS]]</f>
        <v>7.4786789980280433E-2</v>
      </c>
      <c r="D13" s="461">
        <v>10028012</v>
      </c>
      <c r="E13" s="462">
        <f t="shared" si="0"/>
        <v>0.66690905435693537</v>
      </c>
      <c r="F13" s="459">
        <f t="shared" si="1"/>
        <v>8.0831952214221472E-2</v>
      </c>
      <c r="I13" s="181"/>
      <c r="J13" s="181"/>
      <c r="K13" s="181"/>
      <c r="L13" s="181"/>
      <c r="M13" s="181"/>
    </row>
    <row r="14" spans="1:13" s="182" customFormat="1" ht="35.25" customHeight="1">
      <c r="A14" s="367" t="s">
        <v>103</v>
      </c>
      <c r="B14" s="456">
        <v>6981264</v>
      </c>
      <c r="C14" s="1021">
        <f>+(Tabla5[[#This Row],[Afiliación SFS]]-B13)/Tabla5[[#This Row],[Afiliación SFS]]</f>
        <v>4.2039951504484002E-2</v>
      </c>
      <c r="D14" s="461">
        <v>10123139</v>
      </c>
      <c r="E14" s="462">
        <f t="shared" si="0"/>
        <v>0.68963431204491021</v>
      </c>
      <c r="F14" s="459">
        <f t="shared" si="1"/>
        <v>4.3884869280830748E-2</v>
      </c>
      <c r="I14" s="181"/>
      <c r="J14" s="181"/>
      <c r="K14" s="181"/>
      <c r="L14" s="181"/>
      <c r="M14" s="181"/>
    </row>
    <row r="15" spans="1:13" s="182" customFormat="1" ht="35.25" customHeight="1">
      <c r="A15" s="367" t="s">
        <v>104</v>
      </c>
      <c r="B15" s="456">
        <v>7523996</v>
      </c>
      <c r="C15" s="1021">
        <f>+(Tabla5[[#This Row],[Afiliación SFS]]-B14)/Tabla5[[#This Row],[Afiliación SFS]]</f>
        <v>7.2133478008228613E-2</v>
      </c>
      <c r="D15" s="461">
        <v>10217441</v>
      </c>
      <c r="E15" s="462">
        <f t="shared" si="0"/>
        <v>0.73638751620880416</v>
      </c>
      <c r="F15" s="459">
        <f t="shared" si="1"/>
        <v>7.7741222792892514E-2</v>
      </c>
      <c r="I15" s="181"/>
      <c r="J15" s="181"/>
      <c r="K15" s="181"/>
      <c r="L15" s="181"/>
      <c r="M15" s="181"/>
    </row>
    <row r="16" spans="1:13" s="182" customFormat="1" ht="35.25" customHeight="1">
      <c r="A16" s="460" t="s">
        <v>105</v>
      </c>
      <c r="B16" s="456">
        <v>7868032</v>
      </c>
      <c r="C16" s="1021">
        <f>+(Tabla5[[#This Row],[Afiliación SFS]]-B15)/Tabla5[[#This Row],[Afiliación SFS]]</f>
        <v>4.3725800810164472E-2</v>
      </c>
      <c r="D16" s="461">
        <v>10310703</v>
      </c>
      <c r="E16" s="462">
        <f t="shared" ref="E16:E20" si="2">B16/D16</f>
        <v>0.76309365132522966</v>
      </c>
      <c r="F16" s="459">
        <f t="shared" si="1"/>
        <v>4.5725170507799312E-2</v>
      </c>
      <c r="I16" s="181"/>
      <c r="J16" s="181"/>
      <c r="K16" s="181"/>
      <c r="L16" s="181"/>
      <c r="M16" s="181"/>
    </row>
    <row r="17" spans="1:13" s="182" customFormat="1" ht="35.25" customHeight="1">
      <c r="A17" s="460" t="s">
        <v>106</v>
      </c>
      <c r="B17" s="456">
        <v>8123784</v>
      </c>
      <c r="C17" s="1021">
        <f>+(Tabla5[[#This Row],[Afiliación SFS]]-B16)/Tabla5[[#This Row],[Afiliación SFS]]</f>
        <v>3.1481880857492026E-2</v>
      </c>
      <c r="D17" s="461">
        <v>10402759</v>
      </c>
      <c r="E17" s="462">
        <f t="shared" si="2"/>
        <v>0.78092590629082148</v>
      </c>
      <c r="F17" s="459">
        <f t="shared" si="1"/>
        <v>3.2505205876132683E-2</v>
      </c>
      <c r="I17" s="181"/>
      <c r="J17" s="181"/>
      <c r="K17" s="181"/>
      <c r="L17" s="181"/>
      <c r="M17" s="181"/>
    </row>
    <row r="18" spans="1:13" s="182" customFormat="1" ht="35.25" customHeight="1">
      <c r="A18" s="460" t="s">
        <v>107</v>
      </c>
      <c r="B18" s="456">
        <v>10057667</v>
      </c>
      <c r="C18" s="1021">
        <f>+(Tabla5[[#This Row],[Afiliación SFS]]-B17)/Tabla5[[#This Row],[Afiliación SFS]]</f>
        <v>0.19227948191166003</v>
      </c>
      <c r="D18" s="461">
        <v>10492017</v>
      </c>
      <c r="E18" s="462">
        <f t="shared" si="2"/>
        <v>0.9586018589180707</v>
      </c>
      <c r="F18" s="459">
        <f t="shared" si="1"/>
        <v>0.2380519964587931</v>
      </c>
      <c r="I18" s="181"/>
      <c r="J18" s="181"/>
      <c r="K18" s="181"/>
      <c r="L18" s="181"/>
      <c r="M18" s="181"/>
    </row>
    <row r="19" spans="1:13" s="182" customFormat="1" ht="35.25" customHeight="1">
      <c r="A19" s="460" t="s">
        <v>108</v>
      </c>
      <c r="B19" s="456">
        <v>10130724</v>
      </c>
      <c r="C19" s="1021">
        <f>+(Tabla5[[#This Row],[Afiliación SFS]]-B18)/Tabla5[[#This Row],[Afiliación SFS]]</f>
        <v>7.2114293114687554E-3</v>
      </c>
      <c r="D19" s="461">
        <v>10578737</v>
      </c>
      <c r="E19" s="462">
        <f t="shared" si="2"/>
        <v>0.9576496702772741</v>
      </c>
      <c r="F19" s="459">
        <f t="shared" si="1"/>
        <v>7.2638117766277207E-3</v>
      </c>
      <c r="I19" s="181"/>
      <c r="J19" s="181"/>
      <c r="K19" s="181"/>
      <c r="L19" s="181"/>
      <c r="M19" s="181"/>
    </row>
    <row r="20" spans="1:13" s="182" customFormat="1" ht="35.25" customHeight="1">
      <c r="A20" s="464" t="s">
        <v>109</v>
      </c>
      <c r="B20" s="456">
        <v>10443537</v>
      </c>
      <c r="C20" s="1021">
        <f>+(Tabla5[[#This Row],[Afiliación SFS]]-B19)/Tabla5[[#This Row],[Afiliación SFS]]</f>
        <v>2.9952783238092612E-2</v>
      </c>
      <c r="D20" s="461">
        <v>10666547</v>
      </c>
      <c r="E20" s="462">
        <f t="shared" si="2"/>
        <v>0.97909257794485882</v>
      </c>
      <c r="F20" s="459">
        <f t="shared" si="1"/>
        <v>3.0877654943516377E-2</v>
      </c>
      <c r="I20" s="181"/>
      <c r="J20" s="181"/>
      <c r="K20" s="181"/>
      <c r="L20" s="181"/>
      <c r="M20" s="181"/>
    </row>
    <row r="21" spans="1:13" s="182" customFormat="1" ht="35.25" customHeight="1">
      <c r="A21" s="464">
        <v>2023</v>
      </c>
      <c r="B21" s="456">
        <v>10379206</v>
      </c>
      <c r="C21" s="1021">
        <f>+(Tabla5[[#This Row],[Afiliación SFS]]-B20)/Tabla5[[#This Row],[Afiliación SFS]]</f>
        <v>-6.1980656323807424E-3</v>
      </c>
      <c r="D21" s="461">
        <v>10753416</v>
      </c>
      <c r="E21" s="462">
        <f>B21/D21</f>
        <v>0.96520082548652442</v>
      </c>
      <c r="F21" s="463">
        <f>+(B21-B20)/B20</f>
        <v>-6.1598862530960535E-3</v>
      </c>
      <c r="I21" s="181"/>
      <c r="J21" s="181"/>
      <c r="K21" s="181"/>
    </row>
    <row r="22" spans="1:13" s="182" customFormat="1" ht="35.25" customHeight="1">
      <c r="A22" s="529">
        <v>2024</v>
      </c>
      <c r="B22" s="456">
        <v>10552960</v>
      </c>
      <c r="C22" s="1021">
        <f>+(Tabla5[[#This Row],[Afiliación SFS]]-B21)/Tabla5[[#This Row],[Afiliación SFS]]</f>
        <v>1.6464953908666383E-2</v>
      </c>
      <c r="D22" s="461">
        <v>10836972</v>
      </c>
      <c r="E22" s="462">
        <f t="shared" ref="E22" si="3">B22/D22</f>
        <v>0.97379231025050172</v>
      </c>
      <c r="F22" s="463">
        <f>+(B22-B21)/B21</f>
        <v>1.6740586900385251E-2</v>
      </c>
      <c r="I22" s="181"/>
      <c r="J22" s="181"/>
      <c r="K22" s="181"/>
    </row>
    <row r="23" spans="1:13" s="183" customFormat="1" ht="27.75">
      <c r="A23" s="529" t="str">
        <f>+'Resumen '!O5</f>
        <v>Nov.25</v>
      </c>
      <c r="B23" s="456">
        <f>+Tabla6[[#This Row],[Total ]]</f>
        <v>10603197</v>
      </c>
      <c r="C23" s="1021">
        <f>+(Tabla5[[#This Row],[Afiliación SFS]]-B22)/Tabla5[[#This Row],[Afiliación SFS]]</f>
        <v>4.7379106509102872E-3</v>
      </c>
      <c r="D23" s="461">
        <f>+'Resumen '!B4</f>
        <v>10909972</v>
      </c>
      <c r="E23" s="462">
        <f>B23/D23</f>
        <v>0.97188122939270605</v>
      </c>
      <c r="F23" s="463"/>
      <c r="H23" s="182"/>
      <c r="I23" s="181"/>
      <c r="J23" s="181"/>
      <c r="K23" s="181"/>
    </row>
    <row r="24" spans="1:13" ht="123" customHeight="1">
      <c r="A24" s="1144" t="s">
        <v>110</v>
      </c>
      <c r="B24" s="1145"/>
      <c r="C24" s="1145"/>
      <c r="D24" s="1145"/>
      <c r="E24" s="1145"/>
      <c r="F24" s="1146"/>
    </row>
    <row r="25" spans="1:13" ht="20.25" customHeight="1">
      <c r="A25" s="185"/>
      <c r="B25" s="186"/>
      <c r="C25" s="186"/>
    </row>
    <row r="26" spans="1:13"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M1"/>
    <mergeCell ref="A24:F24"/>
    <mergeCell ref="A2:M2"/>
    <mergeCell ref="A3:M4"/>
  </mergeCells>
  <conditionalFormatting sqref="D11:D21">
    <cfRule type="cellIs" dxfId="669" priority="7" operator="equal">
      <formula>0</formula>
    </cfRule>
    <cfRule type="cellIs" dxfId="668" priority="8" operator="equal">
      <formula>0</formula>
    </cfRule>
  </conditionalFormatting>
  <conditionalFormatting sqref="B22:D22">
    <cfRule type="cellIs" dxfId="667" priority="5" operator="equal">
      <formula>0</formula>
    </cfRule>
    <cfRule type="cellIs" dxfId="666" priority="6" operator="equal">
      <formula>0</formula>
    </cfRule>
  </conditionalFormatting>
  <conditionalFormatting sqref="D23">
    <cfRule type="cellIs" dxfId="665" priority="3" operator="equal">
      <formula>0</formula>
    </cfRule>
    <cfRule type="cellIs" dxfId="664" priority="4" operator="equal">
      <formula>0</formula>
    </cfRule>
  </conditionalFormatting>
  <conditionalFormatting sqref="B23:C23">
    <cfRule type="cellIs" dxfId="663" priority="1" operator="equal">
      <formula>0</formula>
    </cfRule>
    <cfRule type="cellIs" dxfId="662" priority="2" operator="equal">
      <formula>0</formula>
    </cfRule>
  </conditionalFormatting>
  <pageMargins left="0.70866141732283472" right="0.70866141732283472" top="0.74803149606299213" bottom="0.74803149606299213" header="0.31496062992125984" footer="0.31496062992125984"/>
  <pageSetup paperSize="9" scale="22" orientation="landscape" r:id="rId1"/>
  <ignoredErrors>
    <ignoredError sqref="A6:A19" numberStoredAsText="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R42"/>
  <sheetViews>
    <sheetView showGridLines="0" view="pageBreakPreview" zoomScale="85" zoomScaleNormal="100" zoomScaleSheetLayoutView="85" zoomScalePageLayoutView="62" workbookViewId="0">
      <selection activeCell="M17" sqref="M17"/>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5" width="14.85546875" style="15" customWidth="1"/>
    <col min="16" max="16" width="16.140625" style="15" bestFit="1" customWidth="1"/>
    <col min="17" max="17" width="14.85546875" style="15" customWidth="1"/>
    <col min="18" max="18" width="25" customWidth="1"/>
  </cols>
  <sheetData>
    <row r="1" spans="1:18" ht="46.5" customHeight="1">
      <c r="A1" s="1149" t="s">
        <v>111</v>
      </c>
      <c r="B1" s="1149"/>
      <c r="C1" s="1149"/>
      <c r="D1" s="1149"/>
      <c r="E1" s="1149"/>
      <c r="F1" s="1149"/>
      <c r="G1" s="1149"/>
      <c r="H1" s="1149"/>
      <c r="I1" s="1149"/>
      <c r="J1" s="1149"/>
      <c r="K1" s="1149"/>
      <c r="L1" s="1149"/>
      <c r="M1" s="1149"/>
      <c r="N1" s="1149"/>
      <c r="O1" s="1149"/>
      <c r="P1" s="1149"/>
      <c r="Q1" s="1149"/>
    </row>
    <row r="2" spans="1:18" ht="24" customHeight="1">
      <c r="A2" s="1150" t="str">
        <f>+'Resumen '!O4</f>
        <v>Período:  Diciembre 2008 - Noviembre  2025</v>
      </c>
      <c r="B2" s="1150"/>
      <c r="C2" s="1150"/>
      <c r="D2" s="1150"/>
      <c r="E2" s="1150"/>
      <c r="F2" s="1150"/>
      <c r="G2" s="1150"/>
      <c r="H2" s="1150"/>
      <c r="I2" s="1150"/>
      <c r="J2" s="1150"/>
      <c r="K2" s="1150"/>
      <c r="L2" s="1150"/>
      <c r="M2" s="1150"/>
      <c r="N2" s="1150"/>
      <c r="O2" s="1150"/>
      <c r="P2" s="1150"/>
      <c r="Q2" s="1150"/>
    </row>
    <row r="3" spans="1:18" ht="153" customHeight="1">
      <c r="A3" s="1153" t="s">
        <v>933</v>
      </c>
      <c r="B3" s="1153"/>
      <c r="C3" s="1153"/>
      <c r="D3" s="1153"/>
      <c r="E3" s="1153"/>
      <c r="F3" s="1153"/>
      <c r="G3" s="1153"/>
      <c r="H3" s="1153"/>
      <c r="I3" s="1153"/>
      <c r="J3" s="1153"/>
      <c r="K3" s="1153"/>
      <c r="L3" s="1153"/>
      <c r="M3" s="1153"/>
      <c r="N3" s="1153"/>
      <c r="O3" s="1153"/>
      <c r="P3" s="1153"/>
      <c r="Q3" s="1153"/>
      <c r="R3" s="47"/>
    </row>
    <row r="4" spans="1:18" ht="9.75" customHeight="1">
      <c r="A4" s="809"/>
      <c r="B4" s="809"/>
      <c r="C4" s="809"/>
      <c r="D4" s="809"/>
      <c r="E4" s="809"/>
      <c r="F4" s="809"/>
      <c r="G4" s="809"/>
      <c r="H4" s="809"/>
      <c r="I4" s="809"/>
      <c r="J4" s="809"/>
      <c r="K4" s="809"/>
      <c r="L4" s="809"/>
      <c r="M4" s="809"/>
      <c r="N4" s="809"/>
      <c r="O4" s="809"/>
      <c r="P4" s="809"/>
      <c r="Q4" s="809"/>
    </row>
    <row r="5" spans="1:18" ht="19.5" customHeight="1">
      <c r="A5" s="655" t="s">
        <v>112</v>
      </c>
      <c r="B5" s="656" t="s">
        <v>113</v>
      </c>
      <c r="C5" s="656" t="s">
        <v>114</v>
      </c>
      <c r="D5" s="656" t="s">
        <v>115</v>
      </c>
      <c r="E5" s="657" t="s">
        <v>116</v>
      </c>
      <c r="F5" s="658" t="s">
        <v>117</v>
      </c>
      <c r="G5" s="658" t="s">
        <v>118</v>
      </c>
      <c r="H5" s="659" t="s">
        <v>119</v>
      </c>
      <c r="I5" s="573"/>
      <c r="J5" s="573"/>
      <c r="K5" s="573"/>
      <c r="L5" s="573"/>
      <c r="M5" s="573"/>
      <c r="N5" s="573"/>
      <c r="O5" s="573"/>
      <c r="P5" s="573"/>
      <c r="Q5" s="573"/>
    </row>
    <row r="6" spans="1:18" s="580" customFormat="1">
      <c r="A6" s="574" t="s">
        <v>120</v>
      </c>
      <c r="B6" s="575">
        <v>1692259</v>
      </c>
      <c r="C6" s="575">
        <v>1224643</v>
      </c>
      <c r="D6" s="575">
        <v>0</v>
      </c>
      <c r="E6" s="576">
        <f t="shared" ref="E6:E23" si="0">SUM(B6:D6)</f>
        <v>2916902</v>
      </c>
      <c r="F6" s="577">
        <f t="shared" ref="F6:F16" si="1">B6/E6</f>
        <v>0.5801562753908085</v>
      </c>
      <c r="G6" s="577">
        <f t="shared" ref="G6:G16" si="2">C6/E6</f>
        <v>0.41984372460919156</v>
      </c>
      <c r="H6" s="578">
        <f t="shared" ref="H6:H16" si="3">+D6/E6</f>
        <v>0</v>
      </c>
      <c r="I6" s="579"/>
      <c r="J6" s="579"/>
      <c r="K6" s="579"/>
      <c r="L6" s="579"/>
      <c r="M6" s="579"/>
      <c r="N6" s="579"/>
      <c r="O6" s="579"/>
      <c r="P6" s="579"/>
      <c r="Q6" s="579"/>
    </row>
    <row r="7" spans="1:18" s="580" customFormat="1">
      <c r="A7" s="574" t="s">
        <v>121</v>
      </c>
      <c r="B7" s="575">
        <v>2088299</v>
      </c>
      <c r="C7" s="575">
        <v>1404225</v>
      </c>
      <c r="D7" s="575">
        <v>21982</v>
      </c>
      <c r="E7" s="576">
        <f t="shared" si="0"/>
        <v>3514506</v>
      </c>
      <c r="F7" s="577">
        <f t="shared" si="1"/>
        <v>0.59419417693411247</v>
      </c>
      <c r="G7" s="577">
        <f t="shared" si="2"/>
        <v>0.39955117447516092</v>
      </c>
      <c r="H7" s="578">
        <f t="shared" si="3"/>
        <v>6.2546485907265491E-3</v>
      </c>
      <c r="I7" s="579"/>
      <c r="J7" s="579"/>
      <c r="K7" s="579"/>
      <c r="L7" s="579"/>
      <c r="M7" s="579"/>
      <c r="N7" s="579"/>
      <c r="O7" s="579"/>
      <c r="P7" s="579"/>
      <c r="Q7" s="579"/>
    </row>
    <row r="8" spans="1:18" s="580" customFormat="1">
      <c r="A8" s="574" t="s">
        <v>122</v>
      </c>
      <c r="B8" s="575">
        <v>2364083</v>
      </c>
      <c r="C8" s="575">
        <v>2013786</v>
      </c>
      <c r="D8" s="575">
        <v>27105</v>
      </c>
      <c r="E8" s="576">
        <f t="shared" si="0"/>
        <v>4404974</v>
      </c>
      <c r="F8" s="577">
        <f t="shared" si="1"/>
        <v>0.53668489303228573</v>
      </c>
      <c r="G8" s="577">
        <f t="shared" si="2"/>
        <v>0.45716183568847396</v>
      </c>
      <c r="H8" s="578">
        <f t="shared" si="3"/>
        <v>6.1532712792402404E-3</v>
      </c>
      <c r="I8" s="579"/>
      <c r="J8" s="579"/>
      <c r="K8" s="579"/>
      <c r="L8" s="579"/>
      <c r="M8" s="579"/>
      <c r="N8" s="579"/>
      <c r="O8" s="579"/>
      <c r="P8" s="579"/>
      <c r="Q8" s="579"/>
    </row>
    <row r="9" spans="1:18" s="580" customFormat="1">
      <c r="A9" s="574" t="s">
        <v>123</v>
      </c>
      <c r="B9" s="575">
        <v>2517423</v>
      </c>
      <c r="C9" s="575">
        <v>2003427</v>
      </c>
      <c r="D9" s="575">
        <v>29726</v>
      </c>
      <c r="E9" s="576">
        <f t="shared" si="0"/>
        <v>4550576</v>
      </c>
      <c r="F9" s="577">
        <f t="shared" si="1"/>
        <v>0.55320974751328178</v>
      </c>
      <c r="G9" s="577">
        <f t="shared" si="2"/>
        <v>0.44025789262721904</v>
      </c>
      <c r="H9" s="578">
        <f t="shared" si="3"/>
        <v>6.5323598594991053E-3</v>
      </c>
      <c r="I9" s="579"/>
      <c r="J9" s="579"/>
      <c r="K9" s="579"/>
      <c r="L9" s="579"/>
      <c r="M9" s="579"/>
      <c r="N9" s="579"/>
      <c r="O9" s="579"/>
      <c r="P9" s="579"/>
      <c r="Q9" s="579"/>
    </row>
    <row r="10" spans="1:18" s="580" customFormat="1">
      <c r="A10" s="574" t="s">
        <v>124</v>
      </c>
      <c r="B10" s="575">
        <v>2688411</v>
      </c>
      <c r="C10" s="575">
        <v>2303351</v>
      </c>
      <c r="D10" s="575">
        <v>30703</v>
      </c>
      <c r="E10" s="576">
        <f t="shared" si="0"/>
        <v>5022465</v>
      </c>
      <c r="F10" s="577">
        <f t="shared" si="1"/>
        <v>0.53527719954245578</v>
      </c>
      <c r="G10" s="577">
        <f t="shared" si="2"/>
        <v>0.45860966676721493</v>
      </c>
      <c r="H10" s="578">
        <f t="shared" si="3"/>
        <v>6.1131336903293499E-3</v>
      </c>
      <c r="I10" s="579"/>
      <c r="J10" s="579"/>
      <c r="K10" s="579"/>
      <c r="L10" s="579"/>
      <c r="M10" s="579"/>
      <c r="N10" s="579"/>
      <c r="O10" s="579"/>
      <c r="P10" s="579"/>
      <c r="Q10" s="579"/>
    </row>
    <row r="11" spans="1:18" s="580" customFormat="1">
      <c r="A11" s="574" t="s">
        <v>125</v>
      </c>
      <c r="B11" s="575">
        <v>2859306</v>
      </c>
      <c r="C11" s="575">
        <v>2751753</v>
      </c>
      <c r="D11" s="575">
        <v>27273</v>
      </c>
      <c r="E11" s="576">
        <f t="shared" si="0"/>
        <v>5638332</v>
      </c>
      <c r="F11" s="577">
        <f t="shared" si="1"/>
        <v>0.50711912672045567</v>
      </c>
      <c r="G11" s="577">
        <f t="shared" si="2"/>
        <v>0.48804380444429307</v>
      </c>
      <c r="H11" s="578">
        <f t="shared" si="3"/>
        <v>4.8370688352512761E-3</v>
      </c>
      <c r="I11" s="579"/>
      <c r="J11" s="579"/>
      <c r="K11" s="579"/>
      <c r="L11" s="579"/>
      <c r="M11" s="579"/>
      <c r="N11" s="579"/>
      <c r="O11" s="579"/>
      <c r="P11" s="579"/>
      <c r="Q11" s="579"/>
    </row>
    <row r="12" spans="1:18" s="580" customFormat="1">
      <c r="A12" s="574" t="s">
        <v>126</v>
      </c>
      <c r="B12" s="575">
        <v>3141599</v>
      </c>
      <c r="C12" s="575">
        <v>3015646</v>
      </c>
      <c r="D12" s="575">
        <v>30370</v>
      </c>
      <c r="E12" s="576">
        <f t="shared" si="0"/>
        <v>6187615</v>
      </c>
      <c r="F12" s="577">
        <f t="shared" si="1"/>
        <v>0.50772373523562797</v>
      </c>
      <c r="G12" s="577">
        <f t="shared" si="2"/>
        <v>0.48736807315904429</v>
      </c>
      <c r="H12" s="578">
        <f t="shared" si="3"/>
        <v>4.9081916053277394E-3</v>
      </c>
      <c r="I12" s="579"/>
      <c r="J12" s="579"/>
      <c r="K12" s="579"/>
      <c r="L12" s="579"/>
      <c r="M12" s="579"/>
      <c r="N12" s="579"/>
      <c r="O12" s="579"/>
      <c r="P12" s="579"/>
      <c r="Q12" s="579"/>
    </row>
    <row r="13" spans="1:18" s="580" customFormat="1">
      <c r="A13" s="574" t="s">
        <v>127</v>
      </c>
      <c r="B13" s="575">
        <v>3339838</v>
      </c>
      <c r="C13" s="575">
        <v>3317405</v>
      </c>
      <c r="D13" s="575">
        <v>30529</v>
      </c>
      <c r="E13" s="576">
        <f t="shared" si="0"/>
        <v>6687772</v>
      </c>
      <c r="F13" s="577">
        <f t="shared" si="1"/>
        <v>0.49939471620743053</v>
      </c>
      <c r="G13" s="577">
        <f t="shared" si="2"/>
        <v>0.4960403853480651</v>
      </c>
      <c r="H13" s="578">
        <f t="shared" si="3"/>
        <v>4.5648984445043877E-3</v>
      </c>
      <c r="I13" s="579"/>
      <c r="J13" s="579"/>
      <c r="K13" s="579"/>
      <c r="L13" s="579"/>
      <c r="M13" s="579"/>
      <c r="N13" s="579"/>
      <c r="O13" s="579"/>
      <c r="P13" s="579"/>
      <c r="Q13" s="579"/>
    </row>
    <row r="14" spans="1:18" s="580" customFormat="1">
      <c r="A14" s="574" t="s">
        <v>128</v>
      </c>
      <c r="B14" s="575">
        <v>3591288</v>
      </c>
      <c r="C14" s="575">
        <v>3347068</v>
      </c>
      <c r="D14" s="575">
        <v>42908</v>
      </c>
      <c r="E14" s="576">
        <f t="shared" si="0"/>
        <v>6981264</v>
      </c>
      <c r="F14" s="577">
        <f t="shared" si="1"/>
        <v>0.51441801943029231</v>
      </c>
      <c r="G14" s="577">
        <f t="shared" si="2"/>
        <v>0.47943581563453264</v>
      </c>
      <c r="H14" s="578">
        <f t="shared" si="3"/>
        <v>6.1461649351750632E-3</v>
      </c>
      <c r="I14" s="579"/>
      <c r="J14" s="579"/>
      <c r="K14" s="579"/>
      <c r="L14" s="579"/>
      <c r="M14" s="579"/>
      <c r="N14" s="579"/>
      <c r="O14" s="579"/>
      <c r="P14" s="579"/>
      <c r="Q14" s="579"/>
    </row>
    <row r="15" spans="1:18" s="580" customFormat="1">
      <c r="A15" s="574" t="s">
        <v>129</v>
      </c>
      <c r="B15" s="575">
        <v>3902592</v>
      </c>
      <c r="C15" s="575">
        <v>3546688</v>
      </c>
      <c r="D15" s="575">
        <v>74716</v>
      </c>
      <c r="E15" s="576">
        <f t="shared" si="0"/>
        <v>7523996</v>
      </c>
      <c r="F15" s="577">
        <f t="shared" si="1"/>
        <v>0.51868608117282355</v>
      </c>
      <c r="G15" s="577">
        <f t="shared" si="2"/>
        <v>0.47138355735436327</v>
      </c>
      <c r="H15" s="578">
        <f t="shared" si="3"/>
        <v>9.9303614728131172E-3</v>
      </c>
      <c r="I15" s="579"/>
      <c r="J15" s="579"/>
      <c r="K15" s="579"/>
      <c r="L15" s="579"/>
      <c r="M15" s="579"/>
      <c r="N15" s="579"/>
      <c r="O15" s="579"/>
      <c r="P15" s="579"/>
      <c r="Q15" s="579"/>
    </row>
    <row r="16" spans="1:18" s="580" customFormat="1">
      <c r="A16" s="574" t="s">
        <v>130</v>
      </c>
      <c r="B16" s="582">
        <v>4153987</v>
      </c>
      <c r="C16" s="582">
        <v>3620150</v>
      </c>
      <c r="D16" s="575">
        <v>93895</v>
      </c>
      <c r="E16" s="576">
        <f t="shared" si="0"/>
        <v>7868032</v>
      </c>
      <c r="F16" s="577">
        <f t="shared" si="1"/>
        <v>0.52795756295856444</v>
      </c>
      <c r="G16" s="577">
        <f t="shared" si="2"/>
        <v>0.46010870316745028</v>
      </c>
      <c r="H16" s="578">
        <f t="shared" si="3"/>
        <v>1.1933733873985261E-2</v>
      </c>
      <c r="I16" s="579"/>
      <c r="J16" s="579"/>
      <c r="K16" s="579"/>
      <c r="L16" s="579"/>
      <c r="M16" s="579"/>
      <c r="N16" s="579"/>
      <c r="O16" s="579"/>
      <c r="P16" s="579"/>
      <c r="Q16" s="579"/>
    </row>
    <row r="17" spans="1:17" s="580" customFormat="1">
      <c r="A17" s="574" t="s">
        <v>131</v>
      </c>
      <c r="B17" s="582">
        <v>4228661</v>
      </c>
      <c r="C17" s="582">
        <v>3726262</v>
      </c>
      <c r="D17" s="575">
        <v>90657</v>
      </c>
      <c r="E17" s="576">
        <f t="shared" si="0"/>
        <v>8045580</v>
      </c>
      <c r="F17" s="577">
        <f t="shared" ref="F17:F23" si="4">B17/E17</f>
        <v>0.52558808687502956</v>
      </c>
      <c r="G17" s="577">
        <f t="shared" ref="G17:G23" si="5">C17/E17</f>
        <v>0.46314398713330795</v>
      </c>
      <c r="H17" s="578">
        <f t="shared" ref="H17:H23" si="6">+D17/E17</f>
        <v>1.1267925991662504E-2</v>
      </c>
      <c r="I17" s="579"/>
      <c r="J17" s="579"/>
      <c r="K17" s="579"/>
      <c r="L17" s="579"/>
      <c r="M17" s="579"/>
      <c r="N17" s="579"/>
      <c r="O17" s="579"/>
      <c r="P17" s="579"/>
      <c r="Q17" s="579"/>
    </row>
    <row r="18" spans="1:17" s="580" customFormat="1">
      <c r="A18" s="574" t="s">
        <v>132</v>
      </c>
      <c r="B18" s="582">
        <v>4214903</v>
      </c>
      <c r="C18" s="582">
        <v>5746839</v>
      </c>
      <c r="D18" s="575">
        <v>95925</v>
      </c>
      <c r="E18" s="576">
        <f t="shared" si="0"/>
        <v>10057667</v>
      </c>
      <c r="F18" s="577">
        <f t="shared" si="4"/>
        <v>0.41907362810878507</v>
      </c>
      <c r="G18" s="577">
        <f t="shared" si="5"/>
        <v>0.57138887179303111</v>
      </c>
      <c r="H18" s="578">
        <f t="shared" si="6"/>
        <v>9.5375000981838039E-3</v>
      </c>
      <c r="I18" s="579"/>
      <c r="J18" s="579"/>
      <c r="K18" s="579"/>
      <c r="L18" s="579"/>
      <c r="M18" s="579"/>
      <c r="N18" s="579"/>
      <c r="O18" s="579"/>
      <c r="P18" s="579"/>
      <c r="Q18" s="579"/>
    </row>
    <row r="19" spans="1:17" s="580" customFormat="1">
      <c r="A19" s="574" t="s">
        <v>133</v>
      </c>
      <c r="B19" s="582">
        <v>4285359</v>
      </c>
      <c r="C19" s="582">
        <v>5747449</v>
      </c>
      <c r="D19" s="575">
        <v>97916</v>
      </c>
      <c r="E19" s="576">
        <f t="shared" si="0"/>
        <v>10130724</v>
      </c>
      <c r="F19" s="577">
        <f t="shared" si="4"/>
        <v>0.42300619383175381</v>
      </c>
      <c r="G19" s="577">
        <f t="shared" si="5"/>
        <v>0.56732855420797168</v>
      </c>
      <c r="H19" s="578">
        <f t="shared" si="6"/>
        <v>9.6652519602745072E-3</v>
      </c>
      <c r="I19" s="579"/>
      <c r="J19" s="579"/>
      <c r="K19" s="579"/>
      <c r="L19" s="579"/>
      <c r="M19" s="579"/>
      <c r="N19" s="579"/>
      <c r="O19" s="579"/>
      <c r="P19" s="579"/>
      <c r="Q19" s="579"/>
    </row>
    <row r="20" spans="1:17" s="580" customFormat="1">
      <c r="A20" s="581" t="s">
        <v>134</v>
      </c>
      <c r="B20" s="582">
        <v>4568910</v>
      </c>
      <c r="C20" s="582">
        <v>5770201</v>
      </c>
      <c r="D20" s="582">
        <v>104426</v>
      </c>
      <c r="E20" s="583">
        <v>10443537</v>
      </c>
      <c r="F20" s="584">
        <f t="shared" si="4"/>
        <v>0.43748683994704091</v>
      </c>
      <c r="G20" s="584">
        <f t="shared" si="5"/>
        <v>0.5525140572585705</v>
      </c>
      <c r="H20" s="585">
        <f t="shared" si="6"/>
        <v>9.9991027943885299E-3</v>
      </c>
      <c r="I20" s="586"/>
      <c r="J20" s="586"/>
      <c r="K20" s="586"/>
      <c r="L20" s="586"/>
      <c r="M20" s="586"/>
      <c r="N20" s="586"/>
      <c r="O20" s="586"/>
      <c r="P20" s="586"/>
      <c r="Q20" s="586"/>
    </row>
    <row r="21" spans="1:17" s="580" customFormat="1">
      <c r="A21" s="581" t="s">
        <v>135</v>
      </c>
      <c r="B21" s="582">
        <v>4577068</v>
      </c>
      <c r="C21" s="582">
        <v>5690186</v>
      </c>
      <c r="D21" s="582">
        <v>111952</v>
      </c>
      <c r="E21" s="583">
        <v>10379206</v>
      </c>
      <c r="F21" s="584">
        <f t="shared" si="4"/>
        <v>0.44098440670702554</v>
      </c>
      <c r="G21" s="584">
        <f t="shared" si="5"/>
        <v>0.54822941176810636</v>
      </c>
      <c r="H21" s="585">
        <f t="shared" si="6"/>
        <v>1.0786181524868087E-2</v>
      </c>
      <c r="I21" s="586"/>
      <c r="J21" s="586"/>
      <c r="K21" s="586"/>
      <c r="L21" s="586"/>
      <c r="M21" s="586"/>
      <c r="N21" s="586"/>
      <c r="O21" s="586"/>
      <c r="P21" s="586"/>
      <c r="Q21" s="586"/>
    </row>
    <row r="22" spans="1:17" s="580" customFormat="1">
      <c r="A22" s="581" t="s">
        <v>136</v>
      </c>
      <c r="B22" s="582">
        <v>4699366</v>
      </c>
      <c r="C22" s="582">
        <v>5738392</v>
      </c>
      <c r="D22" s="582">
        <v>115202</v>
      </c>
      <c r="E22" s="583">
        <v>10552960</v>
      </c>
      <c r="F22" s="584">
        <f>B22/E22</f>
        <v>0.44531259476014312</v>
      </c>
      <c r="G22" s="584">
        <f>C22/E22</f>
        <v>0.54377084723148761</v>
      </c>
      <c r="H22" s="585">
        <f>+D22/E22</f>
        <v>1.0916558008369217E-2</v>
      </c>
      <c r="I22" s="586"/>
      <c r="J22" s="586"/>
      <c r="K22" s="586"/>
      <c r="L22" s="586"/>
      <c r="M22" s="586"/>
      <c r="N22" s="586"/>
      <c r="O22" s="586"/>
      <c r="P22" s="586"/>
      <c r="Q22" s="586"/>
    </row>
    <row r="23" spans="1:17" s="580" customFormat="1">
      <c r="A23" s="581" t="str">
        <f>+'Resumen '!O6</f>
        <v>Nov. 2025</v>
      </c>
      <c r="B23" s="582">
        <f>+'Resumen '!C30</f>
        <v>4817074</v>
      </c>
      <c r="C23" s="582">
        <f>+'Resumen '!C39</f>
        <v>5667502</v>
      </c>
      <c r="D23" s="582">
        <f>+'Resumen '!I11</f>
        <v>118621</v>
      </c>
      <c r="E23" s="583">
        <f t="shared" si="0"/>
        <v>10603197</v>
      </c>
      <c r="F23" s="577">
        <f t="shared" si="4"/>
        <v>0.45430392361850863</v>
      </c>
      <c r="G23" s="577">
        <f t="shared" si="5"/>
        <v>0.53450879013188191</v>
      </c>
      <c r="H23" s="578">
        <f t="shared" si="6"/>
        <v>1.1187286249609433E-2</v>
      </c>
      <c r="I23" s="579"/>
      <c r="J23" s="579"/>
      <c r="K23" s="579"/>
      <c r="L23" s="579"/>
      <c r="M23" s="579"/>
      <c r="N23" s="579"/>
      <c r="O23" s="579"/>
      <c r="P23" s="579"/>
      <c r="Q23" s="579"/>
    </row>
    <row r="24" spans="1:17" s="32" customFormat="1" ht="16.5" customHeight="1">
      <c r="A24" s="1151" t="s">
        <v>137</v>
      </c>
      <c r="B24" s="1152"/>
      <c r="C24" s="1152"/>
      <c r="D24" s="1152"/>
      <c r="E24" s="1152"/>
      <c r="F24" s="1152"/>
      <c r="G24" s="1152"/>
      <c r="H24" s="1152"/>
      <c r="I24" s="587"/>
      <c r="J24" s="587"/>
      <c r="K24" s="587"/>
      <c r="L24" s="587"/>
      <c r="M24" s="587"/>
      <c r="N24" s="587"/>
      <c r="O24" s="587"/>
      <c r="P24" s="587"/>
      <c r="Q24" s="587"/>
    </row>
    <row r="25" spans="1:17" ht="25.5" customHeight="1"/>
    <row r="26" spans="1:17" ht="25.5" customHeight="1">
      <c r="A26" s="11"/>
      <c r="B26" s="11"/>
      <c r="C26" s="11"/>
      <c r="D26" s="11"/>
      <c r="E26" s="11"/>
      <c r="F26" s="11"/>
      <c r="G26" s="11"/>
      <c r="H26" s="70"/>
      <c r="I26" s="70"/>
      <c r="J26" s="70"/>
      <c r="K26" s="70"/>
      <c r="L26" s="70"/>
      <c r="M26" s="70"/>
      <c r="N26" s="70"/>
      <c r="O26" s="70"/>
      <c r="P26" s="70"/>
      <c r="Q26" s="70"/>
    </row>
    <row r="27" spans="1:17" ht="25.5" customHeight="1">
      <c r="A27" s="11"/>
      <c r="B27" s="11"/>
      <c r="C27" s="11"/>
      <c r="D27" s="11"/>
      <c r="E27" s="11"/>
      <c r="F27" s="11"/>
      <c r="G27" s="11"/>
      <c r="H27" s="70"/>
      <c r="I27" s="70"/>
      <c r="J27" s="70"/>
      <c r="K27" s="70"/>
      <c r="L27" s="70"/>
      <c r="M27" s="70"/>
      <c r="N27" s="70"/>
      <c r="O27" s="70"/>
      <c r="P27" s="70"/>
      <c r="Q27" s="70"/>
    </row>
    <row r="28" spans="1:17" ht="75" customHeight="1">
      <c r="A28" s="11"/>
      <c r="B28" s="11"/>
      <c r="C28" s="11"/>
      <c r="D28" s="11"/>
      <c r="E28" s="11"/>
      <c r="F28" s="11"/>
      <c r="G28" s="11"/>
      <c r="H28" s="70"/>
      <c r="I28" s="70"/>
      <c r="J28" s="70"/>
      <c r="K28" s="70"/>
      <c r="L28" s="70"/>
      <c r="M28" s="70"/>
      <c r="N28" s="70"/>
      <c r="O28" s="70"/>
      <c r="P28" s="70"/>
      <c r="Q28" s="70"/>
    </row>
    <row r="29" spans="1:17" ht="25.5" customHeight="1">
      <c r="A29" s="11"/>
      <c r="B29" s="11"/>
      <c r="C29" s="11"/>
      <c r="D29" s="11"/>
      <c r="E29" s="11"/>
      <c r="F29" s="11"/>
      <c r="G29" s="11"/>
      <c r="H29" s="70"/>
      <c r="I29" s="70"/>
      <c r="J29" s="70"/>
      <c r="K29" s="70"/>
      <c r="L29" s="70"/>
      <c r="M29" s="70"/>
      <c r="N29" s="70"/>
      <c r="O29" s="70"/>
      <c r="P29" s="70"/>
      <c r="Q29" s="70"/>
    </row>
    <row r="30" spans="1:17" ht="25.5" customHeight="1">
      <c r="A30" s="11"/>
      <c r="B30" s="11"/>
      <c r="C30" s="11"/>
      <c r="D30" s="11"/>
      <c r="E30" s="11"/>
      <c r="F30" s="11"/>
      <c r="G30" s="11"/>
      <c r="H30" s="70"/>
      <c r="I30" s="70"/>
      <c r="J30" s="70"/>
      <c r="K30" s="70"/>
      <c r="L30" s="70"/>
      <c r="M30" s="70"/>
      <c r="N30" s="70"/>
      <c r="O30" s="70"/>
      <c r="P30" s="70"/>
      <c r="Q30" s="70"/>
    </row>
    <row r="31" spans="1:17" ht="25.5" customHeight="1">
      <c r="A31" s="11"/>
      <c r="B31" s="11"/>
      <c r="C31" s="11"/>
      <c r="D31" s="11"/>
      <c r="E31" s="11"/>
      <c r="F31" s="11"/>
      <c r="G31" s="11"/>
      <c r="H31" s="70"/>
      <c r="I31" s="70"/>
      <c r="J31" s="70"/>
      <c r="K31" s="70"/>
      <c r="L31" s="70"/>
      <c r="M31" s="70"/>
      <c r="N31" s="70"/>
      <c r="O31" s="70"/>
      <c r="P31" s="70"/>
      <c r="Q31" s="70"/>
    </row>
    <row r="32" spans="1:17" ht="48.75" customHeight="1">
      <c r="A32" s="11"/>
      <c r="B32" s="11"/>
      <c r="C32" s="11"/>
      <c r="D32" s="11"/>
      <c r="E32" s="11"/>
      <c r="F32" s="11"/>
      <c r="G32" s="11"/>
      <c r="H32" s="70"/>
      <c r="I32" s="70"/>
      <c r="J32" s="70"/>
      <c r="K32" s="70"/>
      <c r="L32" s="70"/>
      <c r="M32" s="70"/>
      <c r="N32" s="70"/>
      <c r="O32" s="70"/>
      <c r="P32" s="70"/>
      <c r="Q32" s="70"/>
    </row>
    <row r="33" spans="1:17" ht="25.5" customHeight="1">
      <c r="A33" s="11"/>
      <c r="B33" s="11"/>
      <c r="C33" s="11"/>
      <c r="D33" s="11"/>
      <c r="E33" s="11"/>
      <c r="F33" s="11"/>
      <c r="G33" s="11"/>
      <c r="H33" s="70"/>
      <c r="I33" s="70"/>
      <c r="J33" s="70"/>
      <c r="K33" s="70"/>
      <c r="L33" s="70"/>
      <c r="M33" s="70"/>
      <c r="N33" s="70"/>
      <c r="O33" s="70"/>
      <c r="P33" s="70"/>
      <c r="Q33" s="70"/>
    </row>
    <row r="34" spans="1:17" ht="25.5" customHeight="1">
      <c r="A34" s="11"/>
      <c r="B34" s="11"/>
      <c r="C34" s="11"/>
      <c r="D34" s="11"/>
      <c r="E34" s="11"/>
      <c r="F34" s="11"/>
      <c r="G34" s="11"/>
      <c r="H34" s="70"/>
      <c r="I34" s="70"/>
      <c r="J34" s="70"/>
      <c r="K34" s="70"/>
      <c r="L34" s="70"/>
      <c r="M34" s="70"/>
      <c r="N34" s="70"/>
      <c r="O34" s="70"/>
      <c r="P34" s="70"/>
      <c r="Q34" s="70"/>
    </row>
    <row r="35" spans="1:17" ht="25.5" customHeight="1">
      <c r="A35" s="11"/>
      <c r="B35" s="11"/>
      <c r="C35" s="11"/>
      <c r="D35" s="11"/>
      <c r="E35" s="11"/>
      <c r="F35" s="11"/>
      <c r="G35" s="11"/>
      <c r="H35" s="70"/>
      <c r="I35" s="70"/>
      <c r="J35" s="70"/>
      <c r="K35" s="70"/>
      <c r="L35" s="70"/>
      <c r="M35" s="70"/>
      <c r="N35" s="70"/>
      <c r="O35" s="70"/>
      <c r="P35" s="70"/>
      <c r="Q35" s="70"/>
    </row>
    <row r="36" spans="1:17" ht="25.5" customHeight="1">
      <c r="A36" s="11"/>
      <c r="B36" s="11"/>
      <c r="C36" s="11"/>
      <c r="D36" s="11"/>
      <c r="E36" s="11"/>
      <c r="F36" s="11"/>
      <c r="G36" s="11"/>
      <c r="H36" s="70"/>
      <c r="I36" s="70"/>
      <c r="J36" s="70"/>
      <c r="K36" s="70"/>
      <c r="L36" s="70"/>
      <c r="M36" s="70"/>
      <c r="N36" s="70"/>
      <c r="O36" s="70"/>
      <c r="P36" s="70"/>
      <c r="Q36" s="70"/>
    </row>
    <row r="37" spans="1:17" ht="25.5" customHeight="1">
      <c r="A37" s="11"/>
      <c r="B37" s="11"/>
      <c r="C37" s="11"/>
      <c r="D37" s="11"/>
      <c r="E37" s="11"/>
      <c r="F37" s="11"/>
      <c r="G37" s="11"/>
      <c r="H37" s="70"/>
      <c r="I37" s="70"/>
      <c r="J37" s="70"/>
      <c r="K37" s="70"/>
      <c r="L37" s="70"/>
      <c r="M37" s="70"/>
      <c r="N37" s="70"/>
      <c r="O37" s="70"/>
      <c r="P37" s="70"/>
      <c r="Q37" s="70"/>
    </row>
    <row r="38" spans="1:17" ht="25.5" customHeight="1">
      <c r="A38" s="11"/>
      <c r="B38" s="11"/>
      <c r="C38" s="11"/>
      <c r="D38" s="11"/>
      <c r="E38" s="11"/>
      <c r="F38" s="11"/>
      <c r="G38" s="11"/>
      <c r="H38" s="70"/>
      <c r="I38" s="70"/>
      <c r="J38" s="70"/>
      <c r="K38" s="70"/>
      <c r="L38" s="70"/>
      <c r="M38" s="70"/>
      <c r="N38" s="70"/>
      <c r="O38" s="70"/>
      <c r="P38" s="70"/>
      <c r="Q38" s="70"/>
    </row>
    <row r="39" spans="1:17" ht="25.5" customHeight="1">
      <c r="A39" s="11"/>
      <c r="B39" s="11"/>
      <c r="C39" s="11"/>
      <c r="D39" s="11"/>
      <c r="E39" s="11"/>
      <c r="F39" s="11"/>
      <c r="G39" s="11"/>
      <c r="H39" s="70"/>
      <c r="I39" s="70"/>
      <c r="J39" s="70"/>
      <c r="K39" s="70"/>
      <c r="L39" s="70"/>
      <c r="M39" s="70"/>
      <c r="N39" s="70"/>
      <c r="O39" s="70"/>
      <c r="P39" s="70"/>
      <c r="Q39" s="70"/>
    </row>
    <row r="40" spans="1:17" ht="25.5" customHeight="1">
      <c r="A40" s="11"/>
      <c r="F40" s="11"/>
      <c r="G40" s="11"/>
      <c r="H40" s="70"/>
      <c r="I40" s="70"/>
      <c r="J40" s="70"/>
      <c r="K40" s="70"/>
      <c r="L40" s="70"/>
      <c r="M40" s="70"/>
      <c r="N40" s="70"/>
      <c r="O40" s="70"/>
      <c r="P40" s="70"/>
      <c r="Q40" s="70"/>
    </row>
    <row r="41" spans="1:17" ht="25.5" customHeight="1">
      <c r="A41" s="11"/>
      <c r="B41" s="11"/>
      <c r="C41" s="11"/>
      <c r="D41" s="11"/>
      <c r="E41" s="11"/>
      <c r="F41" s="11"/>
      <c r="G41" s="11"/>
      <c r="H41" s="70"/>
      <c r="I41" s="70"/>
      <c r="J41" s="70"/>
      <c r="K41" s="70"/>
      <c r="L41" s="70"/>
      <c r="M41" s="70"/>
      <c r="N41" s="70"/>
      <c r="O41" s="70"/>
      <c r="P41" s="70"/>
      <c r="Q41" s="70"/>
    </row>
    <row r="42" spans="1:17" ht="25.5" customHeight="1">
      <c r="A42" s="11"/>
      <c r="B42" s="11"/>
      <c r="C42" s="11"/>
      <c r="D42" s="11"/>
      <c r="E42" s="11"/>
      <c r="F42" s="11"/>
      <c r="G42" s="11"/>
      <c r="H42" s="70"/>
      <c r="I42" s="70"/>
      <c r="J42" s="70"/>
      <c r="K42" s="70"/>
      <c r="L42" s="70"/>
      <c r="M42" s="70"/>
      <c r="N42" s="70"/>
      <c r="O42" s="70"/>
      <c r="P42" s="70"/>
      <c r="Q42" s="70"/>
    </row>
  </sheetData>
  <mergeCells count="4">
    <mergeCell ref="A1:Q1"/>
    <mergeCell ref="A2:Q2"/>
    <mergeCell ref="A24:H24"/>
    <mergeCell ref="A3:Q3"/>
  </mergeCells>
  <conditionalFormatting sqref="B16:C23">
    <cfRule type="cellIs" dxfId="650" priority="1" operator="equal">
      <formula>0</formula>
    </cfRule>
  </conditionalFormatting>
  <pageMargins left="0.70866141732283472" right="0.70866141732283472" top="0.74803149606299213" bottom="0.74803149606299213" header="0.31496062992125984" footer="0.31496062992125984"/>
  <pageSetup paperSize="9" scale="47"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7"/>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R41" sqref="R41"/>
    </sheetView>
  </sheetViews>
  <sheetFormatPr baseColWidth="10" defaultColWidth="11.42578125" defaultRowHeight="15"/>
  <cols>
    <col min="1" max="1" width="18.28515625" customWidth="1"/>
    <col min="2" max="2" width="18.5703125" style="40" customWidth="1"/>
    <col min="3" max="3" width="16.7109375" style="40" customWidth="1"/>
    <col min="4" max="4" width="18.28515625" style="40" customWidth="1"/>
    <col min="5" max="5" width="17.140625" style="40" customWidth="1"/>
    <col min="6" max="8" width="19.140625" style="40" customWidth="1"/>
    <col min="9" max="9" width="20.28515625" style="40" customWidth="1"/>
    <col min="10" max="10" width="17.42578125" style="40" customWidth="1"/>
    <col min="11" max="11" width="19.140625" style="40"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157" t="s">
        <v>138</v>
      </c>
      <c r="B1" s="1158"/>
      <c r="C1" s="1158"/>
      <c r="D1" s="1158"/>
      <c r="E1" s="1158"/>
      <c r="F1" s="1158"/>
      <c r="G1" s="1158"/>
      <c r="H1" s="1158"/>
      <c r="I1" s="1158"/>
      <c r="J1" s="1158"/>
      <c r="K1" s="1158"/>
      <c r="L1" s="1158"/>
      <c r="M1" s="1158"/>
      <c r="N1" s="1158"/>
      <c r="O1" s="1158"/>
      <c r="P1" s="1159"/>
    </row>
    <row r="2" spans="1:16" ht="32.25" customHeight="1" thickBot="1">
      <c r="A2" s="1154" t="s">
        <v>139</v>
      </c>
      <c r="B2" s="1155"/>
      <c r="C2" s="1155"/>
      <c r="D2" s="1155"/>
      <c r="E2" s="1155"/>
      <c r="F2" s="1155"/>
      <c r="G2" s="1155"/>
      <c r="H2" s="1155"/>
      <c r="I2" s="1155"/>
      <c r="J2" s="1155"/>
      <c r="K2" s="1155"/>
      <c r="L2" s="1155"/>
      <c r="M2" s="1155"/>
      <c r="N2" s="1155"/>
      <c r="O2" s="1155"/>
      <c r="P2" s="1156"/>
    </row>
    <row r="3" spans="1:16" ht="6" customHeight="1">
      <c r="A3" s="58"/>
      <c r="B3" s="58"/>
      <c r="C3" s="58"/>
      <c r="D3" s="58"/>
      <c r="E3" s="58"/>
      <c r="F3" s="58"/>
      <c r="G3" s="58"/>
      <c r="H3" s="58"/>
      <c r="I3" s="58"/>
      <c r="J3" s="58"/>
      <c r="K3" s="58" t="s">
        <v>140</v>
      </c>
      <c r="L3" s="58"/>
      <c r="M3" s="58"/>
      <c r="N3" s="425"/>
    </row>
    <row r="4" spans="1:16" s="339" customFormat="1" ht="48" customHeight="1">
      <c r="A4" s="492" t="s">
        <v>112</v>
      </c>
      <c r="B4" s="512" t="s">
        <v>141</v>
      </c>
      <c r="C4" s="512" t="s">
        <v>142</v>
      </c>
      <c r="D4" s="513" t="s">
        <v>143</v>
      </c>
      <c r="E4" s="513" t="s">
        <v>144</v>
      </c>
      <c r="F4" s="512" t="s">
        <v>145</v>
      </c>
      <c r="G4" s="512" t="s">
        <v>146</v>
      </c>
      <c r="H4" s="493" t="s">
        <v>147</v>
      </c>
      <c r="I4" s="493" t="s">
        <v>148</v>
      </c>
      <c r="J4" s="493" t="s">
        <v>149</v>
      </c>
      <c r="K4" s="493" t="s">
        <v>150</v>
      </c>
      <c r="L4" s="493" t="s">
        <v>151</v>
      </c>
      <c r="M4" s="493" t="s">
        <v>152</v>
      </c>
      <c r="N4" s="494" t="s">
        <v>153</v>
      </c>
      <c r="O4" s="493" t="s">
        <v>154</v>
      </c>
      <c r="P4" s="493" t="s">
        <v>155</v>
      </c>
    </row>
    <row r="5" spans="1:16" s="340" customFormat="1" ht="23.25" hidden="1" customHeight="1">
      <c r="A5" s="495" t="s">
        <v>156</v>
      </c>
      <c r="B5" s="496">
        <v>479821</v>
      </c>
      <c r="C5" s="496">
        <v>602115</v>
      </c>
      <c r="D5" s="496">
        <v>792515</v>
      </c>
      <c r="E5" s="496">
        <v>684666</v>
      </c>
      <c r="F5" s="496"/>
      <c r="G5" s="496"/>
      <c r="H5" s="496"/>
      <c r="I5" s="497">
        <f>+D5+B5</f>
        <v>1272336</v>
      </c>
      <c r="J5" s="497">
        <v>1286781</v>
      </c>
      <c r="K5" s="497">
        <f t="shared" ref="K5:K20" si="0">I5+J5</f>
        <v>2559117</v>
      </c>
      <c r="L5" s="498"/>
      <c r="M5" s="498"/>
      <c r="N5" s="499"/>
      <c r="O5" s="500"/>
      <c r="P5" s="500"/>
    </row>
    <row r="6" spans="1:16" s="340" customFormat="1" ht="23.25" hidden="1" customHeight="1">
      <c r="A6" s="495" t="s">
        <v>120</v>
      </c>
      <c r="B6" s="496">
        <v>545438</v>
      </c>
      <c r="C6" s="496">
        <v>679205</v>
      </c>
      <c r="D6" s="496">
        <v>890402</v>
      </c>
      <c r="E6" s="496">
        <v>801857</v>
      </c>
      <c r="F6" s="496"/>
      <c r="G6" s="496"/>
      <c r="H6" s="496"/>
      <c r="I6" s="497">
        <f>+D6+B6</f>
        <v>1435840</v>
      </c>
      <c r="J6" s="497">
        <f>+E6+C6</f>
        <v>1481062</v>
      </c>
      <c r="K6" s="497">
        <f t="shared" si="0"/>
        <v>2916902</v>
      </c>
      <c r="L6" s="498"/>
      <c r="M6" s="498"/>
      <c r="N6" s="499"/>
      <c r="O6" s="500"/>
      <c r="P6" s="500"/>
    </row>
    <row r="7" spans="1:16" s="340" customFormat="1" ht="23.25" hidden="1" customHeight="1">
      <c r="A7" s="495" t="s">
        <v>121</v>
      </c>
      <c r="B7" s="496">
        <v>615631</v>
      </c>
      <c r="C7" s="496">
        <v>788594</v>
      </c>
      <c r="D7" s="496">
        <v>1078877</v>
      </c>
      <c r="E7" s="496">
        <v>1009422</v>
      </c>
      <c r="F7" s="496"/>
      <c r="G7" s="496"/>
      <c r="H7" s="496"/>
      <c r="I7" s="497">
        <f>+D7+B7</f>
        <v>1694508</v>
      </c>
      <c r="J7" s="497">
        <f>+E7+C7</f>
        <v>1798016</v>
      </c>
      <c r="K7" s="497">
        <f t="shared" si="0"/>
        <v>3492524</v>
      </c>
      <c r="L7" s="498"/>
      <c r="M7" s="498"/>
      <c r="N7" s="499"/>
      <c r="O7" s="500"/>
      <c r="P7" s="500"/>
    </row>
    <row r="8" spans="1:16" s="339" customFormat="1" ht="15.75" customHeight="1">
      <c r="A8" s="501">
        <v>2010</v>
      </c>
      <c r="B8" s="502">
        <v>904636</v>
      </c>
      <c r="C8" s="502">
        <v>1109150</v>
      </c>
      <c r="D8" s="502">
        <v>1210182</v>
      </c>
      <c r="E8" s="502">
        <v>1153901</v>
      </c>
      <c r="F8" s="502">
        <v>16433</v>
      </c>
      <c r="G8" s="502">
        <v>10672</v>
      </c>
      <c r="H8" s="502">
        <f>+Tabla52[[#This Row],[RET- Mujeres]]+Tabla52[[#This Row],[RET-Hombres ]]</f>
        <v>27105</v>
      </c>
      <c r="I8" s="510">
        <f>+B8+D8+Tabla52[[#This Row],[RET-Hombres ]]</f>
        <v>2131251</v>
      </c>
      <c r="J8" s="503">
        <f>+E8+C8+Tabla52[[#This Row],[RET- Mujeres]]</f>
        <v>2273723</v>
      </c>
      <c r="K8" s="503">
        <f t="shared" si="0"/>
        <v>4404974</v>
      </c>
      <c r="L8" s="729">
        <f>+Tabla52[[#This Row],[SFS-Hombres ]]/Tabla52[[#This Row],[SFS-Mujeres  ]]</f>
        <v>0.93733977269878521</v>
      </c>
      <c r="M8" s="729">
        <f t="shared" ref="M8:M19" si="1">E8/D8</f>
        <v>0.95349377201115204</v>
      </c>
      <c r="N8" s="730">
        <f>+Tabla52[[#This Row],[SFS-Mujeres  ]]/Tabla52[[#This Row],[SFS-Hombres ]]</f>
        <v>1.0668490008919644</v>
      </c>
      <c r="O8" s="731">
        <f>+Tabla52[[#This Row],[SFS-Mujeres  ]]/Tabla52[[#This Row],[SFS-Total ]]</f>
        <v>0.51617171860719269</v>
      </c>
      <c r="P8" s="731">
        <f>+Tabla52[[#This Row],[SFS-Hombres ]]/Tabla52[[#This Row],[SFS-Total ]]</f>
        <v>0.48382828139280731</v>
      </c>
    </row>
    <row r="9" spans="1:16" s="339" customFormat="1" ht="15.75" customHeight="1">
      <c r="A9" s="501">
        <v>2011</v>
      </c>
      <c r="B9" s="502">
        <v>899174</v>
      </c>
      <c r="C9" s="502">
        <v>1104253</v>
      </c>
      <c r="D9" s="502">
        <v>1279458</v>
      </c>
      <c r="E9" s="502">
        <v>1237965</v>
      </c>
      <c r="F9" s="502">
        <v>18128</v>
      </c>
      <c r="G9" s="502">
        <v>11598</v>
      </c>
      <c r="H9" s="502">
        <f>+Tabla52[[#This Row],[RET- Mujeres]]+Tabla52[[#This Row],[RET-Hombres ]]</f>
        <v>29726</v>
      </c>
      <c r="I9" s="510">
        <f>+B9+D9+Tabla52[[#This Row],[RET-Hombres ]]</f>
        <v>2196760</v>
      </c>
      <c r="J9" s="503">
        <f>+E9+C9+Tabla52[[#This Row],[RET- Mujeres]]</f>
        <v>2353816</v>
      </c>
      <c r="K9" s="503">
        <f t="shared" si="0"/>
        <v>4550576</v>
      </c>
      <c r="L9" s="729">
        <f>+Tabla52[[#This Row],[SFS-Hombres ]]/Tabla52[[#This Row],[SFS-Mujeres  ]]</f>
        <v>0.93327600798023291</v>
      </c>
      <c r="M9" s="729">
        <f t="shared" si="1"/>
        <v>0.96756986161327685</v>
      </c>
      <c r="N9" s="730">
        <f>+Tabla52[[#This Row],[SFS-Mujeres  ]]/Tabla52[[#This Row],[SFS-Hombres ]]</f>
        <v>1.0714943826362462</v>
      </c>
      <c r="O9" s="731">
        <f>+Tabla52[[#This Row],[SFS-Mujeres  ]]/Tabla52[[#This Row],[SFS-Total ]]</f>
        <v>0.51725671651237115</v>
      </c>
      <c r="P9" s="731">
        <f>+Tabla52[[#This Row],[SFS-Hombres ]]/Tabla52[[#This Row],[SFS-Total ]]</f>
        <v>0.48274328348762879</v>
      </c>
    </row>
    <row r="10" spans="1:16" s="339" customFormat="1" ht="15.75" customHeight="1">
      <c r="A10" s="501">
        <v>2012</v>
      </c>
      <c r="B10" s="502">
        <v>1031326</v>
      </c>
      <c r="C10" s="502">
        <v>1272025</v>
      </c>
      <c r="D10" s="502">
        <v>1360788</v>
      </c>
      <c r="E10" s="502">
        <v>1327623</v>
      </c>
      <c r="F10" s="502">
        <v>18257</v>
      </c>
      <c r="G10" s="502">
        <v>12446</v>
      </c>
      <c r="H10" s="502">
        <f>+Tabla52[[#This Row],[RET- Mujeres]]+Tabla52[[#This Row],[RET-Hombres ]]</f>
        <v>30703</v>
      </c>
      <c r="I10" s="510">
        <f>+B10+D10+Tabla52[[#This Row],[RET-Hombres ]]</f>
        <v>2410371</v>
      </c>
      <c r="J10" s="503">
        <f>+E10+C10+Tabla52[[#This Row],[RET- Mujeres]]</f>
        <v>2612094</v>
      </c>
      <c r="K10" s="503">
        <f t="shared" si="0"/>
        <v>5022465</v>
      </c>
      <c r="L10" s="729">
        <f>+Tabla52[[#This Row],[SFS-Hombres ]]/Tabla52[[#This Row],[SFS-Mujeres  ]]</f>
        <v>0.92277345302274727</v>
      </c>
      <c r="M10" s="729">
        <f t="shared" si="1"/>
        <v>0.97562809195848288</v>
      </c>
      <c r="N10" s="730">
        <f>+Tabla52[[#This Row],[SFS-Mujeres  ]]/Tabla52[[#This Row],[SFS-Hombres ]]</f>
        <v>1.0836896062888244</v>
      </c>
      <c r="O10" s="731">
        <f>+Tabla52[[#This Row],[SFS-Mujeres  ]]/Tabla52[[#This Row],[SFS-Total ]]</f>
        <v>0.52008207125385642</v>
      </c>
      <c r="P10" s="731">
        <f>+Tabla52[[#This Row],[SFS-Hombres ]]/Tabla52[[#This Row],[SFS-Total ]]</f>
        <v>0.47991792874614358</v>
      </c>
    </row>
    <row r="11" spans="1:16" s="339" customFormat="1" ht="15.75" customHeight="1">
      <c r="A11" s="501">
        <v>2013</v>
      </c>
      <c r="B11" s="502">
        <v>1243431</v>
      </c>
      <c r="C11" s="502">
        <v>1508322</v>
      </c>
      <c r="D11" s="502">
        <v>1462398</v>
      </c>
      <c r="E11" s="502">
        <v>1438578</v>
      </c>
      <c r="F11" s="502">
        <v>14343</v>
      </c>
      <c r="G11" s="502">
        <v>10862</v>
      </c>
      <c r="H11" s="502">
        <f>+Tabla52[[#This Row],[RET- Mujeres]]+Tabla52[[#This Row],[RET-Hombres ]]</f>
        <v>25205</v>
      </c>
      <c r="I11" s="510">
        <f>+B11+D11+Tabla52[[#This Row],[RET-Hombres ]]</f>
        <v>2720172</v>
      </c>
      <c r="J11" s="503">
        <f>+E11+C11+Tabla52[[#This Row],[RET- Mujeres]]</f>
        <v>2957762</v>
      </c>
      <c r="K11" s="503">
        <f t="shared" si="0"/>
        <v>5677934</v>
      </c>
      <c r="L11" s="729">
        <f>+Tabla52[[#This Row],[SFS-Hombres ]]/Tabla52[[#This Row],[SFS-Mujeres  ]]</f>
        <v>0.91967237390973311</v>
      </c>
      <c r="M11" s="729">
        <f t="shared" si="1"/>
        <v>0.98371168450722712</v>
      </c>
      <c r="N11" s="730">
        <f>+Tabla52[[#This Row],[SFS-Mujeres  ]]/Tabla52[[#This Row],[SFS-Hombres ]]</f>
        <v>1.0873437414986993</v>
      </c>
      <c r="O11" s="731">
        <f>+Tabla52[[#This Row],[SFS-Mujeres  ]]/Tabla52[[#This Row],[SFS-Total ]]</f>
        <v>0.52092222276623856</v>
      </c>
      <c r="P11" s="731">
        <f>+Tabla52[[#This Row],[SFS-Hombres ]]/Tabla52[[#This Row],[SFS-Total ]]</f>
        <v>0.47907777723376144</v>
      </c>
    </row>
    <row r="12" spans="1:16" s="339" customFormat="1" ht="15.75" customHeight="1">
      <c r="A12" s="501">
        <v>2014</v>
      </c>
      <c r="B12" s="502">
        <v>1400518</v>
      </c>
      <c r="C12" s="502">
        <v>1615128</v>
      </c>
      <c r="D12" s="502">
        <v>1578325</v>
      </c>
      <c r="E12" s="502">
        <v>1563274</v>
      </c>
      <c r="F12" s="502">
        <v>17464</v>
      </c>
      <c r="G12" s="502">
        <v>12906</v>
      </c>
      <c r="H12" s="502">
        <f>+Tabla52[[#This Row],[RET- Mujeres]]+Tabla52[[#This Row],[RET-Hombres ]]</f>
        <v>30370</v>
      </c>
      <c r="I12" s="510">
        <f>+B12+D12+Tabla52[[#This Row],[RET-Hombres ]]</f>
        <v>2996307</v>
      </c>
      <c r="J12" s="503">
        <f>+E12+C12+Tabla52[[#This Row],[RET- Mujeres]]</f>
        <v>3191308</v>
      </c>
      <c r="K12" s="503">
        <f t="shared" si="0"/>
        <v>6187615</v>
      </c>
      <c r="L12" s="729">
        <f>+Tabla52[[#This Row],[SFS-Hombres ]]/Tabla52[[#This Row],[SFS-Mujeres  ]]</f>
        <v>0.93889621434220705</v>
      </c>
      <c r="M12" s="729">
        <f t="shared" si="1"/>
        <v>0.99046394120349102</v>
      </c>
      <c r="N12" s="730">
        <f>+Tabla52[[#This Row],[SFS-Mujeres  ]]/Tabla52[[#This Row],[SFS-Hombres ]]</f>
        <v>1.0650804473640385</v>
      </c>
      <c r="O12" s="731">
        <f>+Tabla52[[#This Row],[SFS-Mujeres  ]]/Tabla52[[#This Row],[SFS-Total ]]</f>
        <v>0.51575736370152314</v>
      </c>
      <c r="P12" s="731">
        <f>+Tabla52[[#This Row],[SFS-Hombres ]]/Tabla52[[#This Row],[SFS-Total ]]</f>
        <v>0.48424263629847686</v>
      </c>
    </row>
    <row r="13" spans="1:16" s="339" customFormat="1" ht="15.75" customHeight="1">
      <c r="A13" s="501">
        <v>2015</v>
      </c>
      <c r="B13" s="502">
        <v>1572793</v>
      </c>
      <c r="C13" s="502">
        <v>1744612</v>
      </c>
      <c r="D13" s="502">
        <v>1674811</v>
      </c>
      <c r="E13" s="502">
        <v>1665027</v>
      </c>
      <c r="F13" s="502">
        <v>17439</v>
      </c>
      <c r="G13" s="502">
        <v>13090</v>
      </c>
      <c r="H13" s="502">
        <f>+Tabla52[[#This Row],[RET- Mujeres]]+Tabla52[[#This Row],[RET-Hombres ]]</f>
        <v>30529</v>
      </c>
      <c r="I13" s="510">
        <f>+B13+D13+Tabla52[[#This Row],[RET-Hombres ]]</f>
        <v>3265043</v>
      </c>
      <c r="J13" s="503">
        <f>+E13+C13+Tabla52[[#This Row],[RET- Mujeres]]</f>
        <v>3422729</v>
      </c>
      <c r="K13" s="503">
        <f t="shared" si="0"/>
        <v>6687772</v>
      </c>
      <c r="L13" s="729">
        <f>+Tabla52[[#This Row],[SFS-Hombres ]]/Tabla52[[#This Row],[SFS-Mujeres  ]]</f>
        <v>0.9539297443648036</v>
      </c>
      <c r="M13" s="729">
        <f t="shared" si="1"/>
        <v>0.99415814679984782</v>
      </c>
      <c r="N13" s="730">
        <f>+Tabla52[[#This Row],[SFS-Mujeres  ]]/Tabla52[[#This Row],[SFS-Hombres ]]</f>
        <v>1.0482952291899372</v>
      </c>
      <c r="O13" s="731">
        <f>+Tabla52[[#This Row],[SFS-Mujeres  ]]/Tabla52[[#This Row],[SFS-Total ]]</f>
        <v>0.51178912797864518</v>
      </c>
      <c r="P13" s="731">
        <f>+Tabla52[[#This Row],[SFS-Hombres ]]/Tabla52[[#This Row],[SFS-Total ]]</f>
        <v>0.48821087202135477</v>
      </c>
    </row>
    <row r="14" spans="1:16" s="339" customFormat="1" ht="15.75" customHeight="1">
      <c r="A14" s="501">
        <v>2016</v>
      </c>
      <c r="B14" s="502">
        <v>1575598</v>
      </c>
      <c r="C14" s="502">
        <v>1771470</v>
      </c>
      <c r="D14" s="502">
        <v>1809250</v>
      </c>
      <c r="E14" s="502">
        <v>1782038</v>
      </c>
      <c r="F14" s="502">
        <v>15122</v>
      </c>
      <c r="G14" s="502">
        <v>12287</v>
      </c>
      <c r="H14" s="502">
        <f>+Tabla52[[#This Row],[RET- Mujeres]]+Tabla52[[#This Row],[RET-Hombres ]]</f>
        <v>27409</v>
      </c>
      <c r="I14" s="510">
        <f>+B14+D14+Tabla52[[#This Row],[RET-Hombres ]]</f>
        <v>3399970</v>
      </c>
      <c r="J14" s="503">
        <f>+E14+C14+Tabla52[[#This Row],[RET- Mujeres]]</f>
        <v>3565795</v>
      </c>
      <c r="K14" s="503">
        <f t="shared" si="0"/>
        <v>6965765</v>
      </c>
      <c r="L14" s="729">
        <f>+Tabla52[[#This Row],[SFS-Hombres ]]/Tabla52[[#This Row],[SFS-Mujeres  ]]</f>
        <v>0.9534956440288912</v>
      </c>
      <c r="M14" s="729">
        <f t="shared" si="1"/>
        <v>0.98495951361061218</v>
      </c>
      <c r="N14" s="730">
        <f>+Tabla52[[#This Row],[SFS-Mujeres  ]]/Tabla52[[#This Row],[SFS-Hombres ]]</f>
        <v>1.048772489169022</v>
      </c>
      <c r="O14" s="731">
        <f>+Tabla52[[#This Row],[SFS-Mujeres  ]]/Tabla52[[#This Row],[SFS-Total ]]</f>
        <v>0.51190285632662025</v>
      </c>
      <c r="P14" s="731">
        <f>+Tabla52[[#This Row],[SFS-Hombres ]]/Tabla52[[#This Row],[SFS-Total ]]</f>
        <v>0.48809714367337975</v>
      </c>
    </row>
    <row r="15" spans="1:16" s="339" customFormat="1" ht="15.75" customHeight="1">
      <c r="A15" s="501">
        <v>2017</v>
      </c>
      <c r="B15" s="502">
        <v>1677875</v>
      </c>
      <c r="C15" s="502">
        <v>1868813</v>
      </c>
      <c r="D15" s="504">
        <v>1977166</v>
      </c>
      <c r="E15" s="504">
        <v>1925426</v>
      </c>
      <c r="F15" s="502">
        <v>14407</v>
      </c>
      <c r="G15" s="502">
        <v>11931</v>
      </c>
      <c r="H15" s="502">
        <f>+Tabla52[[#This Row],[RET- Mujeres]]+Tabla52[[#This Row],[RET-Hombres ]]</f>
        <v>26338</v>
      </c>
      <c r="I15" s="510">
        <f>+B15+D15+Tabla52[[#This Row],[RET-Hombres ]]</f>
        <v>3669448</v>
      </c>
      <c r="J15" s="503">
        <f>+E15+C15+Tabla52[[#This Row],[RET- Mujeres]]</f>
        <v>3806170</v>
      </c>
      <c r="K15" s="505">
        <f t="shared" si="0"/>
        <v>7475618</v>
      </c>
      <c r="L15" s="729">
        <f>+Tabla52[[#This Row],[SFS-Hombres ]]/Tabla52[[#This Row],[SFS-Mujeres  ]]</f>
        <v>0.96407885091837731</v>
      </c>
      <c r="M15" s="732">
        <f t="shared" si="1"/>
        <v>0.97383123116622483</v>
      </c>
      <c r="N15" s="730">
        <f>+Tabla52[[#This Row],[SFS-Mujeres  ]]/Tabla52[[#This Row],[SFS-Hombres ]]</f>
        <v>1.0372595551156467</v>
      </c>
      <c r="O15" s="731">
        <f>+Tabla52[[#This Row],[SFS-Mujeres  ]]/Tabla52[[#This Row],[SFS-Total ]]</f>
        <v>0.50914452825171108</v>
      </c>
      <c r="P15" s="731">
        <f>+Tabla52[[#This Row],[SFS-Hombres ]]/Tabla52[[#This Row],[SFS-Total ]]</f>
        <v>0.49085547174828892</v>
      </c>
    </row>
    <row r="16" spans="1:16" s="339" customFormat="1" ht="15.75" customHeight="1">
      <c r="A16" s="501">
        <v>2018</v>
      </c>
      <c r="B16" s="502">
        <v>1712181</v>
      </c>
      <c r="C16" s="502">
        <v>1907969</v>
      </c>
      <c r="D16" s="504">
        <v>2096180</v>
      </c>
      <c r="E16" s="504">
        <v>2057807</v>
      </c>
      <c r="F16" s="502">
        <v>13587</v>
      </c>
      <c r="G16" s="502">
        <v>11679</v>
      </c>
      <c r="H16" s="502">
        <f>+Tabla52[[#This Row],[RET- Mujeres]]+Tabla52[[#This Row],[RET-Hombres ]]</f>
        <v>25266</v>
      </c>
      <c r="I16" s="510">
        <f>+B16+D16+Tabla52[[#This Row],[RET-Hombres ]]</f>
        <v>3821948</v>
      </c>
      <c r="J16" s="503">
        <f>+E16+C16+Tabla52[[#This Row],[RET- Mujeres]]</f>
        <v>3977455</v>
      </c>
      <c r="K16" s="505">
        <f t="shared" si="0"/>
        <v>7799403</v>
      </c>
      <c r="L16" s="729">
        <f>+Tabla52[[#This Row],[SFS-Hombres ]]/Tabla52[[#This Row],[SFS-Mujeres  ]]</f>
        <v>0.96090288890760545</v>
      </c>
      <c r="M16" s="732">
        <f t="shared" si="1"/>
        <v>0.9816938430859945</v>
      </c>
      <c r="N16" s="730">
        <f>+Tabla52[[#This Row],[SFS-Mujeres  ]]/Tabla52[[#This Row],[SFS-Hombres ]]</f>
        <v>1.0406878900497862</v>
      </c>
      <c r="O16" s="731">
        <f>+Tabla52[[#This Row],[SFS-Mujeres  ]]/Tabla52[[#This Row],[SFS-Total ]]</f>
        <v>0.50996916046010188</v>
      </c>
      <c r="P16" s="731">
        <f>+Tabla52[[#This Row],[SFS-Hombres ]]/Tabla52[[#This Row],[SFS-Total ]]</f>
        <v>0.49003083953989812</v>
      </c>
    </row>
    <row r="17" spans="1:16" s="339" customFormat="1" ht="15.75" customHeight="1">
      <c r="A17" s="501">
        <v>2019</v>
      </c>
      <c r="B17" s="502">
        <v>1758351</v>
      </c>
      <c r="C17" s="502">
        <v>1967911</v>
      </c>
      <c r="D17" s="504">
        <v>2126390</v>
      </c>
      <c r="E17" s="504">
        <v>2102271</v>
      </c>
      <c r="F17" s="502">
        <v>46383</v>
      </c>
      <c r="G17" s="502">
        <v>44271</v>
      </c>
      <c r="H17" s="502">
        <f>+Tabla52[[#This Row],[RET- Mujeres]]+Tabla52[[#This Row],[RET-Hombres ]]</f>
        <v>90654</v>
      </c>
      <c r="I17" s="510">
        <f>+B17+D17+Tabla52[[#This Row],[RET-Hombres ]]</f>
        <v>3931124</v>
      </c>
      <c r="J17" s="503">
        <f>+E17+C17+Tabla52[[#This Row],[RET- Mujeres]]</f>
        <v>4114453</v>
      </c>
      <c r="K17" s="505">
        <f t="shared" si="0"/>
        <v>8045577</v>
      </c>
      <c r="L17" s="729">
        <f>+Tabla52[[#This Row],[SFS-Hombres ]]/Tabla52[[#This Row],[SFS-Mujeres  ]]</f>
        <v>0.95544267974382013</v>
      </c>
      <c r="M17" s="732">
        <f t="shared" si="1"/>
        <v>0.98865730181199118</v>
      </c>
      <c r="N17" s="730">
        <f>+Tabla52[[#This Row],[SFS-Mujeres  ]]/Tabla52[[#This Row],[SFS-Hombres ]]</f>
        <v>1.0466352625864765</v>
      </c>
      <c r="O17" s="731">
        <f>+Tabla52[[#This Row],[SFS-Mujeres  ]]/Tabla52[[#This Row],[SFS-Total ]]</f>
        <v>0.51139315427594567</v>
      </c>
      <c r="P17" s="731">
        <f>+Tabla52[[#This Row],[SFS-Hombres ]]/Tabla52[[#This Row],[SFS-Total ]]</f>
        <v>0.48860684572405433</v>
      </c>
    </row>
    <row r="18" spans="1:16" s="339" customFormat="1" ht="15.75" customHeight="1">
      <c r="A18" s="501">
        <v>2020</v>
      </c>
      <c r="B18" s="502">
        <v>2853424</v>
      </c>
      <c r="C18" s="502">
        <v>2893415</v>
      </c>
      <c r="D18" s="504">
        <v>2107686</v>
      </c>
      <c r="E18" s="504">
        <v>2107217</v>
      </c>
      <c r="F18" s="502">
        <v>48441</v>
      </c>
      <c r="G18" s="502">
        <v>47484</v>
      </c>
      <c r="H18" s="502">
        <f>+Tabla52[[#This Row],[RET- Mujeres]]+Tabla52[[#This Row],[RET-Hombres ]]</f>
        <v>95925</v>
      </c>
      <c r="I18" s="510">
        <f>+B18+D18+Tabla52[[#This Row],[RET-Hombres ]]</f>
        <v>5009551</v>
      </c>
      <c r="J18" s="503">
        <f>+E18+C18+Tabla52[[#This Row],[RET- Mujeres]]</f>
        <v>5048116</v>
      </c>
      <c r="K18" s="505">
        <f t="shared" si="0"/>
        <v>10057667</v>
      </c>
      <c r="L18" s="729">
        <f>+Tabla52[[#This Row],[SFS-Hombres ]]/Tabla52[[#This Row],[SFS-Mujeres  ]]</f>
        <v>0.99236051627973687</v>
      </c>
      <c r="M18" s="732">
        <f t="shared" si="1"/>
        <v>0.99977748108589226</v>
      </c>
      <c r="N18" s="730">
        <f>+Tabla52[[#This Row],[SFS-Mujeres  ]]/Tabla52[[#This Row],[SFS-Hombres ]]</f>
        <v>1.0076982947174307</v>
      </c>
      <c r="O18" s="731">
        <f>+Tabla52[[#This Row],[SFS-Mujeres  ]]/Tabla52[[#This Row],[SFS-Total ]]</f>
        <v>0.50191719411668734</v>
      </c>
      <c r="P18" s="731">
        <f>+Tabla52[[#This Row],[SFS-Hombres ]]/Tabla52[[#This Row],[SFS-Total ]]</f>
        <v>0.49808280588331272</v>
      </c>
    </row>
    <row r="19" spans="1:16" s="339" customFormat="1" ht="15.75" customHeight="1">
      <c r="A19" s="501">
        <v>2021</v>
      </c>
      <c r="B19" s="502">
        <v>2856987</v>
      </c>
      <c r="C19" s="502">
        <v>2890462</v>
      </c>
      <c r="D19" s="504">
        <v>2140921</v>
      </c>
      <c r="E19" s="504">
        <v>2144438</v>
      </c>
      <c r="F19" s="502">
        <v>48292</v>
      </c>
      <c r="G19" s="502">
        <v>49624</v>
      </c>
      <c r="H19" s="502">
        <f>+Tabla52[[#This Row],[RET- Mujeres]]+Tabla52[[#This Row],[RET-Hombres ]]</f>
        <v>97916</v>
      </c>
      <c r="I19" s="510">
        <f>+B19+D19+Tabla52[[#This Row],[RET-Hombres ]]</f>
        <v>5046200</v>
      </c>
      <c r="J19" s="503">
        <f>+E19+C19+Tabla52[[#This Row],[RET- Mujeres]]</f>
        <v>5084524</v>
      </c>
      <c r="K19" s="505">
        <f t="shared" si="0"/>
        <v>10130724</v>
      </c>
      <c r="L19" s="729">
        <f>+Tabla52[[#This Row],[SFS-Hombres ]]/Tabla52[[#This Row],[SFS-Mujeres  ]]</f>
        <v>0.9924626179363103</v>
      </c>
      <c r="M19" s="732">
        <f t="shared" si="1"/>
        <v>1.0016427509469055</v>
      </c>
      <c r="N19" s="730">
        <f>+Tabla52[[#This Row],[SFS-Mujeres  ]]/Tabla52[[#This Row],[SFS-Hombres ]]</f>
        <v>1.0075946256589117</v>
      </c>
      <c r="O19" s="731">
        <f>+Tabla52[[#This Row],[SFS-Mujeres  ]]/Tabla52[[#This Row],[SFS-Total ]]</f>
        <v>0.50189147389663369</v>
      </c>
      <c r="P19" s="731">
        <f>+Tabla52[[#This Row],[SFS-Hombres ]]/Tabla52[[#This Row],[SFS-Total ]]</f>
        <v>0.49810852610336637</v>
      </c>
    </row>
    <row r="20" spans="1:16" s="339" customFormat="1" ht="15.75" customHeight="1">
      <c r="A20" s="506">
        <v>2022</v>
      </c>
      <c r="B20" s="507">
        <v>2873492</v>
      </c>
      <c r="C20" s="507">
        <v>2896709</v>
      </c>
      <c r="D20" s="508">
        <v>2278367</v>
      </c>
      <c r="E20" s="508">
        <v>2290543</v>
      </c>
      <c r="F20" s="502">
        <v>51407</v>
      </c>
      <c r="G20" s="502">
        <v>53019</v>
      </c>
      <c r="H20" s="502">
        <f>+Tabla52[[#This Row],[RET- Mujeres]]+Tabla52[[#This Row],[RET-Hombres ]]</f>
        <v>104426</v>
      </c>
      <c r="I20" s="510">
        <f>+B20+D20+Tabla52[[#This Row],[RET-Hombres ]]</f>
        <v>5203266</v>
      </c>
      <c r="J20" s="503">
        <f>+E20+C20+Tabla52[[#This Row],[RET- Mujeres]]</f>
        <v>5240271</v>
      </c>
      <c r="K20" s="505">
        <f t="shared" si="0"/>
        <v>10443537</v>
      </c>
      <c r="L20" s="729">
        <f>+Tabla52[[#This Row],[SFS-Hombres ]]/Tabla52[[#This Row],[SFS-Mujeres  ]]</f>
        <v>0.99293834231092248</v>
      </c>
      <c r="M20" s="733">
        <v>1.0053441785278667</v>
      </c>
      <c r="N20" s="730">
        <f>+Tabla52[[#This Row],[SFS-Mujeres  ]]/Tabla52[[#This Row],[SFS-Hombres ]]</f>
        <v>1.0071118793465488</v>
      </c>
      <c r="O20" s="731">
        <f>+Tabla52[[#This Row],[SFS-Mujeres  ]]/Tabla52[[#This Row],[SFS-Total ]]</f>
        <v>0.50177166988540378</v>
      </c>
      <c r="P20" s="731">
        <f>+Tabla52[[#This Row],[SFS-Hombres ]]/Tabla52[[#This Row],[SFS-Total ]]</f>
        <v>0.49822833011459622</v>
      </c>
    </row>
    <row r="21" spans="1:16" s="339" customFormat="1" ht="15.75" customHeight="1">
      <c r="A21" s="506">
        <v>2023</v>
      </c>
      <c r="B21" s="591">
        <v>2824789</v>
      </c>
      <c r="C21" s="591">
        <v>2865397</v>
      </c>
      <c r="D21" s="592">
        <v>2284920</v>
      </c>
      <c r="E21" s="592">
        <v>2292148</v>
      </c>
      <c r="F21" s="502">
        <v>54807</v>
      </c>
      <c r="G21" s="502">
        <v>57145</v>
      </c>
      <c r="H21" s="502">
        <f>+Tabla52[[#This Row],[RET- Mujeres]]+Tabla52[[#This Row],[RET-Hombres ]]</f>
        <v>111952</v>
      </c>
      <c r="I21" s="510">
        <f>+B21+D21+Tabla52[[#This Row],[RET-Hombres ]]</f>
        <v>5164516</v>
      </c>
      <c r="J21" s="503">
        <f>+E21+C21+Tabla52[[#This Row],[RET- Mujeres]]</f>
        <v>5214690</v>
      </c>
      <c r="K21" s="505">
        <v>10267254</v>
      </c>
      <c r="L21" s="729">
        <f>+Tabla52[[#This Row],[SFS-Hombres ]]/Tabla52[[#This Row],[SFS-Mujeres  ]]</f>
        <v>0.99037833504963857</v>
      </c>
      <c r="M21" s="734">
        <f>E21/D21</f>
        <v>1.0031633492638692</v>
      </c>
      <c r="N21" s="730">
        <f>+Tabla52[[#This Row],[SFS-Mujeres  ]]/Tabla52[[#This Row],[SFS-Hombres ]]</f>
        <v>1.009715140779891</v>
      </c>
      <c r="O21" s="731">
        <f>+Tabla52[[#This Row],[SFS-Mujeres  ]]/Tabla52[[#This Row],[SFS-Total ]]</f>
        <v>0.5078952950808463</v>
      </c>
      <c r="P21" s="731">
        <f>+Tabla52[[#This Row],[SFS-Hombres ]]/Tabla52[[#This Row],[SFS-Total ]]</f>
        <v>0.50300849672171355</v>
      </c>
    </row>
    <row r="22" spans="1:16" s="339" customFormat="1" ht="15.75" customHeight="1">
      <c r="A22" s="506">
        <v>2024</v>
      </c>
      <c r="B22" s="591">
        <v>2854248</v>
      </c>
      <c r="C22" s="591">
        <v>2884144</v>
      </c>
      <c r="D22" s="509">
        <v>2338456</v>
      </c>
      <c r="E22" s="509">
        <v>2360910</v>
      </c>
      <c r="F22" s="502">
        <v>55884</v>
      </c>
      <c r="G22" s="502">
        <v>59318</v>
      </c>
      <c r="H22" s="502">
        <f>+Tabla52[[#This Row],[RET- Mujeres]]+Tabla52[[#This Row],[RET-Hombres ]]</f>
        <v>115202</v>
      </c>
      <c r="I22" s="510">
        <f>+B22+D22+Tabla52[[#This Row],[RET-Hombres ]]</f>
        <v>5248588</v>
      </c>
      <c r="J22" s="503">
        <f>+E22+C22+Tabla52[[#This Row],[RET- Mujeres]]</f>
        <v>5304372</v>
      </c>
      <c r="K22" s="505">
        <f>I22+J22</f>
        <v>10552960</v>
      </c>
      <c r="L22" s="729">
        <f>+Tabla52[[#This Row],[SFS-Hombres ]]/Tabla52[[#This Row],[SFS-Mujeres  ]]</f>
        <v>0.98948339219044212</v>
      </c>
      <c r="M22" s="734">
        <f>E22/D22</f>
        <v>1.0096020622154105</v>
      </c>
      <c r="N22" s="730">
        <f>+Tabla52[[#This Row],[SFS-Mujeres  ]]/Tabla52[[#This Row],[SFS-Hombres ]]</f>
        <v>1.0106283823382594</v>
      </c>
      <c r="O22" s="731">
        <f>+Tabla52[[#This Row],[SFS-Mujeres  ]]/Tabla52[[#This Row],[SFS-Total ]]</f>
        <v>0.50264304991206255</v>
      </c>
      <c r="P22" s="731">
        <f>+Tabla52[[#This Row],[SFS-Hombres ]]/Tabla52[[#This Row],[SFS-Total ]]</f>
        <v>0.4973569500879374</v>
      </c>
    </row>
    <row r="23" spans="1:16" s="339" customFormat="1" ht="15.75" customHeight="1">
      <c r="A23" s="581" t="str">
        <f>+'Resumen '!O6</f>
        <v>Nov. 2025</v>
      </c>
      <c r="B23" s="509">
        <f>+'Resumen '!D39</f>
        <v>2821967</v>
      </c>
      <c r="C23" s="509">
        <f>+'Resumen '!E39</f>
        <v>2845535</v>
      </c>
      <c r="D23" s="509">
        <f>+'Resumen '!D30</f>
        <v>2386380</v>
      </c>
      <c r="E23" s="509">
        <f>+'Resumen '!E30</f>
        <v>2430694</v>
      </c>
      <c r="F23" s="502">
        <v>56908</v>
      </c>
      <c r="G23" s="502">
        <v>60778</v>
      </c>
      <c r="H23" s="502">
        <f>+Tabla52[[#This Row],[RET- Mujeres]]+Tabla52[[#This Row],[RET-Hombres ]]</f>
        <v>117686</v>
      </c>
      <c r="I23" s="510">
        <f>+B23+D23+Tabla52[[#This Row],[RET-Hombres ]]</f>
        <v>5265255</v>
      </c>
      <c r="J23" s="503">
        <f>+E23+C23+Tabla52[[#This Row],[RET- Mujeres]]</f>
        <v>5337007</v>
      </c>
      <c r="K23" s="505">
        <f>I23+J23</f>
        <v>10602262</v>
      </c>
      <c r="L23" s="729">
        <f>+Tabla52[[#This Row],[SFS-Hombres ]]/Tabla52[[#This Row],[SFS-Mujeres  ]]</f>
        <v>0.98655576056017913</v>
      </c>
      <c r="M23" s="735">
        <f>E23/D23</f>
        <v>1.0185695488564268</v>
      </c>
      <c r="N23" s="730">
        <f>+Tabla52[[#This Row],[SFS-Mujeres  ]]/Tabla52[[#This Row],[SFS-Hombres ]]</f>
        <v>1.0136274501424907</v>
      </c>
      <c r="O23" s="731">
        <f>+Tabla52[[#This Row],[SFS-Mujeres  ]]/Tabla52[[#This Row],[SFS-Total ]]</f>
        <v>0.50338380621041057</v>
      </c>
      <c r="P23" s="731">
        <f>+Tabla52[[#This Row],[SFS-Hombres ]]/Tabla52[[#This Row],[SFS-Total ]]</f>
        <v>0.49661619378958943</v>
      </c>
    </row>
    <row r="24" spans="1:16" ht="39" customHeight="1">
      <c r="A24" s="1160" t="s">
        <v>157</v>
      </c>
      <c r="B24" s="1160"/>
      <c r="C24" s="1160"/>
      <c r="D24" s="1160"/>
      <c r="E24" s="1160"/>
      <c r="F24" s="1160"/>
      <c r="G24" s="1160"/>
      <c r="H24" s="1160"/>
      <c r="I24" s="1160"/>
      <c r="J24" s="1160"/>
      <c r="K24" s="1160"/>
      <c r="L24" s="1160"/>
      <c r="M24" s="1160"/>
      <c r="N24" s="1160"/>
      <c r="O24" s="1160"/>
      <c r="P24" s="1160"/>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25.5" customHeight="1">
      <c r="A33" s="11"/>
      <c r="L33" s="11"/>
      <c r="M33" s="11"/>
      <c r="N33" s="11"/>
    </row>
    <row r="34" spans="1:14" ht="25.5" customHeight="1">
      <c r="A34" s="11"/>
      <c r="L34" s="11"/>
      <c r="M34" s="11"/>
      <c r="N34" s="11"/>
    </row>
    <row r="35" spans="1:14" ht="25.5" customHeight="1">
      <c r="A35" s="11"/>
      <c r="L35" s="11"/>
      <c r="M35" s="11"/>
      <c r="N35" s="11"/>
    </row>
    <row r="36" spans="1:14" ht="25.5" customHeight="1">
      <c r="A36" s="11"/>
      <c r="L36" s="11"/>
      <c r="M36" s="11"/>
      <c r="N36" s="11"/>
    </row>
    <row r="37" spans="1:14" ht="56.25" customHeight="1">
      <c r="A37" s="11"/>
      <c r="L37" s="11"/>
      <c r="M37" s="11"/>
      <c r="N37" s="11"/>
    </row>
    <row r="38" spans="1:14" ht="25.5" customHeight="1">
      <c r="A38" s="11"/>
      <c r="L38" s="11"/>
      <c r="M38" s="11"/>
      <c r="N38" s="11"/>
    </row>
    <row r="39" spans="1:14" ht="25.5" customHeight="1">
      <c r="A39" s="11"/>
      <c r="L39" s="11"/>
      <c r="M39" s="11"/>
      <c r="N39" s="11"/>
    </row>
    <row r="40" spans="1:14" ht="96.7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row r="45" spans="1:14" ht="25.5" customHeight="1">
      <c r="A45" s="11"/>
      <c r="L45" s="11"/>
      <c r="M45" s="11"/>
      <c r="N45" s="11"/>
    </row>
    <row r="46" spans="1:14" ht="25.5" customHeight="1">
      <c r="A46" s="11"/>
      <c r="L46" s="11"/>
      <c r="M46" s="11"/>
      <c r="N46" s="11"/>
    </row>
    <row r="47" spans="1:14" ht="25.5" customHeight="1">
      <c r="A47" s="11"/>
      <c r="L47" s="11"/>
      <c r="M47" s="11"/>
      <c r="N47" s="11"/>
    </row>
  </sheetData>
  <mergeCells count="3">
    <mergeCell ref="A2:P2"/>
    <mergeCell ref="A1:P1"/>
    <mergeCell ref="A24:P24"/>
  </mergeCells>
  <pageMargins left="0.70866141732283472" right="0.70866141732283472" top="0.74803149606299213" bottom="0.74803149606299213" header="0.31496062992125984" footer="0.31496062992125984"/>
  <pageSetup paperSize="9" scale="44" orientation="landscape" r:id="rId1"/>
  <ignoredErrors>
    <ignoredError sqref="O8:P8" calculatedColumn="1"/>
  </ignoredErrors>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X81"/>
  <sheetViews>
    <sheetView showGridLines="0" view="pageBreakPreview" zoomScale="25" zoomScaleNormal="100" zoomScaleSheetLayoutView="25" workbookViewId="0">
      <selection activeCell="V20" sqref="V2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5" width="0" hidden="1" customWidth="1"/>
    <col min="20" max="20" width="25.85546875" bestFit="1" customWidth="1"/>
  </cols>
  <sheetData>
    <row r="1" spans="1:24" s="270" customFormat="1" ht="190.5" customHeight="1">
      <c r="A1" s="1161" t="s">
        <v>158</v>
      </c>
      <c r="B1" s="1161"/>
      <c r="C1" s="1161"/>
      <c r="D1" s="1161"/>
      <c r="E1" s="1161"/>
      <c r="F1" s="1161"/>
      <c r="G1" s="1161"/>
      <c r="H1" s="1161"/>
      <c r="I1" s="1161"/>
      <c r="J1" s="1161"/>
      <c r="K1" s="1161"/>
    </row>
    <row r="2" spans="1:24" s="270" customFormat="1" ht="70.5" customHeight="1">
      <c r="A2" s="1162" t="str">
        <f>+'Resumen '!O3</f>
        <v>Período: Noviembre 2025</v>
      </c>
      <c r="B2" s="1162"/>
      <c r="C2" s="1162"/>
      <c r="D2" s="1162"/>
      <c r="E2" s="1162"/>
      <c r="F2" s="1162"/>
      <c r="G2" s="1162"/>
      <c r="H2" s="1162"/>
      <c r="I2" s="1162"/>
      <c r="J2" s="1162"/>
      <c r="K2" s="1162"/>
    </row>
    <row r="3" spans="1:24" ht="265.5" customHeight="1">
      <c r="A3" s="1163" t="s">
        <v>935</v>
      </c>
      <c r="B3" s="1163"/>
      <c r="C3" s="1163"/>
      <c r="D3" s="1163"/>
      <c r="E3" s="1163"/>
      <c r="F3" s="1163"/>
      <c r="G3" s="1163"/>
      <c r="H3" s="1163"/>
      <c r="I3" s="1163"/>
      <c r="J3" s="1163"/>
      <c r="K3" s="1163"/>
    </row>
    <row r="4" spans="1:24" ht="43.5" customHeight="1">
      <c r="A4" s="1163"/>
      <c r="B4" s="1163"/>
      <c r="C4" s="1163"/>
      <c r="D4" s="1163"/>
      <c r="E4" s="1163"/>
      <c r="F4" s="1163"/>
      <c r="G4" s="1163"/>
      <c r="H4" s="1163"/>
      <c r="I4" s="1163"/>
      <c r="J4" s="1163"/>
      <c r="K4" s="1163"/>
    </row>
    <row r="5" spans="1:24" ht="43.5" customHeight="1">
      <c r="A5" s="1163"/>
      <c r="B5" s="1163"/>
      <c r="C5" s="1163"/>
      <c r="D5" s="1163"/>
      <c r="E5" s="1163"/>
      <c r="F5" s="1163"/>
      <c r="G5" s="1163"/>
      <c r="H5" s="1163"/>
      <c r="I5" s="1163"/>
      <c r="J5" s="1163"/>
      <c r="K5" s="1163"/>
    </row>
    <row r="6" spans="1:24" ht="70.5" customHeight="1">
      <c r="A6" s="1163"/>
      <c r="B6" s="1163"/>
      <c r="C6" s="1163"/>
      <c r="D6" s="1163"/>
      <c r="E6" s="1163"/>
      <c r="F6" s="1163"/>
      <c r="G6" s="1163"/>
      <c r="H6" s="1163"/>
      <c r="I6" s="1163"/>
      <c r="J6" s="1163"/>
      <c r="K6" s="1163"/>
    </row>
    <row r="7" spans="1:24" ht="232.5" customHeight="1">
      <c r="A7" s="1163"/>
      <c r="B7" s="1163"/>
      <c r="C7" s="1163"/>
      <c r="D7" s="1163"/>
      <c r="E7" s="1163"/>
      <c r="F7" s="1163"/>
      <c r="G7" s="1163"/>
      <c r="H7" s="1163"/>
      <c r="I7" s="1163"/>
      <c r="J7" s="1163"/>
      <c r="K7" s="1163"/>
      <c r="S7" s="1133"/>
      <c r="T7" s="1133">
        <f>+F26-D26</f>
        <v>17424</v>
      </c>
      <c r="U7" s="1133"/>
      <c r="V7" s="1133"/>
      <c r="W7" s="1133"/>
      <c r="X7" s="1133"/>
    </row>
    <row r="8" spans="1:24" s="261" customFormat="1" ht="111" customHeight="1">
      <c r="A8" s="830" t="s">
        <v>159</v>
      </c>
      <c r="B8" s="831" t="s">
        <v>160</v>
      </c>
      <c r="C8" s="831" t="s">
        <v>161</v>
      </c>
      <c r="D8" s="831" t="s">
        <v>162</v>
      </c>
      <c r="E8" s="831" t="s">
        <v>163</v>
      </c>
      <c r="F8" s="831" t="s">
        <v>164</v>
      </c>
      <c r="G8" s="832" t="s">
        <v>165</v>
      </c>
      <c r="H8" s="826"/>
      <c r="S8" s="1133"/>
      <c r="T8" s="1133"/>
      <c r="U8" s="1133"/>
      <c r="V8" s="1133"/>
      <c r="W8" s="1133"/>
      <c r="X8" s="1133"/>
    </row>
    <row r="9" spans="1:24" s="817" customFormat="1" ht="46.5" customHeight="1">
      <c r="A9" s="810" t="s">
        <v>166</v>
      </c>
      <c r="B9" s="810">
        <f>+D9+F9</f>
        <v>459733</v>
      </c>
      <c r="C9" s="811">
        <f>+B9/$B$27</f>
        <v>4.3357960811253433E-2</v>
      </c>
      <c r="D9" s="810">
        <f>+'Resumen '!C109</f>
        <v>235158</v>
      </c>
      <c r="E9" s="813">
        <f>D9/B9</f>
        <v>0.51150994164003893</v>
      </c>
      <c r="F9" s="810">
        <f>+'Resumen '!D109</f>
        <v>224575</v>
      </c>
      <c r="G9" s="814">
        <f>+F9/B9</f>
        <v>0.48849005835996112</v>
      </c>
      <c r="H9" s="815"/>
      <c r="I9" s="816"/>
      <c r="J9" s="816"/>
      <c r="K9" s="816"/>
      <c r="L9" s="1164" t="s">
        <v>167</v>
      </c>
      <c r="M9" s="1165"/>
      <c r="N9" s="1165"/>
    </row>
    <row r="10" spans="1:24" s="817" customFormat="1" ht="46.5" customHeight="1">
      <c r="A10" s="810" t="s">
        <v>168</v>
      </c>
      <c r="B10" s="810">
        <f t="shared" ref="B10:B26" si="0">+D10+F10</f>
        <v>612533</v>
      </c>
      <c r="C10" s="811">
        <f t="shared" ref="C10:C27" si="1">+B10/$B$27</f>
        <v>5.7768708814897998E-2</v>
      </c>
      <c r="D10" s="810">
        <f>+'Resumen '!C110</f>
        <v>312870</v>
      </c>
      <c r="E10" s="813">
        <f t="shared" ref="E10:E27" si="2">D10/B10</f>
        <v>0.51078064365511733</v>
      </c>
      <c r="F10" s="810">
        <f>+'Resumen '!D110</f>
        <v>299663</v>
      </c>
      <c r="G10" s="814">
        <f t="shared" ref="G10:G27" si="3">+F10/B10</f>
        <v>0.48921935634488262</v>
      </c>
      <c r="H10" s="815"/>
      <c r="I10" s="818"/>
      <c r="J10" s="818"/>
      <c r="K10" s="818"/>
      <c r="L10" s="820" t="s">
        <v>169</v>
      </c>
      <c r="M10" s="820" t="s">
        <v>162</v>
      </c>
      <c r="N10" s="820" t="s">
        <v>164</v>
      </c>
    </row>
    <row r="11" spans="1:24" s="817" customFormat="1" ht="46.5" customHeight="1">
      <c r="A11" s="810" t="s">
        <v>170</v>
      </c>
      <c r="B11" s="810">
        <f t="shared" si="0"/>
        <v>658978</v>
      </c>
      <c r="C11" s="811">
        <f t="shared" si="1"/>
        <v>6.2148991478702134E-2</v>
      </c>
      <c r="D11" s="810">
        <f>+'Resumen '!C111</f>
        <v>336275</v>
      </c>
      <c r="E11" s="813">
        <f t="shared" si="2"/>
        <v>0.51029776411352123</v>
      </c>
      <c r="F11" s="810">
        <f>+'Resumen '!D111</f>
        <v>322703</v>
      </c>
      <c r="G11" s="814">
        <f t="shared" si="3"/>
        <v>0.48970223588647877</v>
      </c>
      <c r="H11" s="815"/>
      <c r="I11" s="818"/>
      <c r="J11" s="818"/>
      <c r="K11" s="818"/>
      <c r="L11" s="822" t="s">
        <v>171</v>
      </c>
      <c r="M11" s="823">
        <v>13968</v>
      </c>
      <c r="N11" s="823">
        <f>8829*-1</f>
        <v>-8829</v>
      </c>
    </row>
    <row r="12" spans="1:24" s="817" customFormat="1" ht="46.5" customHeight="1">
      <c r="A12" s="810" t="s">
        <v>171</v>
      </c>
      <c r="B12" s="810">
        <f t="shared" si="0"/>
        <v>547759</v>
      </c>
      <c r="C12" s="811">
        <f t="shared" si="1"/>
        <v>5.1659796568902759E-2</v>
      </c>
      <c r="D12" s="810">
        <f>+'Resumen '!C112</f>
        <v>272959</v>
      </c>
      <c r="E12" s="813">
        <f t="shared" si="2"/>
        <v>0.49831951642967071</v>
      </c>
      <c r="F12" s="810">
        <f>+'Resumen '!D112</f>
        <v>274800</v>
      </c>
      <c r="G12" s="814">
        <f t="shared" si="3"/>
        <v>0.50168048357032924</v>
      </c>
      <c r="H12" s="815"/>
      <c r="I12" s="818"/>
      <c r="J12" s="818"/>
      <c r="K12" s="818"/>
      <c r="L12" s="822" t="s">
        <v>172</v>
      </c>
      <c r="M12" s="823">
        <v>94691</v>
      </c>
      <c r="N12" s="823">
        <f>65301*-1</f>
        <v>-65301</v>
      </c>
    </row>
    <row r="13" spans="1:24" s="817" customFormat="1" ht="46.5" customHeight="1">
      <c r="A13" s="810" t="s">
        <v>172</v>
      </c>
      <c r="B13" s="810">
        <f t="shared" si="0"/>
        <v>634846</v>
      </c>
      <c r="C13" s="811">
        <f t="shared" si="1"/>
        <v>5.9873074130377846E-2</v>
      </c>
      <c r="D13" s="810">
        <f>+'Resumen '!C113</f>
        <v>302316</v>
      </c>
      <c r="E13" s="813">
        <f t="shared" si="2"/>
        <v>0.47620367774231859</v>
      </c>
      <c r="F13" s="810">
        <f>+'Resumen '!D113</f>
        <v>332530</v>
      </c>
      <c r="G13" s="814">
        <f t="shared" si="3"/>
        <v>0.52379632225768136</v>
      </c>
      <c r="H13" s="815"/>
      <c r="I13" s="818"/>
      <c r="J13" s="818"/>
      <c r="K13" s="818"/>
      <c r="L13" s="822" t="s">
        <v>173</v>
      </c>
      <c r="M13" s="823">
        <v>114856</v>
      </c>
      <c r="N13" s="823">
        <v>-87226</v>
      </c>
      <c r="O13" s="823">
        <f t="shared" ref="O13:O25" si="4">N13*$C$38</f>
        <v>-4025567126</v>
      </c>
    </row>
    <row r="14" spans="1:24" s="817" customFormat="1" ht="46.5" customHeight="1">
      <c r="A14" s="810" t="s">
        <v>173</v>
      </c>
      <c r="B14" s="810">
        <f t="shared" si="0"/>
        <v>856074</v>
      </c>
      <c r="C14" s="811">
        <f t="shared" si="1"/>
        <v>8.0737347424555073E-2</v>
      </c>
      <c r="D14" s="810">
        <f>+'Resumen '!C114</f>
        <v>427117</v>
      </c>
      <c r="E14" s="813">
        <f t="shared" si="2"/>
        <v>0.49892532654887312</v>
      </c>
      <c r="F14" s="810">
        <f>+'Resumen '!D114</f>
        <v>428957</v>
      </c>
      <c r="G14" s="814">
        <f t="shared" si="3"/>
        <v>0.50107467345112688</v>
      </c>
      <c r="H14" s="815"/>
      <c r="I14" s="818"/>
      <c r="J14" s="818"/>
      <c r="K14" s="818"/>
      <c r="L14" s="822" t="s">
        <v>174</v>
      </c>
      <c r="M14" s="823">
        <v>110599</v>
      </c>
      <c r="N14" s="823">
        <v>-88163</v>
      </c>
      <c r="O14" s="823">
        <f t="shared" si="4"/>
        <v>-4068810613</v>
      </c>
    </row>
    <row r="15" spans="1:24" s="817" customFormat="1" ht="46.5" customHeight="1">
      <c r="A15" s="810" t="s">
        <v>174</v>
      </c>
      <c r="B15" s="810">
        <f t="shared" si="0"/>
        <v>908503</v>
      </c>
      <c r="C15" s="811">
        <f t="shared" si="1"/>
        <v>8.5681988177716592E-2</v>
      </c>
      <c r="D15" s="810">
        <f>+'Resumen '!C115</f>
        <v>454920</v>
      </c>
      <c r="E15" s="813">
        <f t="shared" si="2"/>
        <v>0.50073582585858278</v>
      </c>
      <c r="F15" s="810">
        <f>+'Resumen '!D115</f>
        <v>453583</v>
      </c>
      <c r="G15" s="814">
        <f t="shared" si="3"/>
        <v>0.49926417414141727</v>
      </c>
      <c r="H15" s="815"/>
      <c r="I15" s="818"/>
      <c r="J15" s="818"/>
      <c r="K15" s="818"/>
      <c r="L15" s="822" t="s">
        <v>175</v>
      </c>
      <c r="M15" s="823">
        <v>94068</v>
      </c>
      <c r="N15" s="823">
        <v>-78209</v>
      </c>
      <c r="O15" s="823">
        <f t="shared" si="4"/>
        <v>-3609423559</v>
      </c>
    </row>
    <row r="16" spans="1:24" s="817" customFormat="1" ht="46.5" customHeight="1">
      <c r="A16" s="810" t="s">
        <v>175</v>
      </c>
      <c r="B16" s="810">
        <f t="shared" si="0"/>
        <v>853403</v>
      </c>
      <c r="C16" s="811">
        <f t="shared" si="1"/>
        <v>8.0485442268025384E-2</v>
      </c>
      <c r="D16" s="810">
        <f>+'Resumen '!C116</f>
        <v>428363</v>
      </c>
      <c r="E16" s="813">
        <f t="shared" si="2"/>
        <v>0.50194691136543934</v>
      </c>
      <c r="F16" s="810">
        <f>+'Resumen '!D116</f>
        <v>425040</v>
      </c>
      <c r="G16" s="814">
        <f t="shared" si="3"/>
        <v>0.49805308863456071</v>
      </c>
      <c r="H16" s="815"/>
      <c r="I16" s="818"/>
      <c r="J16" s="818"/>
      <c r="K16" s="818"/>
      <c r="L16" s="822" t="s">
        <v>176</v>
      </c>
      <c r="M16" s="823">
        <v>82896</v>
      </c>
      <c r="N16" s="823">
        <v>-70646</v>
      </c>
      <c r="O16" s="823">
        <f t="shared" si="4"/>
        <v>-3260383546</v>
      </c>
    </row>
    <row r="17" spans="1:15" s="817" customFormat="1" ht="46.5" customHeight="1">
      <c r="A17" s="810" t="s">
        <v>176</v>
      </c>
      <c r="B17" s="810">
        <f t="shared" si="0"/>
        <v>789280</v>
      </c>
      <c r="C17" s="811">
        <f t="shared" si="1"/>
        <v>7.443792659893049E-2</v>
      </c>
      <c r="D17" s="810">
        <f>+'Resumen '!C117</f>
        <v>395245</v>
      </c>
      <c r="E17" s="813">
        <f t="shared" si="2"/>
        <v>0.50076652138658018</v>
      </c>
      <c r="F17" s="810">
        <f>+'Resumen '!D117</f>
        <v>394035</v>
      </c>
      <c r="G17" s="814">
        <f t="shared" si="3"/>
        <v>0.49923347861341982</v>
      </c>
      <c r="H17" s="815"/>
      <c r="I17" s="818"/>
      <c r="J17" s="818"/>
      <c r="K17" s="818"/>
      <c r="L17" s="822" t="s">
        <v>177</v>
      </c>
      <c r="M17" s="823">
        <v>68381</v>
      </c>
      <c r="N17" s="823">
        <v>-56998</v>
      </c>
      <c r="O17" s="823">
        <f t="shared" si="4"/>
        <v>-2630514698</v>
      </c>
    </row>
    <row r="18" spans="1:15" s="817" customFormat="1" ht="46.5" customHeight="1">
      <c r="A18" s="810" t="s">
        <v>177</v>
      </c>
      <c r="B18" s="810">
        <f t="shared" si="0"/>
        <v>776945</v>
      </c>
      <c r="C18" s="811">
        <f t="shared" si="1"/>
        <v>7.3274598217877115E-2</v>
      </c>
      <c r="D18" s="810">
        <f>+'Resumen '!C118</f>
        <v>388730</v>
      </c>
      <c r="E18" s="813">
        <f t="shared" si="2"/>
        <v>0.50033142629143634</v>
      </c>
      <c r="F18" s="810">
        <f>+'Resumen '!D118</f>
        <v>388215</v>
      </c>
      <c r="G18" s="814">
        <f t="shared" si="3"/>
        <v>0.49966857370856366</v>
      </c>
      <c r="H18" s="815"/>
      <c r="I18" s="818"/>
      <c r="J18" s="818"/>
      <c r="K18" s="818"/>
      <c r="L18" s="822" t="s">
        <v>178</v>
      </c>
      <c r="M18" s="823">
        <v>53231</v>
      </c>
      <c r="N18" s="823">
        <v>-40454</v>
      </c>
      <c r="O18" s="823">
        <f t="shared" si="4"/>
        <v>-1866992554</v>
      </c>
    </row>
    <row r="19" spans="1:15" s="817" customFormat="1" ht="46.5" customHeight="1">
      <c r="A19" s="810" t="s">
        <v>178</v>
      </c>
      <c r="B19" s="810">
        <f t="shared" si="0"/>
        <v>726130</v>
      </c>
      <c r="C19" s="811">
        <f t="shared" si="1"/>
        <v>6.8482175706062992E-2</v>
      </c>
      <c r="D19" s="810">
        <f>+'Resumen '!C119</f>
        <v>362971</v>
      </c>
      <c r="E19" s="813">
        <f t="shared" si="2"/>
        <v>0.4998705465963395</v>
      </c>
      <c r="F19" s="810">
        <f>+'Resumen '!D119</f>
        <v>363159</v>
      </c>
      <c r="G19" s="814">
        <f t="shared" si="3"/>
        <v>0.50012945340366055</v>
      </c>
      <c r="H19" s="815"/>
      <c r="I19" s="818"/>
      <c r="J19" s="818"/>
      <c r="K19" s="818"/>
      <c r="L19" s="822" t="s">
        <v>179</v>
      </c>
      <c r="M19" s="823">
        <v>39299</v>
      </c>
      <c r="N19" s="823">
        <v>-25509</v>
      </c>
      <c r="O19" s="823">
        <f t="shared" si="4"/>
        <v>-1177265859</v>
      </c>
    </row>
    <row r="20" spans="1:15" s="817" customFormat="1" ht="46.5" customHeight="1">
      <c r="A20" s="810" t="s">
        <v>179</v>
      </c>
      <c r="B20" s="810">
        <f t="shared" si="0"/>
        <v>675195</v>
      </c>
      <c r="C20" s="811">
        <f t="shared" si="1"/>
        <v>6.3678435852884754E-2</v>
      </c>
      <c r="D20" s="810">
        <f>+'Resumen '!C120</f>
        <v>334805</v>
      </c>
      <c r="E20" s="813">
        <f t="shared" si="2"/>
        <v>0.49586415776183179</v>
      </c>
      <c r="F20" s="810">
        <f>+'Resumen '!D120</f>
        <v>340390</v>
      </c>
      <c r="G20" s="814">
        <f t="shared" si="3"/>
        <v>0.50413584223816821</v>
      </c>
      <c r="H20" s="815"/>
      <c r="I20" s="818"/>
      <c r="J20" s="818"/>
      <c r="K20" s="818"/>
      <c r="L20" s="822" t="s">
        <v>180</v>
      </c>
      <c r="M20" s="823">
        <v>25049</v>
      </c>
      <c r="N20" s="823">
        <v>-13161</v>
      </c>
      <c r="O20" s="823">
        <f t="shared" si="4"/>
        <v>-607393311</v>
      </c>
    </row>
    <row r="21" spans="1:15" s="817" customFormat="1" ht="46.5" customHeight="1">
      <c r="A21" s="810" t="s">
        <v>180</v>
      </c>
      <c r="B21" s="810">
        <f t="shared" si="0"/>
        <v>571573</v>
      </c>
      <c r="C21" s="811">
        <f t="shared" si="1"/>
        <v>5.3905722962612125E-2</v>
      </c>
      <c r="D21" s="810">
        <f>+'Resumen '!C121</f>
        <v>280149</v>
      </c>
      <c r="E21" s="813">
        <f t="shared" si="2"/>
        <v>0.49013686790663658</v>
      </c>
      <c r="F21" s="810">
        <f>+'Resumen '!D121</f>
        <v>291424</v>
      </c>
      <c r="G21" s="814">
        <f t="shared" si="3"/>
        <v>0.50986313209336342</v>
      </c>
      <c r="H21" s="815"/>
      <c r="I21" s="818"/>
      <c r="J21" s="818"/>
      <c r="K21" s="818"/>
      <c r="L21" s="822" t="s">
        <v>181</v>
      </c>
      <c r="M21" s="823">
        <v>13405</v>
      </c>
      <c r="N21" s="823">
        <v>-5601</v>
      </c>
      <c r="O21" s="823">
        <f t="shared" si="4"/>
        <v>-258491751</v>
      </c>
    </row>
    <row r="22" spans="1:15" s="817" customFormat="1" ht="46.5" customHeight="1">
      <c r="A22" s="810" t="s">
        <v>181</v>
      </c>
      <c r="B22" s="810">
        <f t="shared" si="0"/>
        <v>447368</v>
      </c>
      <c r="C22" s="811">
        <f t="shared" si="1"/>
        <v>4.219180309485903E-2</v>
      </c>
      <c r="D22" s="810">
        <f>+'Resumen '!C122</f>
        <v>218068</v>
      </c>
      <c r="E22" s="813">
        <f t="shared" si="2"/>
        <v>0.4874465764203072</v>
      </c>
      <c r="F22" s="810">
        <f>+'Resumen '!D122</f>
        <v>229300</v>
      </c>
      <c r="G22" s="814">
        <f t="shared" si="3"/>
        <v>0.5125534235796928</v>
      </c>
      <c r="H22" s="815"/>
      <c r="I22" s="818"/>
      <c r="J22" s="818"/>
      <c r="K22" s="818"/>
      <c r="L22" s="822" t="s">
        <v>182</v>
      </c>
      <c r="M22" s="823">
        <v>7875</v>
      </c>
      <c r="N22" s="823">
        <v>-2898</v>
      </c>
      <c r="O22" s="823">
        <f t="shared" si="4"/>
        <v>-133745598</v>
      </c>
    </row>
    <row r="23" spans="1:15" s="817" customFormat="1" ht="46.5" customHeight="1">
      <c r="A23" s="810" t="s">
        <v>182</v>
      </c>
      <c r="B23" s="810">
        <f t="shared" si="0"/>
        <v>358650</v>
      </c>
      <c r="C23" s="811">
        <f t="shared" si="1"/>
        <v>3.3824704002009959E-2</v>
      </c>
      <c r="D23" s="810">
        <f>+'Resumen '!C123</f>
        <v>172441</v>
      </c>
      <c r="E23" s="813">
        <f t="shared" si="2"/>
        <v>0.48080579952600028</v>
      </c>
      <c r="F23" s="810">
        <f>+'Resumen '!D123</f>
        <v>186209</v>
      </c>
      <c r="G23" s="814">
        <f t="shared" si="3"/>
        <v>0.51919420047399967</v>
      </c>
      <c r="H23" s="815"/>
      <c r="I23" s="818"/>
      <c r="J23" s="818"/>
      <c r="K23" s="818"/>
      <c r="L23" s="822" t="s">
        <v>183</v>
      </c>
      <c r="M23" s="823">
        <v>3939</v>
      </c>
      <c r="N23" s="823">
        <v>-1434</v>
      </c>
      <c r="O23" s="823">
        <f t="shared" si="4"/>
        <v>-66180534</v>
      </c>
    </row>
    <row r="24" spans="1:15" s="817" customFormat="1" ht="46.5" customHeight="1">
      <c r="A24" s="810" t="s">
        <v>183</v>
      </c>
      <c r="B24" s="810">
        <f t="shared" si="0"/>
        <v>260050</v>
      </c>
      <c r="C24" s="811">
        <f t="shared" si="1"/>
        <v>2.4525621847825706E-2</v>
      </c>
      <c r="D24" s="810">
        <f>+'Resumen '!C124</f>
        <v>123152</v>
      </c>
      <c r="E24" s="813">
        <f t="shared" si="2"/>
        <v>0.47357046721784274</v>
      </c>
      <c r="F24" s="810">
        <f>+'Resumen '!D124</f>
        <v>136898</v>
      </c>
      <c r="G24" s="814">
        <f t="shared" si="3"/>
        <v>0.52642953278215732</v>
      </c>
      <c r="H24" s="815"/>
      <c r="I24" s="818"/>
      <c r="J24" s="818"/>
      <c r="K24" s="818"/>
      <c r="L24" s="822" t="s">
        <v>184</v>
      </c>
      <c r="M24" s="823">
        <v>1841</v>
      </c>
      <c r="N24" s="823">
        <v>-673</v>
      </c>
      <c r="O24" s="823">
        <f t="shared" si="4"/>
        <v>-31059623</v>
      </c>
    </row>
    <row r="25" spans="1:15" s="817" customFormat="1" ht="46.5" customHeight="1">
      <c r="A25" s="810" t="s">
        <v>184</v>
      </c>
      <c r="B25" s="810">
        <f t="shared" si="0"/>
        <v>163665</v>
      </c>
      <c r="C25" s="811">
        <f t="shared" si="1"/>
        <v>1.5435438952987482E-2</v>
      </c>
      <c r="D25" s="810">
        <f>+'Resumen '!C125</f>
        <v>77372</v>
      </c>
      <c r="E25" s="813">
        <f t="shared" si="2"/>
        <v>0.47274615831118444</v>
      </c>
      <c r="F25" s="810">
        <f>+'Resumen '!D125</f>
        <v>86293</v>
      </c>
      <c r="G25" s="814">
        <f t="shared" si="3"/>
        <v>0.52725384168881562</v>
      </c>
      <c r="H25" s="815"/>
      <c r="I25" s="824"/>
      <c r="J25" s="824"/>
      <c r="K25" s="824"/>
      <c r="L25" s="822" t="s">
        <v>185</v>
      </c>
      <c r="M25" s="823">
        <v>855</v>
      </c>
      <c r="N25" s="823">
        <v>-303</v>
      </c>
      <c r="O25" s="823">
        <f t="shared" si="4"/>
        <v>-13983753</v>
      </c>
    </row>
    <row r="26" spans="1:15" s="261" customFormat="1" ht="46.5" customHeight="1">
      <c r="A26" s="810" t="s">
        <v>186</v>
      </c>
      <c r="B26" s="810">
        <f t="shared" si="0"/>
        <v>302512</v>
      </c>
      <c r="C26" s="811">
        <f t="shared" si="1"/>
        <v>2.8530263089519132E-2</v>
      </c>
      <c r="D26" s="810">
        <f>+'Resumen '!C126</f>
        <v>142544</v>
      </c>
      <c r="E26" s="813">
        <f t="shared" si="2"/>
        <v>0.47120114243401917</v>
      </c>
      <c r="F26" s="810">
        <f>+'Resumen '!D126</f>
        <v>159968</v>
      </c>
      <c r="G26" s="814">
        <f t="shared" si="3"/>
        <v>0.52879885756598088</v>
      </c>
      <c r="H26" s="826"/>
      <c r="I26" s="827"/>
      <c r="J26" s="827"/>
      <c r="K26" s="827"/>
      <c r="L26" s="828" t="s">
        <v>147</v>
      </c>
      <c r="M26" s="829">
        <f>SUM(M11:M25)</f>
        <v>724953</v>
      </c>
      <c r="N26" s="829">
        <f>SUM(N11:N25)</f>
        <v>-545405</v>
      </c>
    </row>
    <row r="27" spans="1:15" s="261" customFormat="1" ht="46.5" customHeight="1">
      <c r="A27" s="810" t="s">
        <v>147</v>
      </c>
      <c r="B27" s="810">
        <f>SUM(B9:B26)</f>
        <v>10603197</v>
      </c>
      <c r="C27" s="811">
        <f t="shared" si="1"/>
        <v>1</v>
      </c>
      <c r="D27" s="810">
        <f>SUM(D9:D26)</f>
        <v>5265455</v>
      </c>
      <c r="E27" s="813">
        <f t="shared" si="2"/>
        <v>0.49659126393671643</v>
      </c>
      <c r="F27" s="810">
        <f>SUM(F9:F26)</f>
        <v>5337742</v>
      </c>
      <c r="G27" s="814">
        <f t="shared" si="3"/>
        <v>0.50340873606328351</v>
      </c>
      <c r="H27" s="826"/>
      <c r="I27" s="826"/>
      <c r="J27" s="826"/>
      <c r="K27" s="826"/>
    </row>
    <row r="28" spans="1:15">
      <c r="B28" s="8"/>
      <c r="C28" s="8"/>
      <c r="D28" s="8"/>
      <c r="E28" s="8"/>
      <c r="F28" s="8"/>
      <c r="G28" s="8"/>
      <c r="H28" s="8"/>
      <c r="I28" s="8"/>
      <c r="J28" s="8"/>
      <c r="K28" s="8"/>
    </row>
    <row r="29" spans="1:15">
      <c r="B29" s="8"/>
      <c r="C29" s="8"/>
      <c r="D29" s="8"/>
      <c r="E29" s="8"/>
      <c r="F29" s="8"/>
      <c r="G29" s="8"/>
      <c r="H29" s="8"/>
      <c r="I29" s="8"/>
      <c r="J29" s="8"/>
      <c r="K29" s="8"/>
    </row>
    <row r="30" spans="1:15">
      <c r="B30" s="8"/>
      <c r="C30" s="8"/>
      <c r="D30" s="8"/>
      <c r="E30" s="8"/>
      <c r="F30" s="8"/>
      <c r="G30" s="8"/>
      <c r="H30" s="8"/>
      <c r="I30" s="8"/>
      <c r="J30" s="8"/>
      <c r="K30" s="8"/>
    </row>
    <row r="31" spans="1:15">
      <c r="B31" s="264"/>
      <c r="C31" s="264"/>
      <c r="D31" s="264"/>
      <c r="E31" s="264"/>
      <c r="F31" s="264"/>
      <c r="G31" s="8"/>
      <c r="H31" s="8"/>
      <c r="I31" s="8"/>
      <c r="J31" s="8"/>
      <c r="K31" s="8"/>
    </row>
    <row r="32" spans="1:15">
      <c r="B32" s="264"/>
      <c r="C32" s="264"/>
      <c r="D32" s="264"/>
      <c r="E32" s="264"/>
      <c r="F32" s="264"/>
      <c r="G32" s="8"/>
      <c r="H32" s="8"/>
      <c r="I32" s="8"/>
      <c r="J32" s="8"/>
      <c r="K32" s="8"/>
    </row>
    <row r="33" spans="1:11">
      <c r="B33" s="775"/>
      <c r="C33" s="264"/>
      <c r="D33" s="264"/>
      <c r="E33" s="264"/>
      <c r="F33" s="264"/>
      <c r="G33" s="775"/>
      <c r="H33" s="775"/>
      <c r="I33" s="8"/>
      <c r="J33" s="8"/>
      <c r="K33" s="8"/>
    </row>
    <row r="34" spans="1:11" ht="36">
      <c r="A34" s="699"/>
      <c r="B34" s="786"/>
      <c r="C34" s="787"/>
      <c r="D34" s="787"/>
      <c r="E34" s="787"/>
      <c r="F34" s="787"/>
      <c r="G34" s="786"/>
      <c r="H34" s="775"/>
      <c r="I34" s="8"/>
      <c r="J34" s="8"/>
      <c r="K34" s="8"/>
    </row>
    <row r="35" spans="1:11" ht="36">
      <c r="A35" s="699"/>
      <c r="B35" s="786"/>
      <c r="C35" s="1166" t="s">
        <v>169</v>
      </c>
      <c r="D35" s="787"/>
      <c r="E35" s="787"/>
      <c r="F35" s="787"/>
      <c r="G35" s="786"/>
      <c r="H35" s="775"/>
      <c r="I35" s="8"/>
      <c r="J35" s="8"/>
      <c r="K35" s="8"/>
    </row>
    <row r="36" spans="1:11" ht="36">
      <c r="A36" s="699"/>
      <c r="B36" s="786"/>
      <c r="C36" s="1166"/>
      <c r="D36" s="803" t="s">
        <v>164</v>
      </c>
      <c r="E36" s="803" t="s">
        <v>162</v>
      </c>
      <c r="F36" s="787"/>
      <c r="G36" s="786"/>
      <c r="H36" s="775"/>
      <c r="I36" s="8"/>
      <c r="J36" s="8"/>
      <c r="K36" s="8"/>
    </row>
    <row r="37" spans="1:11" ht="36">
      <c r="A37" s="699"/>
      <c r="B37" s="786"/>
      <c r="C37" s="804" t="str">
        <f>+A9</f>
        <v>0-4</v>
      </c>
      <c r="D37" s="806">
        <f>+F9*-1</f>
        <v>-224575</v>
      </c>
      <c r="E37" s="806">
        <f>+D9</f>
        <v>235158</v>
      </c>
      <c r="F37" s="787"/>
      <c r="G37" s="786"/>
      <c r="H37" s="775"/>
      <c r="I37" s="8"/>
      <c r="J37" s="8"/>
      <c r="K37" s="8"/>
    </row>
    <row r="38" spans="1:11" ht="36">
      <c r="A38" s="699"/>
      <c r="B38" s="786"/>
      <c r="C38" s="804" t="str">
        <f t="shared" ref="C38:C44" si="5">+A10</f>
        <v>5-9</v>
      </c>
      <c r="D38" s="806">
        <f t="shared" ref="D38:D44" si="6">+F10*-1</f>
        <v>-299663</v>
      </c>
      <c r="E38" s="806">
        <f t="shared" ref="E38:E44" si="7">+D10</f>
        <v>312870</v>
      </c>
      <c r="F38" s="787"/>
      <c r="G38" s="786"/>
      <c r="H38" s="775"/>
      <c r="I38" s="8"/>
      <c r="J38" s="8"/>
      <c r="K38" s="8"/>
    </row>
    <row r="39" spans="1:11" ht="36">
      <c r="A39" s="699"/>
      <c r="B39" s="786"/>
      <c r="C39" s="804" t="str">
        <f t="shared" si="5"/>
        <v>10-14</v>
      </c>
      <c r="D39" s="806">
        <f t="shared" si="6"/>
        <v>-322703</v>
      </c>
      <c r="E39" s="806">
        <f t="shared" si="7"/>
        <v>336275</v>
      </c>
      <c r="F39" s="787"/>
      <c r="G39" s="786"/>
      <c r="H39" s="775"/>
      <c r="I39" s="8"/>
      <c r="J39" s="8"/>
      <c r="K39" s="8"/>
    </row>
    <row r="40" spans="1:11" ht="150" customHeight="1">
      <c r="A40" s="699"/>
      <c r="B40" s="786"/>
      <c r="C40" s="804" t="str">
        <f t="shared" si="5"/>
        <v>15-19</v>
      </c>
      <c r="D40" s="806">
        <f t="shared" si="6"/>
        <v>-274800</v>
      </c>
      <c r="E40" s="806">
        <f t="shared" si="7"/>
        <v>272959</v>
      </c>
      <c r="F40" s="787"/>
      <c r="G40" s="786"/>
      <c r="H40" s="775"/>
      <c r="I40" s="8"/>
      <c r="J40" s="8"/>
      <c r="K40" s="8"/>
    </row>
    <row r="41" spans="1:11" ht="36">
      <c r="A41" s="699"/>
      <c r="B41" s="786"/>
      <c r="C41" s="804" t="str">
        <f t="shared" si="5"/>
        <v>20-24</v>
      </c>
      <c r="D41" s="806">
        <f t="shared" si="6"/>
        <v>-332530</v>
      </c>
      <c r="E41" s="806">
        <f t="shared" si="7"/>
        <v>302316</v>
      </c>
      <c r="F41" s="787"/>
      <c r="G41" s="786"/>
      <c r="H41" s="775"/>
      <c r="I41" s="8"/>
      <c r="J41" s="8"/>
      <c r="K41" s="8"/>
    </row>
    <row r="42" spans="1:11" ht="36">
      <c r="A42" s="699"/>
      <c r="B42" s="786"/>
      <c r="C42" s="804" t="str">
        <f t="shared" si="5"/>
        <v>25-29</v>
      </c>
      <c r="D42" s="806">
        <f t="shared" si="6"/>
        <v>-428957</v>
      </c>
      <c r="E42" s="806">
        <f t="shared" si="7"/>
        <v>427117</v>
      </c>
      <c r="F42" s="787"/>
      <c r="G42" s="786"/>
      <c r="H42" s="775"/>
      <c r="I42" s="8"/>
      <c r="J42" s="8"/>
      <c r="K42" s="8"/>
    </row>
    <row r="43" spans="1:11" ht="36">
      <c r="A43" s="699"/>
      <c r="B43" s="786"/>
      <c r="C43" s="804" t="str">
        <f t="shared" si="5"/>
        <v>30-34</v>
      </c>
      <c r="D43" s="806">
        <f t="shared" si="6"/>
        <v>-453583</v>
      </c>
      <c r="E43" s="806">
        <f t="shared" si="7"/>
        <v>454920</v>
      </c>
      <c r="F43" s="787"/>
      <c r="G43" s="786"/>
      <c r="H43" s="775"/>
      <c r="I43" s="8"/>
      <c r="J43" s="8"/>
      <c r="K43" s="8"/>
    </row>
    <row r="44" spans="1:11" ht="97.5" customHeight="1">
      <c r="A44" s="699"/>
      <c r="B44" s="786"/>
      <c r="C44" s="804" t="str">
        <f t="shared" si="5"/>
        <v>35-39</v>
      </c>
      <c r="D44" s="806">
        <f t="shared" si="6"/>
        <v>-425040</v>
      </c>
      <c r="E44" s="806">
        <f t="shared" si="7"/>
        <v>428363</v>
      </c>
      <c r="F44" s="787"/>
      <c r="G44" s="786"/>
      <c r="H44" s="775"/>
      <c r="I44" s="8"/>
      <c r="J44" s="8"/>
      <c r="K44" s="8"/>
    </row>
    <row r="45" spans="1:11" ht="97.5" customHeight="1">
      <c r="A45" s="699"/>
      <c r="B45" s="786"/>
      <c r="C45" s="804" t="str">
        <f t="shared" ref="C45:C55" si="8">+A17</f>
        <v>40-44</v>
      </c>
      <c r="D45" s="806">
        <f t="shared" ref="D45:D55" si="9">+F17*-1</f>
        <v>-394035</v>
      </c>
      <c r="E45" s="806">
        <f t="shared" ref="E45:E55" si="10">+D17</f>
        <v>395245</v>
      </c>
      <c r="F45" s="787"/>
      <c r="G45" s="786"/>
      <c r="H45" s="775"/>
      <c r="I45" s="8"/>
      <c r="J45" s="8"/>
      <c r="K45" s="8"/>
    </row>
    <row r="46" spans="1:11" ht="97.5" customHeight="1">
      <c r="A46" s="699"/>
      <c r="B46" s="786"/>
      <c r="C46" s="804" t="str">
        <f t="shared" si="8"/>
        <v>45-49</v>
      </c>
      <c r="D46" s="806">
        <f t="shared" si="9"/>
        <v>-388215</v>
      </c>
      <c r="E46" s="806">
        <f t="shared" si="10"/>
        <v>388730</v>
      </c>
      <c r="F46" s="787"/>
      <c r="G46" s="786"/>
      <c r="H46" s="775"/>
      <c r="I46" s="8"/>
      <c r="J46" s="8"/>
      <c r="K46" s="8"/>
    </row>
    <row r="47" spans="1:11" ht="36">
      <c r="A47" s="699"/>
      <c r="B47" s="786"/>
      <c r="C47" s="804" t="str">
        <f t="shared" si="8"/>
        <v>50-54</v>
      </c>
      <c r="D47" s="806">
        <f t="shared" si="9"/>
        <v>-363159</v>
      </c>
      <c r="E47" s="806">
        <f t="shared" si="10"/>
        <v>362971</v>
      </c>
      <c r="F47" s="787"/>
      <c r="G47" s="786"/>
      <c r="H47" s="775"/>
      <c r="I47" s="8"/>
      <c r="J47" s="8"/>
      <c r="K47" s="8"/>
    </row>
    <row r="48" spans="1:11" ht="36">
      <c r="A48" s="699"/>
      <c r="B48" s="786"/>
      <c r="C48" s="804" t="str">
        <f t="shared" si="8"/>
        <v>55-59</v>
      </c>
      <c r="D48" s="806">
        <f t="shared" si="9"/>
        <v>-340390</v>
      </c>
      <c r="E48" s="806">
        <f t="shared" si="10"/>
        <v>334805</v>
      </c>
      <c r="F48" s="787"/>
      <c r="G48" s="786"/>
      <c r="H48" s="775"/>
      <c r="I48" s="8"/>
      <c r="J48" s="8"/>
      <c r="K48" s="8"/>
    </row>
    <row r="49" spans="1:11" ht="36">
      <c r="A49" s="699"/>
      <c r="B49" s="786"/>
      <c r="C49" s="804" t="str">
        <f t="shared" si="8"/>
        <v>60-64</v>
      </c>
      <c r="D49" s="806">
        <f t="shared" si="9"/>
        <v>-291424</v>
      </c>
      <c r="E49" s="806">
        <f t="shared" si="10"/>
        <v>280149</v>
      </c>
      <c r="F49" s="787"/>
      <c r="G49" s="786"/>
      <c r="H49" s="775"/>
      <c r="I49" s="8"/>
      <c r="J49" s="8"/>
      <c r="K49" s="8"/>
    </row>
    <row r="50" spans="1:11" ht="36">
      <c r="A50" s="699"/>
      <c r="B50" s="786"/>
      <c r="C50" s="804" t="str">
        <f t="shared" si="8"/>
        <v>65-69</v>
      </c>
      <c r="D50" s="806">
        <f t="shared" si="9"/>
        <v>-229300</v>
      </c>
      <c r="E50" s="806">
        <f t="shared" si="10"/>
        <v>218068</v>
      </c>
      <c r="F50" s="787"/>
      <c r="G50" s="786"/>
      <c r="H50" s="775"/>
      <c r="I50" s="8"/>
      <c r="J50" s="8"/>
      <c r="K50" s="8"/>
    </row>
    <row r="51" spans="1:11" ht="36">
      <c r="A51" s="699"/>
      <c r="B51" s="786"/>
      <c r="C51" s="804" t="str">
        <f t="shared" si="8"/>
        <v>70-74</v>
      </c>
      <c r="D51" s="806">
        <f t="shared" si="9"/>
        <v>-186209</v>
      </c>
      <c r="E51" s="806">
        <f t="shared" si="10"/>
        <v>172441</v>
      </c>
      <c r="F51" s="787"/>
      <c r="G51" s="786"/>
      <c r="H51" s="775"/>
      <c r="I51" s="8"/>
      <c r="J51" s="8"/>
      <c r="K51" s="8"/>
    </row>
    <row r="52" spans="1:11" ht="36">
      <c r="A52" s="699"/>
      <c r="B52" s="786"/>
      <c r="C52" s="804" t="str">
        <f t="shared" si="8"/>
        <v>75-79</v>
      </c>
      <c r="D52" s="806">
        <f t="shared" si="9"/>
        <v>-136898</v>
      </c>
      <c r="E52" s="806">
        <f t="shared" si="10"/>
        <v>123152</v>
      </c>
      <c r="F52" s="787"/>
      <c r="G52" s="786"/>
      <c r="H52" s="775"/>
    </row>
    <row r="53" spans="1:11" ht="36">
      <c r="A53" s="699"/>
      <c r="B53" s="787"/>
      <c r="C53" s="804" t="str">
        <f t="shared" si="8"/>
        <v>80-84</v>
      </c>
      <c r="D53" s="806">
        <f t="shared" si="9"/>
        <v>-86293</v>
      </c>
      <c r="E53" s="806">
        <f t="shared" si="10"/>
        <v>77372</v>
      </c>
      <c r="F53" s="787"/>
      <c r="G53" s="787"/>
      <c r="H53" s="13"/>
    </row>
    <row r="54" spans="1:11" ht="36">
      <c r="A54" s="699"/>
      <c r="B54" s="787"/>
      <c r="C54" s="804" t="str">
        <f t="shared" si="8"/>
        <v>85 y más</v>
      </c>
      <c r="D54" s="806">
        <f t="shared" si="9"/>
        <v>-159968</v>
      </c>
      <c r="E54" s="806">
        <f t="shared" si="10"/>
        <v>142544</v>
      </c>
      <c r="F54" s="787"/>
      <c r="G54" s="787"/>
      <c r="H54" s="13"/>
    </row>
    <row r="55" spans="1:11" ht="36">
      <c r="A55" s="699"/>
      <c r="B55" s="787"/>
      <c r="C55" s="804" t="str">
        <f t="shared" si="8"/>
        <v>Total</v>
      </c>
      <c r="D55" s="807">
        <f t="shared" si="9"/>
        <v>-5337742</v>
      </c>
      <c r="E55" s="808">
        <f t="shared" si="10"/>
        <v>5265455</v>
      </c>
      <c r="F55" s="787"/>
      <c r="G55" s="787"/>
      <c r="H55" s="13"/>
    </row>
    <row r="56" spans="1:11" ht="36">
      <c r="A56" s="699"/>
      <c r="B56" s="787"/>
      <c r="C56" s="787"/>
      <c r="D56" s="805"/>
      <c r="E56" s="787"/>
      <c r="F56" s="787"/>
      <c r="G56" s="787"/>
      <c r="H56" s="13"/>
    </row>
    <row r="57" spans="1:11" ht="36">
      <c r="A57" s="699"/>
      <c r="B57" s="787"/>
      <c r="C57" s="787"/>
      <c r="D57" s="787"/>
      <c r="E57" s="787"/>
      <c r="F57" s="787"/>
      <c r="G57" s="787"/>
      <c r="H57" s="13"/>
    </row>
    <row r="58" spans="1:11">
      <c r="B58" s="13"/>
      <c r="C58" s="13"/>
      <c r="D58" s="13"/>
      <c r="E58" s="13"/>
      <c r="F58" s="13"/>
      <c r="G58" s="13"/>
      <c r="H58" s="13"/>
    </row>
    <row r="59" spans="1:11">
      <c r="B59" s="13"/>
      <c r="C59" s="13"/>
      <c r="D59" s="13"/>
      <c r="E59" s="13"/>
      <c r="F59" s="13"/>
      <c r="G59" s="13"/>
      <c r="H59" s="13"/>
    </row>
    <row r="60" spans="1:11" ht="71.25" customHeight="1">
      <c r="B60" s="13"/>
      <c r="C60" s="13"/>
      <c r="D60" s="13"/>
      <c r="E60" s="13"/>
      <c r="F60" s="13"/>
      <c r="G60" s="13"/>
      <c r="H60" s="13"/>
    </row>
    <row r="61" spans="1:11" ht="71.25" customHeight="1">
      <c r="C61" s="13"/>
      <c r="D61" s="13"/>
      <c r="E61" s="13"/>
      <c r="F61" s="13"/>
      <c r="G61" s="13"/>
    </row>
    <row r="62" spans="1:11" ht="71.25" customHeight="1"/>
    <row r="63" spans="1:11" ht="71.25" customHeight="1"/>
    <row r="65" ht="156" customHeight="1"/>
    <row r="81" ht="261" customHeight="1"/>
  </sheetData>
  <mergeCells count="5">
    <mergeCell ref="A1:K1"/>
    <mergeCell ref="A2:K2"/>
    <mergeCell ref="A3:K7"/>
    <mergeCell ref="L9:N9"/>
    <mergeCell ref="C35:C36"/>
  </mergeCells>
  <conditionalFormatting sqref="B9:C27 E9:E27 G9:G27">
    <cfRule type="cellIs" dxfId="615" priority="13" operator="equal">
      <formula>0</formula>
    </cfRule>
  </conditionalFormatting>
  <conditionalFormatting sqref="A9:A27">
    <cfRule type="cellIs" dxfId="614" priority="12" operator="equal">
      <formula>0</formula>
    </cfRule>
  </conditionalFormatting>
  <conditionalFormatting sqref="D27">
    <cfRule type="cellIs" dxfId="613" priority="11" operator="equal">
      <formula>0</formula>
    </cfRule>
  </conditionalFormatting>
  <conditionalFormatting sqref="F27">
    <cfRule type="cellIs" dxfId="612" priority="10" operator="equal">
      <formula>0</formula>
    </cfRule>
  </conditionalFormatting>
  <conditionalFormatting sqref="D9:D26">
    <cfRule type="cellIs" dxfId="611" priority="9" operator="equal">
      <formula>0</formula>
    </cfRule>
  </conditionalFormatting>
  <conditionalFormatting sqref="F9:F26">
    <cfRule type="cellIs" dxfId="610" priority="8" operator="equal">
      <formula>0</formula>
    </cfRule>
  </conditionalFormatting>
  <pageMargins left="0.70866141732283472" right="0.70866141732283472" top="0.74803149606299213" bottom="0.74803149606299213" header="0.31496062992125984" footer="0.31496062992125984"/>
  <pageSetup paperSize="9" scale="15"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L13" sqref="L13"/>
    </sheetView>
  </sheetViews>
  <sheetFormatPr baseColWidth="10" defaultColWidth="11.42578125" defaultRowHeight="14.25"/>
  <cols>
    <col min="1" max="1" width="22.7109375" style="176" customWidth="1"/>
    <col min="2" max="2" width="19.7109375" style="176" customWidth="1"/>
    <col min="3" max="3" width="21.5703125" style="176" customWidth="1"/>
    <col min="4" max="5" width="16.7109375" style="176" customWidth="1"/>
    <col min="6" max="6" width="21.85546875" style="176" customWidth="1"/>
    <col min="7" max="8" width="14.85546875" style="176" customWidth="1"/>
    <col min="9" max="9" width="27.85546875" style="176" customWidth="1"/>
    <col min="10" max="10" width="27.140625" style="176" customWidth="1"/>
    <col min="11" max="16384" width="11.42578125" style="176"/>
  </cols>
  <sheetData>
    <row r="1" spans="1:10" s="271" customFormat="1" ht="39" customHeight="1">
      <c r="A1" s="1167" t="s">
        <v>187</v>
      </c>
      <c r="B1" s="1167"/>
      <c r="C1" s="1167"/>
      <c r="D1" s="1167"/>
      <c r="E1" s="1167"/>
      <c r="F1" s="1167"/>
      <c r="G1" s="1167"/>
      <c r="H1" s="1167"/>
      <c r="I1" s="1167"/>
      <c r="J1" s="1167"/>
    </row>
    <row r="2" spans="1:10" ht="22.5" customHeight="1">
      <c r="A2" s="1167" t="str">
        <f>+'4. SFS-RC'!A2:L2</f>
        <v>Período: Noviembre 2025</v>
      </c>
      <c r="B2" s="1167"/>
      <c r="C2" s="1167"/>
      <c r="D2" s="1167"/>
      <c r="E2" s="1167"/>
      <c r="F2" s="1167"/>
      <c r="G2" s="1167"/>
      <c r="H2" s="1167"/>
      <c r="I2" s="1167"/>
      <c r="J2" s="1167"/>
    </row>
    <row r="3" spans="1:10" ht="104.25" customHeight="1">
      <c r="A3" s="1168" t="s">
        <v>936</v>
      </c>
      <c r="B3" s="1168"/>
      <c r="C3" s="1168"/>
      <c r="D3" s="1168"/>
      <c r="E3" s="1168"/>
      <c r="F3" s="1168"/>
      <c r="G3" s="1168"/>
      <c r="H3" s="1168"/>
      <c r="I3" s="1168"/>
      <c r="J3" s="1168"/>
    </row>
    <row r="4" spans="1:10" ht="94.5" customHeight="1">
      <c r="A4" s="1168"/>
      <c r="B4" s="1168"/>
      <c r="C4" s="1168"/>
      <c r="D4" s="1168"/>
      <c r="E4" s="1168"/>
      <c r="F4" s="1168"/>
      <c r="G4" s="1168"/>
      <c r="H4" s="1168"/>
      <c r="I4" s="1168"/>
      <c r="J4" s="1168"/>
    </row>
    <row r="5" spans="1:10" ht="6" customHeight="1">
      <c r="A5" s="774"/>
      <c r="B5" s="774"/>
      <c r="C5" s="774"/>
    </row>
    <row r="6" spans="1:10" s="267" customFormat="1" ht="15">
      <c r="A6" s="833" t="s">
        <v>188</v>
      </c>
      <c r="B6" s="834" t="s">
        <v>147</v>
      </c>
      <c r="C6" s="834" t="s">
        <v>161</v>
      </c>
      <c r="D6" s="176"/>
      <c r="E6" s="176"/>
    </row>
    <row r="7" spans="1:10" ht="16.5" customHeight="1">
      <c r="A7" s="835" t="s">
        <v>189</v>
      </c>
      <c r="B7" s="836">
        <v>4066617</v>
      </c>
      <c r="C7" s="837">
        <f>+Tabla475469[[#This Row],[Total]]/$B$12</f>
        <v>0.38352743988440469</v>
      </c>
    </row>
    <row r="8" spans="1:10" ht="16.5" customHeight="1">
      <c r="A8" s="835" t="s">
        <v>190</v>
      </c>
      <c r="B8" s="836">
        <v>669415</v>
      </c>
      <c r="C8" s="837">
        <f>+Tabla475469[[#This Row],[Total]]/$B$12</f>
        <v>6.3133317243846354E-2</v>
      </c>
    </row>
    <row r="9" spans="1:10" ht="16.5" customHeight="1">
      <c r="A9" s="835" t="s">
        <v>191</v>
      </c>
      <c r="B9" s="836">
        <v>2363083</v>
      </c>
      <c r="C9" s="837">
        <f>+Tabla475469[[#This Row],[Total]]/$B$12</f>
        <v>0.2228651415228822</v>
      </c>
    </row>
    <row r="10" spans="1:10" ht="16.5" customHeight="1">
      <c r="A10" s="835" t="s">
        <v>192</v>
      </c>
      <c r="B10" s="836">
        <v>1270853</v>
      </c>
      <c r="C10" s="837">
        <f>+Tabla475469[[#This Row],[Total]]/$B$12</f>
        <v>0.11985564353845354</v>
      </c>
    </row>
    <row r="11" spans="1:10" ht="16.5" customHeight="1">
      <c r="A11" s="838" t="s">
        <v>193</v>
      </c>
      <c r="B11" s="839">
        <v>2233229</v>
      </c>
      <c r="C11" s="837">
        <f>+Tabla475469[[#This Row],[Total]]/$B$12</f>
        <v>0.21061845781041322</v>
      </c>
    </row>
    <row r="12" spans="1:10" ht="16.5" customHeight="1">
      <c r="A12" s="283" t="s">
        <v>116</v>
      </c>
      <c r="B12" s="284">
        <f>SUM(B7:B11)</f>
        <v>10603197</v>
      </c>
      <c r="C12" s="840">
        <f>SUM(C7:C11)</f>
        <v>1</v>
      </c>
    </row>
    <row r="25" spans="1:3" ht="15">
      <c r="A25" s="835" t="s">
        <v>194</v>
      </c>
      <c r="B25" s="834" t="s">
        <v>147</v>
      </c>
      <c r="C25" s="834" t="s">
        <v>161</v>
      </c>
    </row>
    <row r="26" spans="1:3" ht="15">
      <c r="A26" s="835" t="s">
        <v>195</v>
      </c>
      <c r="B26" s="836">
        <v>4066617</v>
      </c>
      <c r="C26" s="837">
        <f>+Tabla47546070[[#This Row],[Total]]/$B$36</f>
        <v>0.38352743988440469</v>
      </c>
    </row>
    <row r="27" spans="1:3" ht="15">
      <c r="A27" s="835" t="s">
        <v>190</v>
      </c>
      <c r="B27" s="836">
        <v>669415</v>
      </c>
      <c r="C27" s="837">
        <f>+Tabla47546070[[#This Row],[Total]]/$B$36</f>
        <v>6.3133317243846354E-2</v>
      </c>
    </row>
    <row r="28" spans="1:3" ht="15">
      <c r="A28" s="835" t="s">
        <v>196</v>
      </c>
      <c r="B28" s="836">
        <v>1101401</v>
      </c>
      <c r="C28" s="837">
        <f>+Tabla47546070[[#This Row],[Total]]/$B$36</f>
        <v>0.10387442579818143</v>
      </c>
    </row>
    <row r="29" spans="1:3" ht="15">
      <c r="A29" s="835" t="s">
        <v>197</v>
      </c>
      <c r="B29" s="836">
        <v>479600</v>
      </c>
      <c r="C29" s="837">
        <f>+Tabla47546070[[#This Row],[Total]]/$B$36</f>
        <v>4.5231640985261334E-2</v>
      </c>
    </row>
    <row r="30" spans="1:3" ht="15">
      <c r="A30" s="835" t="s">
        <v>198</v>
      </c>
      <c r="B30" s="836">
        <v>268018</v>
      </c>
      <c r="C30" s="837">
        <f>+Tabla47546070[[#This Row],[Total]]/$B$36</f>
        <v>2.5277093314403195E-2</v>
      </c>
    </row>
    <row r="31" spans="1:3" ht="15">
      <c r="A31" s="835" t="s">
        <v>199</v>
      </c>
      <c r="B31" s="836">
        <v>514064</v>
      </c>
      <c r="C31" s="837">
        <f>+Tabla47546070[[#This Row],[Total]]/$B$36</f>
        <v>4.8481981425036243E-2</v>
      </c>
    </row>
    <row r="32" spans="1:3" ht="15">
      <c r="A32" s="835" t="s">
        <v>200</v>
      </c>
      <c r="B32" s="836">
        <v>541085</v>
      </c>
      <c r="C32" s="837">
        <f>+Tabla47546070[[#This Row],[Total]]/$B$36</f>
        <v>5.1030363766701684E-2</v>
      </c>
    </row>
    <row r="33" spans="1:3" ht="15">
      <c r="A33" s="835" t="s">
        <v>201</v>
      </c>
      <c r="B33" s="839">
        <v>310407</v>
      </c>
      <c r="C33" s="837">
        <f>+Tabla47546070[[#This Row],[Total]]/$B$36</f>
        <v>2.9274849840100113E-2</v>
      </c>
    </row>
    <row r="34" spans="1:3" ht="15">
      <c r="A34" s="835" t="s">
        <v>202</v>
      </c>
      <c r="B34" s="839">
        <v>419361</v>
      </c>
      <c r="C34" s="837">
        <f>+Tabla47546070[[#This Row],[Total]]/$B$36</f>
        <v>3.9550429931651747E-2</v>
      </c>
    </row>
    <row r="35" spans="1:3" ht="15">
      <c r="A35" s="838" t="s">
        <v>193</v>
      </c>
      <c r="B35" s="839">
        <f>+B11</f>
        <v>2233229</v>
      </c>
      <c r="C35" s="837">
        <f>+Tabla47546070[[#This Row],[Total]]/$B$36</f>
        <v>0.21061845781041322</v>
      </c>
    </row>
    <row r="36" spans="1:3" ht="15">
      <c r="A36" s="284">
        <f>SUM(A26:A32)</f>
        <v>0</v>
      </c>
      <c r="B36" s="284">
        <f>SUM(B26:B35)</f>
        <v>10603197</v>
      </c>
      <c r="C36" s="840">
        <f>SUM(C26:C35)</f>
        <v>0.99999999999999989</v>
      </c>
    </row>
  </sheetData>
  <mergeCells count="3">
    <mergeCell ref="A1:J1"/>
    <mergeCell ref="A2:J2"/>
    <mergeCell ref="A3:J4"/>
  </mergeCells>
  <pageMargins left="0.70866141732283472" right="0.70866141732283472" top="0.74803149606299213" bottom="0.74803149606299213" header="0.31496062992125984" footer="0.31496062992125984"/>
  <pageSetup paperSize="9" scale="57" orientation="landscape"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O31" sqref="O31"/>
    </sheetView>
  </sheetViews>
  <sheetFormatPr baseColWidth="10" defaultColWidth="11.42578125" defaultRowHeight="14.25"/>
  <cols>
    <col min="1" max="1" width="4.42578125" style="176" customWidth="1"/>
    <col min="2" max="2" width="14.28515625" style="222" customWidth="1"/>
    <col min="3" max="3" width="52.28515625" style="176" customWidth="1"/>
    <col min="4" max="4" width="22" style="640" customWidth="1"/>
    <col min="5" max="5" width="27.140625" style="641" customWidth="1"/>
    <col min="6" max="9" width="18.5703125" style="641" customWidth="1"/>
    <col min="10" max="10" width="50.85546875" style="176" customWidth="1"/>
    <col min="11" max="11" width="12.28515625" style="176" customWidth="1"/>
    <col min="12" max="16384" width="11.42578125" style="176"/>
  </cols>
  <sheetData>
    <row r="1" spans="1:11" s="271" customFormat="1" ht="83.25" customHeight="1">
      <c r="B1" s="788"/>
      <c r="C1" s="1169" t="s">
        <v>203</v>
      </c>
      <c r="D1" s="1169"/>
      <c r="E1" s="1169"/>
      <c r="F1" s="1169"/>
      <c r="G1" s="1169"/>
      <c r="H1" s="1169"/>
      <c r="I1" s="1169"/>
      <c r="J1" s="1169"/>
    </row>
    <row r="2" spans="1:11" s="271" customFormat="1" ht="29.25" customHeight="1">
      <c r="B2" s="788"/>
      <c r="C2" s="1170" t="str">
        <f>+'Resumen '!O9</f>
        <v>Noviembre 2025</v>
      </c>
      <c r="D2" s="1171"/>
      <c r="E2" s="1171"/>
      <c r="F2" s="1171"/>
      <c r="G2" s="1171"/>
      <c r="H2" s="1171"/>
      <c r="I2" s="1171"/>
      <c r="J2" s="1171"/>
    </row>
    <row r="3" spans="1:11" ht="18" customHeight="1">
      <c r="A3" s="1172" t="s">
        <v>204</v>
      </c>
      <c r="B3" s="1172"/>
      <c r="C3" s="1172"/>
      <c r="D3" s="1172"/>
      <c r="E3" s="1172"/>
      <c r="F3" s="1172"/>
      <c r="G3" s="1172"/>
      <c r="H3" s="1172"/>
      <c r="I3" s="1172"/>
      <c r="J3" s="1172"/>
    </row>
    <row r="4" spans="1:11" ht="18" customHeight="1">
      <c r="A4" s="1172"/>
      <c r="B4" s="1172"/>
      <c r="C4" s="1172"/>
      <c r="D4" s="1172"/>
      <c r="E4" s="1172"/>
      <c r="F4" s="1172"/>
      <c r="G4" s="1172"/>
      <c r="H4" s="1172"/>
      <c r="I4" s="1172"/>
      <c r="J4" s="1172"/>
    </row>
    <row r="5" spans="1:11" ht="18" customHeight="1">
      <c r="A5" s="1172"/>
      <c r="B5" s="1172"/>
      <c r="C5" s="1172"/>
      <c r="D5" s="1172"/>
      <c r="E5" s="1172"/>
      <c r="F5" s="1172"/>
      <c r="G5" s="1172"/>
      <c r="H5" s="1172"/>
      <c r="I5" s="1172"/>
      <c r="J5" s="1172"/>
    </row>
    <row r="6" spans="1:11" ht="18" customHeight="1">
      <c r="A6" s="1172"/>
      <c r="B6" s="1172"/>
      <c r="C6" s="1172"/>
      <c r="D6" s="1172"/>
      <c r="E6" s="1172"/>
      <c r="F6" s="1172"/>
      <c r="G6" s="1172"/>
      <c r="H6" s="1172"/>
      <c r="I6" s="1172"/>
      <c r="J6" s="1172"/>
    </row>
    <row r="7" spans="1:11" ht="18" customHeight="1">
      <c r="A7" s="1172"/>
      <c r="B7" s="1172"/>
      <c r="C7" s="1172"/>
      <c r="D7" s="1172"/>
      <c r="E7" s="1172"/>
      <c r="F7" s="1172"/>
      <c r="G7" s="1172"/>
      <c r="H7" s="1172"/>
      <c r="I7" s="1172"/>
      <c r="J7" s="1172"/>
    </row>
    <row r="8" spans="1:11" ht="18" customHeight="1">
      <c r="A8" s="1172"/>
      <c r="B8" s="1172"/>
      <c r="C8" s="1172"/>
      <c r="D8" s="1172"/>
      <c r="E8" s="1172"/>
      <c r="F8" s="1172"/>
      <c r="G8" s="1172"/>
      <c r="H8" s="1172"/>
      <c r="I8" s="1172"/>
      <c r="J8" s="1172"/>
    </row>
    <row r="9" spans="1:11" ht="18" customHeight="1">
      <c r="A9" s="1172"/>
      <c r="B9" s="1172"/>
      <c r="C9" s="1172"/>
      <c r="D9" s="1172"/>
      <c r="E9" s="1172"/>
      <c r="F9" s="1172"/>
      <c r="G9" s="1172"/>
      <c r="H9" s="1172"/>
      <c r="I9" s="1172"/>
      <c r="J9" s="1172"/>
    </row>
    <row r="10" spans="1:11" ht="63" customHeight="1">
      <c r="A10" s="1172"/>
      <c r="B10" s="1172"/>
      <c r="C10" s="1172"/>
      <c r="D10" s="1172"/>
      <c r="E10" s="1172"/>
      <c r="F10" s="1172"/>
      <c r="G10" s="1172"/>
      <c r="H10" s="1172"/>
      <c r="I10" s="1172"/>
      <c r="J10" s="1172"/>
    </row>
    <row r="11" spans="1:11">
      <c r="A11" s="1172"/>
      <c r="B11" s="1172"/>
      <c r="C11" s="1172"/>
      <c r="D11" s="1172"/>
      <c r="E11" s="1172"/>
      <c r="F11" s="1172"/>
      <c r="G11" s="1172"/>
      <c r="H11" s="1172"/>
      <c r="I11" s="1172"/>
      <c r="J11" s="1172"/>
    </row>
    <row r="12" spans="1:11" s="211" customFormat="1" ht="33" customHeight="1">
      <c r="B12" s="789" t="s">
        <v>205</v>
      </c>
      <c r="C12" s="789" t="s">
        <v>206</v>
      </c>
      <c r="D12" s="1020" t="s">
        <v>314</v>
      </c>
      <c r="E12" s="791" t="s">
        <v>207</v>
      </c>
    </row>
    <row r="13" spans="1:11" s="651" customFormat="1" ht="18">
      <c r="B13" s="792" t="s">
        <v>208</v>
      </c>
      <c r="C13" s="793" t="s">
        <v>189</v>
      </c>
      <c r="D13" s="777">
        <v>2860471</v>
      </c>
      <c r="E13" s="794">
        <f>+Tabla4871[[#This Row],[Nov.25]]/$D$46</f>
        <v>0.27055214573057668</v>
      </c>
    </row>
    <row r="14" spans="1:11" s="651" customFormat="1" ht="18">
      <c r="B14" s="792" t="s">
        <v>209</v>
      </c>
      <c r="C14" s="793" t="s">
        <v>195</v>
      </c>
      <c r="D14" s="776">
        <v>1046454</v>
      </c>
      <c r="E14" s="794">
        <f>+Tabla4871[[#This Row],[Nov.25]]/$D$46</f>
        <v>9.8976838118038923E-2</v>
      </c>
      <c r="G14" s="1173"/>
      <c r="H14" s="1173"/>
      <c r="I14" s="1173"/>
      <c r="J14" s="1173"/>
    </row>
    <row r="15" spans="1:11" s="651" customFormat="1" ht="18">
      <c r="B15" s="792" t="s">
        <v>210</v>
      </c>
      <c r="C15" s="793" t="s">
        <v>211</v>
      </c>
      <c r="D15" s="776">
        <v>732095</v>
      </c>
      <c r="E15" s="794">
        <f>+Tabla4871[[#This Row],[Nov.25]]/$D$46</f>
        <v>6.9243796958132611E-2</v>
      </c>
      <c r="G15" s="1173"/>
      <c r="H15" s="1173"/>
      <c r="I15" s="1173"/>
      <c r="J15" s="1173"/>
      <c r="K15" s="538"/>
    </row>
    <row r="16" spans="1:11" s="651" customFormat="1" ht="18">
      <c r="B16" s="792" t="s">
        <v>212</v>
      </c>
      <c r="C16" s="793" t="s">
        <v>213</v>
      </c>
      <c r="D16" s="776">
        <v>375993</v>
      </c>
      <c r="E16" s="794">
        <f>+Tabla4871[[#This Row],[Nov.25]]/$D$46</f>
        <v>3.5562574460526512E-2</v>
      </c>
      <c r="G16" s="1173"/>
      <c r="H16" s="1173"/>
      <c r="I16" s="1173"/>
      <c r="J16" s="1173"/>
    </row>
    <row r="17" spans="2:10" s="651" customFormat="1" ht="18">
      <c r="B17" s="792" t="s">
        <v>214</v>
      </c>
      <c r="C17" s="793" t="s">
        <v>215</v>
      </c>
      <c r="D17" s="776">
        <v>282991</v>
      </c>
      <c r="E17" s="794">
        <f>+Tabla4871[[#This Row],[Nov.25]]/$D$46</f>
        <v>2.6766159234769948E-2</v>
      </c>
      <c r="G17" s="1173"/>
      <c r="H17" s="1173"/>
      <c r="I17" s="1173"/>
      <c r="J17" s="1173"/>
    </row>
    <row r="18" spans="2:10" s="651" customFormat="1" ht="18">
      <c r="B18" s="792" t="s">
        <v>216</v>
      </c>
      <c r="C18" s="793" t="s">
        <v>217</v>
      </c>
      <c r="D18" s="776">
        <v>241950</v>
      </c>
      <c r="E18" s="794">
        <f>+Tabla4871[[#This Row],[Nov.25]]/$D$46</f>
        <v>2.2884375216358787E-2</v>
      </c>
      <c r="G18" s="1173"/>
      <c r="H18" s="1173"/>
      <c r="I18" s="1173"/>
      <c r="J18" s="1173"/>
    </row>
    <row r="19" spans="2:10" s="651" customFormat="1" ht="18">
      <c r="B19" s="792" t="s">
        <v>218</v>
      </c>
      <c r="C19" s="793" t="s">
        <v>219</v>
      </c>
      <c r="D19" s="776">
        <v>209464</v>
      </c>
      <c r="E19" s="794">
        <f>+Tabla4871[[#This Row],[Nov.25]]/$D$46</f>
        <v>1.9811749412355348E-2</v>
      </c>
      <c r="G19" s="1173"/>
      <c r="H19" s="1173"/>
      <c r="I19" s="1173"/>
      <c r="J19" s="1173"/>
    </row>
    <row r="20" spans="2:10" s="651" customFormat="1" ht="18">
      <c r="B20" s="792" t="s">
        <v>220</v>
      </c>
      <c r="C20" s="793" t="s">
        <v>221</v>
      </c>
      <c r="D20" s="776">
        <v>207865</v>
      </c>
      <c r="E20" s="794">
        <f>+Tabla4871[[#This Row],[Nov.25]]/$D$46</f>
        <v>1.9660511073975692E-2</v>
      </c>
      <c r="G20" s="1173"/>
      <c r="H20" s="1173"/>
      <c r="I20" s="1173"/>
      <c r="J20" s="1173"/>
    </row>
    <row r="21" spans="2:10" s="651" customFormat="1" ht="18">
      <c r="B21" s="792" t="s">
        <v>222</v>
      </c>
      <c r="C21" s="793" t="s">
        <v>223</v>
      </c>
      <c r="D21" s="776">
        <v>206071</v>
      </c>
      <c r="E21" s="794">
        <f>+Tabla4871[[#This Row],[Nov.25]]/$D$46</f>
        <v>1.949082903579364E-2</v>
      </c>
      <c r="G21" s="1173"/>
      <c r="H21" s="1173"/>
      <c r="I21" s="1173"/>
      <c r="J21" s="1173"/>
    </row>
    <row r="22" spans="2:10" s="651" customFormat="1" ht="18">
      <c r="B22" s="792" t="s">
        <v>224</v>
      </c>
      <c r="C22" s="793" t="s">
        <v>225</v>
      </c>
      <c r="D22" s="776">
        <v>184196</v>
      </c>
      <c r="E22" s="794">
        <f>+Tabla4871[[#This Row],[Nov.25]]/$D$46</f>
        <v>1.7421824250268333E-2</v>
      </c>
      <c r="G22" s="1173"/>
      <c r="H22" s="1173"/>
      <c r="I22" s="1173"/>
      <c r="J22" s="1173"/>
    </row>
    <row r="23" spans="2:10" s="651" customFormat="1" ht="18">
      <c r="B23" s="792" t="s">
        <v>226</v>
      </c>
      <c r="C23" s="793" t="s">
        <v>227</v>
      </c>
      <c r="D23" s="776">
        <v>164540</v>
      </c>
      <c r="E23" s="794">
        <f>+Tabla4871[[#This Row],[Nov.25]]/$D$46</f>
        <v>1.5562699310186711E-2</v>
      </c>
      <c r="G23" s="1173"/>
      <c r="H23" s="1173"/>
      <c r="I23" s="1173"/>
      <c r="J23" s="1173"/>
    </row>
    <row r="24" spans="2:10" s="651" customFormat="1" ht="18">
      <c r="B24" s="792" t="s">
        <v>228</v>
      </c>
      <c r="C24" s="793" t="s">
        <v>229</v>
      </c>
      <c r="D24" s="776">
        <v>161711</v>
      </c>
      <c r="E24" s="794">
        <f>+Tabla4871[[#This Row],[Nov.25]]/$D$46</f>
        <v>1.529512378843809E-2</v>
      </c>
      <c r="G24" s="1173"/>
      <c r="H24" s="1173"/>
      <c r="I24" s="1173"/>
      <c r="J24" s="1173"/>
    </row>
    <row r="25" spans="2:10" s="651" customFormat="1" ht="18">
      <c r="B25" s="792" t="s">
        <v>230</v>
      </c>
      <c r="C25" s="793" t="s">
        <v>231</v>
      </c>
      <c r="D25" s="776">
        <v>157067</v>
      </c>
      <c r="E25" s="794">
        <f>+Tabla4871[[#This Row],[Nov.25]]/$D$46</f>
        <v>1.4855879983913311E-2</v>
      </c>
    </row>
    <row r="26" spans="2:10" s="651" customFormat="1" ht="18">
      <c r="B26" s="792" t="s">
        <v>232</v>
      </c>
      <c r="C26" s="793" t="s">
        <v>233</v>
      </c>
      <c r="D26" s="776">
        <v>154337</v>
      </c>
      <c r="E26" s="794">
        <f>+Tabla4871[[#This Row],[Nov.25]]/$D$46</f>
        <v>1.4597668186679753E-2</v>
      </c>
    </row>
    <row r="27" spans="2:10" s="651" customFormat="1" ht="18">
      <c r="B27" s="792" t="s">
        <v>234</v>
      </c>
      <c r="C27" s="793" t="s">
        <v>235</v>
      </c>
      <c r="D27" s="776">
        <v>146923</v>
      </c>
      <c r="E27" s="794">
        <f>+Tabla4871[[#This Row],[Nov.25]]/$D$46</f>
        <v>1.3896429261885026E-2</v>
      </c>
    </row>
    <row r="28" spans="2:10" s="651" customFormat="1" ht="18">
      <c r="B28" s="792" t="s">
        <v>236</v>
      </c>
      <c r="C28" s="793" t="s">
        <v>237</v>
      </c>
      <c r="D28" s="776">
        <v>117405</v>
      </c>
      <c r="E28" s="794">
        <f>+Tabla4871[[#This Row],[Nov.25]]/$D$46</f>
        <v>1.1104526027181663E-2</v>
      </c>
    </row>
    <row r="29" spans="2:10" s="651" customFormat="1" ht="18">
      <c r="B29" s="792" t="s">
        <v>238</v>
      </c>
      <c r="C29" s="793" t="s">
        <v>239</v>
      </c>
      <c r="D29" s="776">
        <v>113904</v>
      </c>
      <c r="E29" s="794">
        <f>+Tabla4871[[#This Row],[Nov.25]]/$D$46</f>
        <v>1.0773390678421703E-2</v>
      </c>
    </row>
    <row r="30" spans="2:10" s="651" customFormat="1" ht="18">
      <c r="B30" s="792" t="s">
        <v>240</v>
      </c>
      <c r="C30" s="793" t="s">
        <v>241</v>
      </c>
      <c r="D30" s="776">
        <v>112893</v>
      </c>
      <c r="E30" s="794">
        <f>+Tabla4871[[#This Row],[Nov.25]]/$D$46</f>
        <v>1.0677767188676968E-2</v>
      </c>
    </row>
    <row r="31" spans="2:10" ht="18">
      <c r="B31" s="792" t="s">
        <v>242</v>
      </c>
      <c r="C31" s="793" t="s">
        <v>243</v>
      </c>
      <c r="D31" s="776">
        <v>99059</v>
      </c>
      <c r="E31" s="794">
        <f>+Tabla4871[[#This Row],[Nov.25]]/$D$46</f>
        <v>9.3693049165417853E-3</v>
      </c>
      <c r="F31" s="176"/>
      <c r="G31" s="176"/>
      <c r="H31" s="176"/>
      <c r="I31" s="176"/>
    </row>
    <row r="32" spans="2:10" ht="18">
      <c r="B32" s="792" t="s">
        <v>244</v>
      </c>
      <c r="C32" s="793" t="s">
        <v>245</v>
      </c>
      <c r="D32" s="776">
        <v>78787</v>
      </c>
      <c r="E32" s="794">
        <f>+Tabla4871[[#This Row],[Nov.25]]/$D$46</f>
        <v>7.4519168016997711E-3</v>
      </c>
      <c r="F32" s="176"/>
      <c r="G32" s="176"/>
      <c r="H32" s="176"/>
      <c r="I32" s="176"/>
    </row>
    <row r="33" spans="2:10" ht="18">
      <c r="B33" s="792" t="s">
        <v>246</v>
      </c>
      <c r="C33" s="793" t="s">
        <v>247</v>
      </c>
      <c r="D33" s="776">
        <v>74164</v>
      </c>
      <c r="E33" s="794">
        <f>+Tabla4871[[#This Row],[Nov.25]]/$D$46</f>
        <v>7.0146592417690973E-3</v>
      </c>
      <c r="F33" s="176"/>
      <c r="G33" s="176"/>
      <c r="H33" s="176"/>
      <c r="I33" s="176"/>
    </row>
    <row r="34" spans="2:10" ht="18">
      <c r="B34" s="792" t="s">
        <v>248</v>
      </c>
      <c r="C34" s="793" t="s">
        <v>249</v>
      </c>
      <c r="D34" s="776">
        <v>69933</v>
      </c>
      <c r="E34" s="794">
        <f>+Tabla4871[[#This Row],[Nov.25]]/$D$46</f>
        <v>6.6144782475950365E-3</v>
      </c>
      <c r="F34" s="176"/>
      <c r="G34" s="176"/>
      <c r="H34" s="176"/>
      <c r="I34" s="176"/>
    </row>
    <row r="35" spans="2:10" ht="18">
      <c r="B35" s="792" t="s">
        <v>250</v>
      </c>
      <c r="C35" s="793" t="s">
        <v>251</v>
      </c>
      <c r="D35" s="776">
        <v>66896</v>
      </c>
      <c r="E35" s="794">
        <f>+Tabla4871[[#This Row],[Nov.25]]/$D$46</f>
        <v>6.3272294460571914E-3</v>
      </c>
      <c r="F35" s="176"/>
      <c r="G35" s="176"/>
      <c r="H35" s="176"/>
      <c r="I35" s="176"/>
    </row>
    <row r="36" spans="2:10" ht="18">
      <c r="B36" s="792" t="s">
        <v>252</v>
      </c>
      <c r="C36" s="793" t="s">
        <v>253</v>
      </c>
      <c r="D36" s="776">
        <v>63558</v>
      </c>
      <c r="E36" s="794">
        <f>+Tabla4871[[#This Row],[Nov.25]]/$D$46</f>
        <v>6.0115111386705175E-3</v>
      </c>
      <c r="F36" s="176"/>
      <c r="G36" s="176"/>
      <c r="H36" s="176"/>
      <c r="I36" s="176"/>
    </row>
    <row r="37" spans="2:10" ht="18">
      <c r="B37" s="792" t="s">
        <v>254</v>
      </c>
      <c r="C37" s="793" t="s">
        <v>255</v>
      </c>
      <c r="D37" s="776">
        <v>62218</v>
      </c>
      <c r="E37" s="794">
        <f>+Tabla4871[[#This Row],[Nov.25]]/$D$46</f>
        <v>5.8847698169514819E-3</v>
      </c>
      <c r="F37" s="176"/>
      <c r="G37" s="176"/>
      <c r="H37" s="176"/>
      <c r="I37" s="176"/>
    </row>
    <row r="38" spans="2:10" ht="18">
      <c r="B38" s="792" t="s">
        <v>256</v>
      </c>
      <c r="C38" s="793" t="s">
        <v>257</v>
      </c>
      <c r="D38" s="776">
        <v>57193</v>
      </c>
      <c r="E38" s="794">
        <f>+Tabla4871[[#This Row],[Nov.25]]/$D$46</f>
        <v>5.409489860505096E-3</v>
      </c>
      <c r="F38" s="176"/>
      <c r="G38" s="176"/>
      <c r="H38" s="176"/>
      <c r="I38" s="176"/>
    </row>
    <row r="39" spans="2:10" ht="18">
      <c r="B39" s="792" t="s">
        <v>258</v>
      </c>
      <c r="C39" s="793" t="s">
        <v>259</v>
      </c>
      <c r="D39" s="776">
        <v>51372</v>
      </c>
      <c r="E39" s="794">
        <f>+Tabla4871[[#This Row],[Nov.25]]/$D$46</f>
        <v>4.8589217756345674E-3</v>
      </c>
      <c r="F39" s="176"/>
      <c r="G39" s="176"/>
      <c r="H39" s="176"/>
      <c r="I39" s="176"/>
    </row>
    <row r="40" spans="2:10" ht="18">
      <c r="B40" s="792" t="s">
        <v>260</v>
      </c>
      <c r="C40" s="793" t="s">
        <v>261</v>
      </c>
      <c r="D40" s="776">
        <v>48429</v>
      </c>
      <c r="E40" s="794">
        <f>+Tabla4871[[#This Row],[Nov.25]]/$D$46</f>
        <v>4.580563783232237E-3</v>
      </c>
      <c r="F40" s="176"/>
      <c r="G40" s="176"/>
      <c r="H40" s="176"/>
      <c r="I40" s="176"/>
    </row>
    <row r="41" spans="2:10" ht="18">
      <c r="B41" s="792" t="s">
        <v>262</v>
      </c>
      <c r="C41" s="793" t="s">
        <v>263</v>
      </c>
      <c r="D41" s="776">
        <v>47569</v>
      </c>
      <c r="E41" s="794">
        <f>+Tabla4871[[#This Row],[Nov.25]]/$D$46</f>
        <v>4.4992223379498701E-3</v>
      </c>
      <c r="F41" s="176"/>
      <c r="G41" s="176"/>
      <c r="H41" s="176"/>
      <c r="I41" s="176"/>
    </row>
    <row r="42" spans="2:10" ht="18">
      <c r="B42" s="792" t="s">
        <v>264</v>
      </c>
      <c r="C42" s="793" t="s">
        <v>265</v>
      </c>
      <c r="D42" s="776">
        <v>46960</v>
      </c>
      <c r="E42" s="794">
        <f>+Tabla4871[[#This Row],[Nov.25]]/$D$46</f>
        <v>4.4416212447208458E-3</v>
      </c>
      <c r="F42" s="176"/>
      <c r="G42" s="176"/>
      <c r="H42" s="176"/>
      <c r="I42" s="176"/>
    </row>
    <row r="43" spans="2:10" ht="18">
      <c r="B43" s="792" t="s">
        <v>266</v>
      </c>
      <c r="C43" s="793" t="s">
        <v>267</v>
      </c>
      <c r="D43" s="776">
        <v>14966</v>
      </c>
      <c r="E43" s="794">
        <f>+Tabla4871[[#This Row],[Nov.25]]/$D$46</f>
        <v>1.4155303140649953E-3</v>
      </c>
      <c r="F43" s="651"/>
      <c r="G43" s="651"/>
      <c r="H43" s="651"/>
      <c r="I43" s="651"/>
      <c r="J43" s="651"/>
    </row>
    <row r="44" spans="2:10" ht="18">
      <c r="B44" s="792" t="s">
        <v>268</v>
      </c>
      <c r="C44" s="793" t="s">
        <v>269</v>
      </c>
      <c r="D44" s="776">
        <v>104607</v>
      </c>
      <c r="E44" s="794">
        <f>+Tabla4871[[#This Row],[Nov.25]]/$D$46</f>
        <v>9.8940518216889591E-3</v>
      </c>
      <c r="F44" s="176"/>
      <c r="G44" s="176"/>
      <c r="H44" s="176"/>
      <c r="I44" s="176"/>
    </row>
    <row r="45" spans="2:10" ht="18">
      <c r="B45" s="792" t="s">
        <v>270</v>
      </c>
      <c r="C45" s="798" t="s">
        <v>271</v>
      </c>
      <c r="D45" s="799">
        <v>2210675</v>
      </c>
      <c r="E45" s="800">
        <f>+Tabla4871[[#This Row],[Nov.25]]/$D$46</f>
        <v>0.20909244133673882</v>
      </c>
      <c r="F45" s="176"/>
      <c r="G45" s="176"/>
      <c r="H45" s="176"/>
      <c r="I45" s="176"/>
    </row>
    <row r="46" spans="2:10" ht="18">
      <c r="B46" s="795" t="s">
        <v>272</v>
      </c>
      <c r="C46" s="796" t="s">
        <v>272</v>
      </c>
      <c r="D46" s="778">
        <f>SUM(D13:D45)</f>
        <v>10572716</v>
      </c>
      <c r="E46" s="797">
        <f>SUM(E13:E45)</f>
        <v>1.0000000000000002</v>
      </c>
      <c r="F46" s="176"/>
      <c r="G46" s="176"/>
      <c r="H46" s="176"/>
      <c r="I46" s="176"/>
    </row>
    <row r="48" spans="2:10" s="651" customFormat="1">
      <c r="B48" s="784"/>
      <c r="C48" s="176"/>
      <c r="D48" s="640"/>
      <c r="E48" s="641"/>
      <c r="F48" s="641"/>
      <c r="G48" s="641"/>
      <c r="H48" s="641"/>
      <c r="I48" s="641"/>
      <c r="J48" s="176"/>
    </row>
    <row r="49" spans="10:10">
      <c r="J49" s="651"/>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9" scale="49"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5" sqref="N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T58"/>
  <sheetViews>
    <sheetView view="pageBreakPreview" zoomScale="40" zoomScaleNormal="100" zoomScaleSheetLayoutView="40" workbookViewId="0">
      <selection activeCell="R24" sqref="R24"/>
    </sheetView>
  </sheetViews>
  <sheetFormatPr baseColWidth="10" defaultColWidth="15.140625" defaultRowHeight="39"/>
  <cols>
    <col min="1" max="5" width="15.140625" style="156"/>
    <col min="6" max="6" width="15.140625" style="156" customWidth="1"/>
    <col min="7" max="7" width="29.85546875" style="156" customWidth="1"/>
    <col min="8" max="8" width="15.140625" style="156"/>
    <col min="9" max="9" width="22.28515625" style="156" customWidth="1"/>
    <col min="10" max="10" width="37.5703125" style="156" customWidth="1"/>
    <col min="11" max="11" width="35.42578125" style="156" customWidth="1"/>
    <col min="12" max="15" width="15.140625" style="156"/>
    <col min="16" max="16" width="47.140625" style="156" customWidth="1"/>
    <col min="17" max="19" width="15.140625" style="156"/>
    <col min="20" max="20" width="32.7109375" style="159" bestFit="1" customWidth="1"/>
    <col min="21" max="16384" width="15.140625" style="156"/>
  </cols>
  <sheetData>
    <row r="1" spans="2:9" ht="42" customHeight="1"/>
    <row r="8" spans="2:9">
      <c r="B8" s="1134" t="s">
        <v>0</v>
      </c>
      <c r="C8" s="1135"/>
      <c r="D8" s="1135"/>
      <c r="E8" s="1135"/>
      <c r="F8" s="1135"/>
      <c r="G8" s="1135"/>
      <c r="H8" s="1135"/>
      <c r="I8" s="1135"/>
    </row>
    <row r="9" spans="2:9">
      <c r="B9" s="1135"/>
      <c r="C9" s="1135"/>
      <c r="D9" s="1135"/>
      <c r="E9" s="1135"/>
      <c r="F9" s="1135"/>
      <c r="G9" s="1135"/>
      <c r="H9" s="1135"/>
      <c r="I9" s="1135"/>
    </row>
    <row r="10" spans="2:9">
      <c r="B10" s="1135"/>
      <c r="C10" s="1135"/>
      <c r="D10" s="1135"/>
      <c r="E10" s="1135"/>
      <c r="F10" s="1135"/>
      <c r="G10" s="1135"/>
      <c r="H10" s="1135"/>
      <c r="I10" s="1135"/>
    </row>
    <row r="11" spans="2:9">
      <c r="B11" s="1135"/>
      <c r="C11" s="1135"/>
      <c r="D11" s="1135"/>
      <c r="E11" s="1135"/>
      <c r="F11" s="1135"/>
      <c r="G11" s="1135"/>
      <c r="H11" s="1135"/>
      <c r="I11" s="1135"/>
    </row>
    <row r="12" spans="2:9">
      <c r="B12" s="1135"/>
      <c r="C12" s="1135"/>
      <c r="D12" s="1135"/>
      <c r="E12" s="1135"/>
      <c r="F12" s="1135"/>
      <c r="G12" s="1135"/>
      <c r="H12" s="1135"/>
      <c r="I12" s="1135"/>
    </row>
    <row r="13" spans="2:9">
      <c r="B13" s="1135"/>
      <c r="C13" s="1135"/>
      <c r="D13" s="1135"/>
      <c r="E13" s="1135"/>
      <c r="F13" s="1135"/>
      <c r="G13" s="1135"/>
      <c r="H13" s="1135"/>
      <c r="I13" s="1135"/>
    </row>
    <row r="14" spans="2:9">
      <c r="B14" s="1135"/>
      <c r="C14" s="1135"/>
      <c r="D14" s="1135"/>
      <c r="E14" s="1135"/>
      <c r="F14" s="1135"/>
      <c r="G14" s="1135"/>
      <c r="H14" s="1135"/>
      <c r="I14" s="1135"/>
    </row>
    <row r="15" spans="2:9" ht="69.75" customHeight="1">
      <c r="B15" s="1135"/>
      <c r="C15" s="1135"/>
      <c r="D15" s="1135"/>
      <c r="E15" s="1135"/>
      <c r="F15" s="1135"/>
      <c r="G15" s="1135"/>
      <c r="H15" s="1135"/>
      <c r="I15" s="1135"/>
    </row>
    <row r="16" spans="2:9">
      <c r="B16" s="1135"/>
      <c r="C16" s="1135"/>
      <c r="D16" s="1135"/>
      <c r="E16" s="1135"/>
      <c r="F16" s="1135"/>
      <c r="G16" s="1135"/>
      <c r="H16" s="1135"/>
      <c r="I16" s="1135"/>
    </row>
    <row r="17" spans="2:18">
      <c r="B17" s="1135"/>
      <c r="C17" s="1135"/>
      <c r="D17" s="1135"/>
      <c r="E17" s="1135"/>
      <c r="F17" s="1135"/>
      <c r="G17" s="1135"/>
      <c r="H17" s="1135"/>
      <c r="I17" s="1135"/>
    </row>
    <row r="18" spans="2:18">
      <c r="B18" s="1135"/>
      <c r="C18" s="1135"/>
      <c r="D18" s="1135"/>
      <c r="E18" s="1135"/>
      <c r="F18" s="1135"/>
      <c r="G18" s="1135"/>
      <c r="H18" s="1135"/>
      <c r="I18" s="1135"/>
      <c r="M18" s="157" t="s">
        <v>1</v>
      </c>
    </row>
    <row r="19" spans="2:18">
      <c r="B19" s="1135"/>
      <c r="C19" s="1135"/>
      <c r="D19" s="1135"/>
      <c r="E19" s="1135"/>
      <c r="F19" s="1135"/>
      <c r="G19" s="1135"/>
      <c r="H19" s="1135"/>
      <c r="I19" s="1135"/>
    </row>
    <row r="20" spans="2:18">
      <c r="B20" s="1135"/>
      <c r="C20" s="1135"/>
      <c r="D20" s="1135"/>
      <c r="E20" s="1135"/>
      <c r="F20" s="1135"/>
      <c r="G20" s="1135"/>
      <c r="H20" s="1135"/>
      <c r="I20" s="1135"/>
    </row>
    <row r="21" spans="2:18">
      <c r="B21" s="1135"/>
      <c r="C21" s="1135"/>
      <c r="D21" s="1135"/>
      <c r="E21" s="1135"/>
      <c r="F21" s="1135"/>
      <c r="G21" s="1135"/>
      <c r="H21" s="1135"/>
      <c r="I21" s="1135"/>
    </row>
    <row r="22" spans="2:18">
      <c r="B22" s="1135"/>
      <c r="C22" s="1135"/>
      <c r="D22" s="1135"/>
      <c r="E22" s="1135"/>
      <c r="F22" s="1135"/>
      <c r="G22" s="1135"/>
      <c r="H22" s="1135"/>
      <c r="I22" s="1135"/>
    </row>
    <row r="23" spans="2:18">
      <c r="B23" s="1135"/>
      <c r="C23" s="1135"/>
      <c r="D23" s="1135"/>
      <c r="E23" s="1135"/>
      <c r="F23" s="1135"/>
      <c r="G23" s="1135"/>
      <c r="H23" s="1135"/>
      <c r="I23" s="1135"/>
    </row>
    <row r="24" spans="2:18">
      <c r="B24" s="1135"/>
      <c r="C24" s="1135"/>
      <c r="D24" s="1135"/>
      <c r="E24" s="1135"/>
      <c r="F24" s="1135"/>
      <c r="G24" s="1135"/>
      <c r="H24" s="1135"/>
      <c r="I24" s="1135"/>
    </row>
    <row r="25" spans="2:18">
      <c r="B25" s="1135"/>
      <c r="C25" s="1135"/>
      <c r="D25" s="1135"/>
      <c r="E25" s="1135"/>
      <c r="F25" s="1135"/>
      <c r="G25" s="1135"/>
      <c r="H25" s="1135"/>
      <c r="I25" s="1135"/>
    </row>
    <row r="26" spans="2:18">
      <c r="B26" s="1135"/>
      <c r="C26" s="1135"/>
      <c r="D26" s="1135"/>
      <c r="E26" s="1135"/>
      <c r="F26" s="1135"/>
      <c r="G26" s="1135"/>
      <c r="H26" s="1135"/>
      <c r="I26" s="1135"/>
    </row>
    <row r="28" spans="2:18">
      <c r="P28" s="158"/>
      <c r="Q28" s="157"/>
    </row>
    <row r="29" spans="2:18">
      <c r="P29" s="158"/>
    </row>
    <row r="30" spans="2:18">
      <c r="P30" s="158"/>
    </row>
    <row r="31" spans="2:18">
      <c r="P31" s="158"/>
      <c r="Q31" s="158"/>
      <c r="R31" s="158"/>
    </row>
    <row r="32" spans="2:18">
      <c r="P32" s="158"/>
      <c r="Q32" s="158"/>
      <c r="R32" s="158"/>
    </row>
    <row r="33" spans="14:18">
      <c r="P33" s="158"/>
      <c r="Q33" s="158"/>
      <c r="R33" s="158"/>
    </row>
    <row r="34" spans="14:18">
      <c r="P34" s="158"/>
      <c r="Q34" s="158"/>
      <c r="R34" s="158"/>
    </row>
    <row r="35" spans="14:18">
      <c r="P35" s="158"/>
      <c r="Q35" s="158"/>
      <c r="R35" s="158"/>
    </row>
    <row r="36" spans="14:18">
      <c r="P36" s="158"/>
      <c r="Q36" s="158"/>
      <c r="R36" s="158"/>
    </row>
    <row r="37" spans="14:18">
      <c r="P37" s="158"/>
      <c r="Q37" s="158"/>
      <c r="R37" s="158"/>
    </row>
    <row r="38" spans="14:18">
      <c r="P38" s="158"/>
      <c r="Q38" s="158"/>
      <c r="R38" s="158"/>
    </row>
    <row r="39" spans="14:18">
      <c r="P39" s="158"/>
      <c r="Q39" s="158"/>
      <c r="R39" s="158"/>
    </row>
    <row r="40" spans="14:18">
      <c r="P40" s="158"/>
      <c r="Q40" s="158"/>
      <c r="R40" s="158"/>
    </row>
    <row r="41" spans="14:18">
      <c r="P41" s="158"/>
      <c r="Q41" s="158"/>
      <c r="R41" s="158"/>
    </row>
    <row r="42" spans="14:18">
      <c r="N42" s="157" t="s">
        <v>1</v>
      </c>
      <c r="P42" s="158"/>
      <c r="Q42" s="158"/>
      <c r="R42" s="158"/>
    </row>
    <row r="43" spans="14:18">
      <c r="P43" s="158" t="s">
        <v>1</v>
      </c>
      <c r="Q43" s="158"/>
      <c r="R43" s="158"/>
    </row>
    <row r="44" spans="14:18">
      <c r="P44" s="158"/>
      <c r="Q44" s="158"/>
      <c r="R44" s="158"/>
    </row>
    <row r="45" spans="14:18">
      <c r="P45" s="158"/>
      <c r="Q45" s="158"/>
      <c r="R45" s="158"/>
    </row>
    <row r="46" spans="14:18">
      <c r="P46" s="158"/>
      <c r="Q46" s="158"/>
      <c r="R46" s="158"/>
    </row>
    <row r="47" spans="14:18">
      <c r="P47" s="158"/>
      <c r="Q47" s="158"/>
      <c r="R47" s="158"/>
    </row>
    <row r="48" spans="14:18">
      <c r="P48" s="158"/>
      <c r="Q48" s="158"/>
      <c r="R48" s="158"/>
    </row>
    <row r="49" spans="16:18">
      <c r="P49" s="158"/>
      <c r="Q49" s="158"/>
      <c r="R49" s="158"/>
    </row>
    <row r="50" spans="16:18">
      <c r="Q50" s="158"/>
      <c r="R50" s="158"/>
    </row>
    <row r="51" spans="16:18">
      <c r="P51" s="158"/>
      <c r="Q51" s="158"/>
      <c r="R51" s="158"/>
    </row>
    <row r="52" spans="16:18">
      <c r="P52" s="158"/>
      <c r="Q52" s="158"/>
      <c r="R52" s="158"/>
    </row>
    <row r="53" spans="16:18">
      <c r="P53" s="158"/>
      <c r="Q53" s="158"/>
      <c r="R53" s="158"/>
    </row>
    <row r="54" spans="16:18">
      <c r="P54" s="158" t="s">
        <v>1</v>
      </c>
      <c r="Q54" s="158"/>
      <c r="R54" s="158"/>
    </row>
    <row r="55" spans="16:18" ht="77.25" customHeight="1">
      <c r="P55" s="158"/>
      <c r="Q55" s="158"/>
      <c r="R55" s="158"/>
    </row>
    <row r="56" spans="16:18" ht="77.25" customHeight="1">
      <c r="P56" s="158"/>
      <c r="Q56" s="158"/>
      <c r="R56" s="158"/>
    </row>
    <row r="57" spans="16:18" ht="77.25" customHeight="1">
      <c r="P57" s="158"/>
      <c r="Q57" s="158"/>
      <c r="R57" s="158"/>
    </row>
    <row r="58" spans="16:18" ht="77.25" customHeight="1">
      <c r="P58" s="158"/>
      <c r="Q58" s="158"/>
      <c r="R58" s="158"/>
    </row>
  </sheetData>
  <mergeCells count="1">
    <mergeCell ref="B8:I26"/>
  </mergeCells>
  <pageMargins left="0.70866141732283472" right="0.70866141732283472" top="0.74803149606299213" bottom="0.74803149606299213" header="0.31496062992125984" footer="0.31496062992125984"/>
  <pageSetup scale="4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O17" sqref="O17"/>
    </sheetView>
  </sheetViews>
  <sheetFormatPr baseColWidth="10" defaultColWidth="11.42578125" defaultRowHeight="14.25"/>
  <cols>
    <col min="1" max="1" width="33.7109375" style="176" customWidth="1"/>
    <col min="2" max="2" width="58.7109375" style="176" customWidth="1"/>
    <col min="3" max="3" width="55.140625" style="176" customWidth="1"/>
    <col min="4" max="4" width="49" style="176" customWidth="1"/>
    <col min="5" max="5" width="54.7109375" style="176" customWidth="1"/>
    <col min="6" max="6" width="48.28515625" style="176" customWidth="1"/>
    <col min="7" max="7" width="42.5703125" style="176" customWidth="1"/>
    <col min="8" max="8" width="35.42578125" style="176" customWidth="1"/>
    <col min="9" max="9" width="31.42578125" style="176" customWidth="1"/>
    <col min="10" max="10" width="42.5703125" style="176" customWidth="1"/>
    <col min="11" max="16384" width="11.42578125" style="176"/>
  </cols>
  <sheetData>
    <row r="1" spans="1:10" ht="88.5" customHeight="1">
      <c r="A1" s="1176" t="s">
        <v>273</v>
      </c>
      <c r="B1" s="1177"/>
      <c r="C1" s="1177"/>
      <c r="D1" s="1177"/>
      <c r="E1" s="1177"/>
      <c r="F1" s="1177"/>
      <c r="G1" s="1177"/>
      <c r="H1" s="1177"/>
      <c r="I1" s="1177"/>
      <c r="J1" s="1177"/>
    </row>
    <row r="2" spans="1:10" ht="41.25" customHeight="1">
      <c r="A2" s="1178" t="str">
        <f>+'3. SFS-RC'!A2:L2</f>
        <v>Período:  Diciembre 2008 - Noviembre  2025</v>
      </c>
      <c r="B2" s="1179"/>
      <c r="C2" s="1179"/>
      <c r="D2" s="1179"/>
      <c r="E2" s="1179"/>
      <c r="F2" s="1179"/>
      <c r="G2" s="1179"/>
      <c r="H2" s="1179"/>
      <c r="I2" s="1179"/>
      <c r="J2" s="1179"/>
    </row>
    <row r="3" spans="1:10" ht="67.5" customHeight="1">
      <c r="A3" s="1180" t="s">
        <v>274</v>
      </c>
      <c r="B3" s="1181"/>
      <c r="C3" s="1181"/>
      <c r="D3" s="1181"/>
      <c r="E3" s="1181"/>
      <c r="F3" s="1181"/>
      <c r="G3" s="1181"/>
      <c r="H3" s="1181"/>
      <c r="I3" s="1181"/>
      <c r="J3" s="1181"/>
    </row>
    <row r="4" spans="1:10" ht="310.5" customHeight="1">
      <c r="A4" s="1182"/>
      <c r="B4" s="1182"/>
      <c r="C4" s="1182"/>
      <c r="D4" s="1182"/>
      <c r="E4" s="1182"/>
      <c r="F4" s="1182"/>
      <c r="G4" s="1182"/>
      <c r="H4" s="1182"/>
      <c r="I4" s="1182"/>
      <c r="J4" s="1182"/>
    </row>
    <row r="5" spans="1:10" s="184" customFormat="1" ht="105.75" customHeight="1">
      <c r="A5" s="514" t="s">
        <v>112</v>
      </c>
      <c r="B5" s="515" t="s">
        <v>275</v>
      </c>
      <c r="C5" s="515" t="s">
        <v>276</v>
      </c>
      <c r="D5" s="515" t="s">
        <v>277</v>
      </c>
      <c r="E5" s="515" t="s">
        <v>278</v>
      </c>
      <c r="F5" s="515" t="s">
        <v>279</v>
      </c>
      <c r="G5" s="515" t="s">
        <v>280</v>
      </c>
      <c r="H5" s="515" t="s">
        <v>281</v>
      </c>
      <c r="I5" s="515" t="s">
        <v>282</v>
      </c>
      <c r="J5" s="516" t="s">
        <v>283</v>
      </c>
    </row>
    <row r="6" spans="1:10" ht="26.25">
      <c r="A6" s="349" t="s">
        <v>284</v>
      </c>
      <c r="B6" s="350">
        <v>966146</v>
      </c>
      <c r="C6" s="351">
        <f t="shared" ref="C6:C23" si="0">+D6+E6</f>
        <v>726113</v>
      </c>
      <c r="D6" s="350">
        <v>707328</v>
      </c>
      <c r="E6" s="350">
        <v>18785</v>
      </c>
      <c r="F6" s="351">
        <f t="shared" ref="F6:F23" si="1">+B6+D6+E6</f>
        <v>1692259</v>
      </c>
      <c r="G6" s="465">
        <f t="shared" ref="G6" si="2">B6/F6</f>
        <v>0.57092088149627218</v>
      </c>
      <c r="H6" s="465">
        <f t="shared" ref="H6" si="3">C6/F6</f>
        <v>0.42907911850372787</v>
      </c>
      <c r="I6" s="653">
        <f t="shared" ref="I6:I23" si="4">+C6/B6</f>
        <v>0.75155618301995764</v>
      </c>
      <c r="J6" s="654">
        <v>1.9443231147259318E-2</v>
      </c>
    </row>
    <row r="7" spans="1:10" ht="26.25">
      <c r="A7" s="349" t="s">
        <v>285</v>
      </c>
      <c r="B7" s="638">
        <v>1079602</v>
      </c>
      <c r="C7" s="639">
        <f t="shared" si="0"/>
        <v>1008697</v>
      </c>
      <c r="D7" s="638">
        <v>962409</v>
      </c>
      <c r="E7" s="638">
        <v>46288</v>
      </c>
      <c r="F7" s="639">
        <f t="shared" si="1"/>
        <v>2088299</v>
      </c>
      <c r="G7" s="465">
        <f t="shared" ref="G7:G23" si="5">B7/F7</f>
        <v>0.51697673561113611</v>
      </c>
      <c r="H7" s="465">
        <f t="shared" ref="H7:H23" si="6">C7/F7</f>
        <v>0.48302326438886384</v>
      </c>
      <c r="I7" s="653">
        <f t="shared" si="4"/>
        <v>0.93432301903849757</v>
      </c>
      <c r="J7" s="654">
        <v>1.9443231147259318E-2</v>
      </c>
    </row>
    <row r="8" spans="1:10" ht="24.75" customHeight="1">
      <c r="A8" s="349" t="s">
        <v>286</v>
      </c>
      <c r="B8" s="638">
        <v>1152861</v>
      </c>
      <c r="C8" s="639">
        <f t="shared" si="0"/>
        <v>1211222</v>
      </c>
      <c r="D8" s="638">
        <v>1140803</v>
      </c>
      <c r="E8" s="638">
        <v>70419</v>
      </c>
      <c r="F8" s="639">
        <f t="shared" si="1"/>
        <v>2364083</v>
      </c>
      <c r="G8" s="465">
        <f t="shared" si="5"/>
        <v>0.487656736248262</v>
      </c>
      <c r="H8" s="465">
        <f t="shared" si="6"/>
        <v>0.512343263751738</v>
      </c>
      <c r="I8" s="653">
        <f t="shared" si="4"/>
        <v>1.0506227550415879</v>
      </c>
      <c r="J8" s="654">
        <v>1.9443231147259318E-2</v>
      </c>
    </row>
    <row r="9" spans="1:10" ht="26.25">
      <c r="A9" s="349" t="s">
        <v>287</v>
      </c>
      <c r="B9" s="638">
        <v>1188345</v>
      </c>
      <c r="C9" s="639">
        <f t="shared" si="0"/>
        <v>1329078</v>
      </c>
      <c r="D9" s="638">
        <v>1234019</v>
      </c>
      <c r="E9" s="638">
        <v>95059</v>
      </c>
      <c r="F9" s="639">
        <f t="shared" si="1"/>
        <v>2517423</v>
      </c>
      <c r="G9" s="465">
        <f t="shared" si="5"/>
        <v>0.47204820167290124</v>
      </c>
      <c r="H9" s="465">
        <f t="shared" si="6"/>
        <v>0.52795179832709882</v>
      </c>
      <c r="I9" s="653">
        <f t="shared" si="4"/>
        <v>1.1184277293210305</v>
      </c>
      <c r="J9" s="654">
        <v>1.9443231147259318E-2</v>
      </c>
    </row>
    <row r="10" spans="1:10" ht="26.25">
      <c r="A10" s="349" t="s">
        <v>288</v>
      </c>
      <c r="B10" s="638">
        <v>1242830</v>
      </c>
      <c r="C10" s="639">
        <f t="shared" si="0"/>
        <v>1445581</v>
      </c>
      <c r="D10" s="638">
        <v>1332478</v>
      </c>
      <c r="E10" s="638">
        <v>113103</v>
      </c>
      <c r="F10" s="639">
        <f t="shared" si="1"/>
        <v>2688411</v>
      </c>
      <c r="G10" s="465">
        <f t="shared" si="5"/>
        <v>0.46229166596922866</v>
      </c>
      <c r="H10" s="465">
        <f t="shared" si="6"/>
        <v>0.53770833403077134</v>
      </c>
      <c r="I10" s="653">
        <f t="shared" si="4"/>
        <v>1.1631365512580161</v>
      </c>
      <c r="J10" s="654">
        <v>1.9443231147259318E-2</v>
      </c>
    </row>
    <row r="11" spans="1:10" ht="26.25">
      <c r="A11" s="349" t="s">
        <v>289</v>
      </c>
      <c r="B11" s="638">
        <v>1297821</v>
      </c>
      <c r="C11" s="639">
        <f t="shared" si="0"/>
        <v>1561485</v>
      </c>
      <c r="D11" s="638">
        <v>1429474</v>
      </c>
      <c r="E11" s="638">
        <v>132011</v>
      </c>
      <c r="F11" s="639">
        <f t="shared" si="1"/>
        <v>2859306</v>
      </c>
      <c r="G11" s="465">
        <f t="shared" si="5"/>
        <v>0.45389370707437399</v>
      </c>
      <c r="H11" s="465">
        <f t="shared" si="6"/>
        <v>0.54610629292562596</v>
      </c>
      <c r="I11" s="653">
        <f t="shared" si="4"/>
        <v>1.203158987256332</v>
      </c>
      <c r="J11" s="654">
        <v>1.9443231147259318E-2</v>
      </c>
    </row>
    <row r="12" spans="1:10" ht="26.25" customHeight="1">
      <c r="A12" s="349" t="s">
        <v>290</v>
      </c>
      <c r="B12" s="638">
        <v>1422986</v>
      </c>
      <c r="C12" s="639">
        <f t="shared" si="0"/>
        <v>1718613</v>
      </c>
      <c r="D12" s="638">
        <v>1568541</v>
      </c>
      <c r="E12" s="638">
        <v>150072</v>
      </c>
      <c r="F12" s="639">
        <f t="shared" si="1"/>
        <v>3141599</v>
      </c>
      <c r="G12" s="465">
        <f t="shared" si="5"/>
        <v>0.45294959668627344</v>
      </c>
      <c r="H12" s="465">
        <f t="shared" si="6"/>
        <v>0.54705040331372656</v>
      </c>
      <c r="I12" s="653">
        <f t="shared" si="4"/>
        <v>1.2077511655068989</v>
      </c>
      <c r="J12" s="654">
        <v>1.9443231147259318E-2</v>
      </c>
    </row>
    <row r="13" spans="1:10" ht="26.25">
      <c r="A13" s="349" t="s">
        <v>291</v>
      </c>
      <c r="B13" s="638">
        <v>1513634</v>
      </c>
      <c r="C13" s="639">
        <f t="shared" si="0"/>
        <v>1826204</v>
      </c>
      <c r="D13" s="638">
        <v>1649407</v>
      </c>
      <c r="E13" s="638">
        <v>176797</v>
      </c>
      <c r="F13" s="639">
        <f t="shared" si="1"/>
        <v>3339838</v>
      </c>
      <c r="G13" s="465">
        <f t="shared" si="5"/>
        <v>0.4532058141742204</v>
      </c>
      <c r="H13" s="465">
        <f t="shared" si="6"/>
        <v>0.54679418582577954</v>
      </c>
      <c r="I13" s="653">
        <f t="shared" si="4"/>
        <v>1.2065030251698892</v>
      </c>
      <c r="J13" s="654">
        <v>1.9443231147259318E-2</v>
      </c>
    </row>
    <row r="14" spans="1:10" s="257" customFormat="1" ht="26.25">
      <c r="A14" s="349" t="s">
        <v>292</v>
      </c>
      <c r="B14" s="638">
        <v>1619670</v>
      </c>
      <c r="C14" s="639">
        <f t="shared" si="0"/>
        <v>1971618</v>
      </c>
      <c r="D14" s="638">
        <v>1781414</v>
      </c>
      <c r="E14" s="638">
        <v>190204</v>
      </c>
      <c r="F14" s="639">
        <f t="shared" si="1"/>
        <v>3591288</v>
      </c>
      <c r="G14" s="465">
        <f t="shared" si="5"/>
        <v>0.45099975273495191</v>
      </c>
      <c r="H14" s="465">
        <f t="shared" si="6"/>
        <v>0.54900024726504804</v>
      </c>
      <c r="I14" s="653">
        <f t="shared" si="4"/>
        <v>1.2172961158754561</v>
      </c>
      <c r="J14" s="654">
        <v>1.9443231147259318E-2</v>
      </c>
    </row>
    <row r="15" spans="1:10" ht="26.25">
      <c r="A15" s="349" t="s">
        <v>293</v>
      </c>
      <c r="B15" s="638">
        <v>1766077</v>
      </c>
      <c r="C15" s="639">
        <f t="shared" si="0"/>
        <v>2136515</v>
      </c>
      <c r="D15" s="638">
        <v>1932996</v>
      </c>
      <c r="E15" s="638">
        <v>203519</v>
      </c>
      <c r="F15" s="639">
        <f t="shared" si="1"/>
        <v>3902592</v>
      </c>
      <c r="G15" s="465">
        <f t="shared" si="5"/>
        <v>0.45253949170192531</v>
      </c>
      <c r="H15" s="465">
        <f t="shared" si="6"/>
        <v>0.54746050829807469</v>
      </c>
      <c r="I15" s="653">
        <f t="shared" si="4"/>
        <v>1.2097518964348666</v>
      </c>
      <c r="J15" s="654">
        <v>1.9443231147259318E-2</v>
      </c>
    </row>
    <row r="16" spans="1:10" s="183" customFormat="1" ht="26.25">
      <c r="A16" s="349" t="s">
        <v>130</v>
      </c>
      <c r="B16" s="638">
        <v>1859359</v>
      </c>
      <c r="C16" s="639">
        <f t="shared" si="0"/>
        <v>2294628</v>
      </c>
      <c r="D16" s="638">
        <v>2074903</v>
      </c>
      <c r="E16" s="638">
        <v>219725</v>
      </c>
      <c r="F16" s="639">
        <f t="shared" si="1"/>
        <v>4153987</v>
      </c>
      <c r="G16" s="465">
        <f t="shared" si="5"/>
        <v>0.44760828572645989</v>
      </c>
      <c r="H16" s="465">
        <f t="shared" si="6"/>
        <v>0.55239171427354006</v>
      </c>
      <c r="I16" s="653">
        <f t="shared" si="4"/>
        <v>1.2340962665090496</v>
      </c>
      <c r="J16" s="654">
        <v>1.9443231147259318E-2</v>
      </c>
    </row>
    <row r="17" spans="1:10" s="183" customFormat="1" ht="26.25">
      <c r="A17" s="349" t="s">
        <v>131</v>
      </c>
      <c r="B17" s="638">
        <v>1891406</v>
      </c>
      <c r="C17" s="639">
        <f t="shared" si="0"/>
        <v>2337255</v>
      </c>
      <c r="D17" s="638">
        <v>2112207</v>
      </c>
      <c r="E17" s="638">
        <v>225048</v>
      </c>
      <c r="F17" s="639">
        <f t="shared" si="1"/>
        <v>4228661</v>
      </c>
      <c r="G17" s="465">
        <f t="shared" si="5"/>
        <v>0.44728248492844425</v>
      </c>
      <c r="H17" s="465">
        <f t="shared" si="6"/>
        <v>0.55271751507155575</v>
      </c>
      <c r="I17" s="653">
        <f t="shared" si="4"/>
        <v>1.2357235834083216</v>
      </c>
      <c r="J17" s="654">
        <v>1.9443231147259318E-2</v>
      </c>
    </row>
    <row r="18" spans="1:10" s="183" customFormat="1" ht="26.25">
      <c r="A18" s="349" t="s">
        <v>294</v>
      </c>
      <c r="B18" s="350">
        <v>1847991</v>
      </c>
      <c r="C18" s="351">
        <f t="shared" si="0"/>
        <v>2366912</v>
      </c>
      <c r="D18" s="350">
        <v>2140541</v>
      </c>
      <c r="E18" s="350">
        <v>226371</v>
      </c>
      <c r="F18" s="351">
        <f t="shared" si="1"/>
        <v>4214903</v>
      </c>
      <c r="G18" s="465">
        <f t="shared" si="5"/>
        <v>0.43844211835954472</v>
      </c>
      <c r="H18" s="465">
        <f t="shared" si="6"/>
        <v>0.56155788164045528</v>
      </c>
      <c r="I18" s="653">
        <f t="shared" si="4"/>
        <v>1.2808027744723864</v>
      </c>
      <c r="J18" s="654">
        <v>1.9443231147259318E-2</v>
      </c>
    </row>
    <row r="19" spans="1:10" s="183" customFormat="1" ht="26.25">
      <c r="A19" s="349" t="s">
        <v>133</v>
      </c>
      <c r="B19" s="350">
        <v>1928263</v>
      </c>
      <c r="C19" s="351">
        <f t="shared" si="0"/>
        <v>2357096</v>
      </c>
      <c r="D19" s="350">
        <v>2120386</v>
      </c>
      <c r="E19" s="350">
        <v>236710</v>
      </c>
      <c r="F19" s="351">
        <f t="shared" si="1"/>
        <v>4285359</v>
      </c>
      <c r="G19" s="465">
        <f t="shared" si="5"/>
        <v>0.44996533545964296</v>
      </c>
      <c r="H19" s="465">
        <f t="shared" si="6"/>
        <v>0.5500346645403571</v>
      </c>
      <c r="I19" s="653">
        <f t="shared" si="4"/>
        <v>1.2223934183251974</v>
      </c>
      <c r="J19" s="654">
        <v>1.9443231147259318E-2</v>
      </c>
    </row>
    <row r="20" spans="1:10" s="183" customFormat="1" ht="26.25">
      <c r="A20" s="349" t="s">
        <v>134</v>
      </c>
      <c r="B20" s="350">
        <v>2080797</v>
      </c>
      <c r="C20" s="351">
        <f t="shared" si="0"/>
        <v>2488113</v>
      </c>
      <c r="D20" s="350">
        <v>2241626</v>
      </c>
      <c r="E20" s="350">
        <v>246487</v>
      </c>
      <c r="F20" s="351">
        <f t="shared" si="1"/>
        <v>4568910</v>
      </c>
      <c r="G20" s="465">
        <f t="shared" si="5"/>
        <v>0.45542525460120686</v>
      </c>
      <c r="H20" s="465">
        <f t="shared" si="6"/>
        <v>0.54457474539879314</v>
      </c>
      <c r="I20" s="653">
        <f t="shared" si="4"/>
        <v>1.1957499938725402</v>
      </c>
      <c r="J20" s="654">
        <v>1.9443231147259318E-2</v>
      </c>
    </row>
    <row r="21" spans="1:10" s="183" customFormat="1" ht="26.25">
      <c r="A21" s="349" t="s">
        <v>135</v>
      </c>
      <c r="B21" s="352">
        <v>2097791</v>
      </c>
      <c r="C21" s="351">
        <f t="shared" si="0"/>
        <v>2479277</v>
      </c>
      <c r="D21" s="352">
        <v>2226907</v>
      </c>
      <c r="E21" s="352">
        <v>252370</v>
      </c>
      <c r="F21" s="351">
        <f t="shared" si="1"/>
        <v>4577068</v>
      </c>
      <c r="G21" s="465">
        <f t="shared" si="5"/>
        <v>0.45832637837148149</v>
      </c>
      <c r="H21" s="465">
        <f t="shared" si="6"/>
        <v>0.54167362162851851</v>
      </c>
      <c r="I21" s="653">
        <f t="shared" si="4"/>
        <v>1.1818512902381599</v>
      </c>
      <c r="J21" s="654">
        <v>1.9443231147259318E-2</v>
      </c>
    </row>
    <row r="22" spans="1:10" s="183" customFormat="1" ht="26.25">
      <c r="A22" s="349" t="s">
        <v>136</v>
      </c>
      <c r="B22" s="352">
        <v>2155212</v>
      </c>
      <c r="C22" s="351">
        <f t="shared" si="0"/>
        <v>2544154</v>
      </c>
      <c r="D22" s="352">
        <v>2279808</v>
      </c>
      <c r="E22" s="352">
        <v>264346</v>
      </c>
      <c r="F22" s="351">
        <f>+B22+D22+E22</f>
        <v>4699366</v>
      </c>
      <c r="G22" s="465">
        <f t="shared" si="5"/>
        <v>0.45861760926899503</v>
      </c>
      <c r="H22" s="465">
        <f t="shared" si="6"/>
        <v>0.54138239073100503</v>
      </c>
      <c r="I22" s="653">
        <f t="shared" si="4"/>
        <v>1.1804657732046777</v>
      </c>
      <c r="J22" s="654">
        <v>1.94432311472593E-2</v>
      </c>
    </row>
    <row r="23" spans="1:10" ht="26.25">
      <c r="A23" s="349" t="str">
        <f>+'Resumen '!O6</f>
        <v>Nov. 2025</v>
      </c>
      <c r="B23" s="352">
        <f>+'Resumen '!C26</f>
        <v>2231413</v>
      </c>
      <c r="C23" s="351">
        <f t="shared" si="0"/>
        <v>2585661</v>
      </c>
      <c r="D23" s="352">
        <f>+'Resumen '!C27</f>
        <v>2316836</v>
      </c>
      <c r="E23" s="352">
        <f>+'Resumen '!C28</f>
        <v>268825</v>
      </c>
      <c r="F23" s="351">
        <f t="shared" si="1"/>
        <v>4817074</v>
      </c>
      <c r="G23" s="465">
        <f t="shared" si="5"/>
        <v>0.46322996076041184</v>
      </c>
      <c r="H23" s="465">
        <f t="shared" si="6"/>
        <v>0.53677003923958821</v>
      </c>
      <c r="I23" s="653">
        <f t="shared" si="4"/>
        <v>1.1587550130791566</v>
      </c>
      <c r="J23" s="654">
        <v>1.94432311472593E-2</v>
      </c>
    </row>
    <row r="24" spans="1:10" ht="31.5" customHeight="1">
      <c r="A24" s="1174" t="s">
        <v>295</v>
      </c>
      <c r="B24" s="1174"/>
      <c r="C24" s="1174"/>
      <c r="D24" s="1174"/>
      <c r="E24" s="1174"/>
      <c r="F24" s="1174"/>
      <c r="G24" s="1174"/>
      <c r="H24" s="1174"/>
      <c r="I24" s="1175"/>
      <c r="J24" s="256"/>
    </row>
    <row r="25" spans="1:10" ht="25.5" customHeight="1">
      <c r="A25" s="255"/>
      <c r="B25" s="255"/>
      <c r="C25" s="255"/>
      <c r="D25" s="258"/>
      <c r="E25" s="258"/>
      <c r="F25" s="609"/>
      <c r="G25" s="255"/>
      <c r="H25" s="255"/>
      <c r="I25" s="216"/>
      <c r="J25" s="216"/>
    </row>
    <row r="26" spans="1:10" ht="25.5" customHeight="1">
      <c r="A26" s="255"/>
      <c r="B26" s="255"/>
      <c r="C26" s="255"/>
      <c r="D26" s="259"/>
      <c r="E26" s="259"/>
      <c r="F26" s="255"/>
      <c r="G26" s="255"/>
      <c r="H26" s="255"/>
      <c r="I26" s="216"/>
      <c r="J26" s="216"/>
    </row>
    <row r="27" spans="1:10" ht="25.5" customHeight="1">
      <c r="A27" s="255"/>
      <c r="B27" s="255"/>
      <c r="C27" s="255"/>
      <c r="D27" s="255"/>
      <c r="E27" s="255"/>
      <c r="F27" s="255"/>
      <c r="G27" s="255"/>
      <c r="H27" s="255"/>
      <c r="I27" s="216"/>
      <c r="J27" s="216"/>
    </row>
    <row r="28" spans="1:10" ht="25.5" customHeight="1">
      <c r="A28" s="255"/>
      <c r="B28" s="255"/>
      <c r="C28" s="255"/>
      <c r="D28" s="255"/>
      <c r="E28" s="255"/>
      <c r="F28" s="255"/>
      <c r="G28" s="255"/>
      <c r="H28" s="255"/>
      <c r="I28" s="216"/>
      <c r="J28" s="216"/>
    </row>
    <row r="29" spans="1:10" ht="25.5" customHeight="1">
      <c r="A29" s="255"/>
      <c r="B29" s="255"/>
      <c r="C29" s="255"/>
      <c r="D29" s="255"/>
      <c r="E29" s="255"/>
      <c r="F29" s="255"/>
      <c r="G29" s="255"/>
      <c r="H29" s="255"/>
      <c r="I29" s="216"/>
      <c r="J29" s="216"/>
    </row>
    <row r="30" spans="1:10" ht="25.5" customHeight="1">
      <c r="A30" s="216"/>
      <c r="B30" s="216"/>
      <c r="C30" s="216"/>
      <c r="D30" s="216"/>
      <c r="E30" s="216"/>
      <c r="F30" s="216"/>
      <c r="G30" s="216"/>
      <c r="H30" s="216"/>
      <c r="I30" s="216"/>
      <c r="J30" s="216"/>
    </row>
    <row r="31" spans="1:10" ht="25.5" customHeight="1">
      <c r="A31" s="216"/>
      <c r="B31" s="216"/>
      <c r="C31" s="216"/>
      <c r="D31" s="216"/>
      <c r="E31" s="216"/>
      <c r="F31" s="216"/>
      <c r="G31" s="216"/>
      <c r="H31" s="216"/>
      <c r="I31" s="216"/>
      <c r="J31" s="216"/>
    </row>
    <row r="32" spans="1:10" ht="25.5" customHeight="1">
      <c r="A32" s="216"/>
      <c r="B32" s="216"/>
      <c r="C32" s="216"/>
      <c r="D32" s="216"/>
      <c r="E32" s="216"/>
      <c r="F32" s="216"/>
      <c r="G32" s="216"/>
      <c r="H32" s="216"/>
      <c r="I32" s="216"/>
      <c r="J32" s="216"/>
    </row>
    <row r="33" spans="1:10" ht="25.5" customHeight="1">
      <c r="A33" s="216"/>
      <c r="B33" s="216"/>
      <c r="C33" s="216"/>
      <c r="D33" s="216"/>
      <c r="E33" s="216"/>
      <c r="F33" s="216"/>
      <c r="G33" s="216"/>
      <c r="H33" s="216"/>
      <c r="I33" s="216"/>
      <c r="J33" s="216"/>
    </row>
    <row r="34" spans="1:10" ht="25.5" customHeight="1">
      <c r="A34" s="216"/>
      <c r="B34" s="216"/>
      <c r="C34" s="216"/>
      <c r="D34" s="216"/>
      <c r="E34" s="216"/>
      <c r="F34" s="216"/>
      <c r="G34" s="216"/>
      <c r="H34" s="216"/>
      <c r="I34" s="216"/>
      <c r="J34" s="216"/>
    </row>
    <row r="35" spans="1:10" ht="25.5" customHeight="1">
      <c r="A35" s="216"/>
      <c r="B35" s="216"/>
      <c r="C35" s="216"/>
      <c r="D35" s="216"/>
      <c r="E35" s="216"/>
      <c r="F35" s="216"/>
      <c r="G35" s="216"/>
      <c r="H35" s="216"/>
      <c r="I35" s="216"/>
    </row>
    <row r="36" spans="1:10" ht="25.5" customHeight="1">
      <c r="A36" s="216"/>
      <c r="B36" s="216"/>
      <c r="C36" s="216"/>
      <c r="D36" s="216"/>
      <c r="E36" s="216"/>
      <c r="F36" s="216"/>
      <c r="G36" s="216"/>
      <c r="H36" s="216"/>
      <c r="I36" s="216"/>
    </row>
    <row r="37" spans="1:10" ht="25.5" customHeight="1">
      <c r="A37" s="216"/>
      <c r="B37" s="216"/>
      <c r="C37" s="216"/>
      <c r="D37" s="216"/>
      <c r="E37" s="216"/>
      <c r="F37" s="216"/>
      <c r="G37" s="216"/>
      <c r="H37" s="216"/>
      <c r="I37" s="216"/>
    </row>
    <row r="38" spans="1:10" ht="25.5" customHeight="1">
      <c r="A38" s="216"/>
      <c r="B38" s="216"/>
      <c r="C38" s="216"/>
      <c r="D38" s="216"/>
      <c r="E38" s="216"/>
      <c r="F38" s="216"/>
      <c r="G38" s="216"/>
      <c r="H38" s="216"/>
      <c r="I38" s="216"/>
    </row>
    <row r="39" spans="1:10" ht="25.5" customHeight="1">
      <c r="A39" s="216"/>
      <c r="B39" s="216"/>
      <c r="C39" s="216"/>
      <c r="D39" s="216"/>
      <c r="E39" s="216"/>
      <c r="F39" s="216"/>
      <c r="G39" s="216"/>
      <c r="H39" s="216"/>
    </row>
    <row r="40" spans="1:10" ht="25.5" customHeight="1">
      <c r="A40" s="216"/>
      <c r="B40" s="216"/>
      <c r="C40" s="216"/>
      <c r="D40" s="216"/>
      <c r="E40" s="216"/>
      <c r="F40" s="216"/>
      <c r="G40" s="216"/>
      <c r="H40" s="216"/>
      <c r="J40" s="254"/>
    </row>
    <row r="41" spans="1:10" ht="25.5" customHeight="1">
      <c r="A41" s="216"/>
      <c r="B41" s="216"/>
      <c r="C41" s="216"/>
      <c r="D41" s="216"/>
      <c r="E41" s="216"/>
      <c r="F41" s="216"/>
      <c r="G41" s="216"/>
      <c r="H41" s="216"/>
    </row>
    <row r="42" spans="1:10" ht="25.5" customHeight="1">
      <c r="A42" s="216"/>
      <c r="B42" s="216"/>
      <c r="C42" s="216"/>
      <c r="D42" s="216"/>
      <c r="E42" s="216"/>
      <c r="F42" s="216"/>
      <c r="G42" s="216"/>
      <c r="H42" s="216"/>
    </row>
    <row r="43" spans="1:10" ht="25.5" customHeight="1">
      <c r="A43" s="216"/>
      <c r="B43" s="216"/>
      <c r="C43" s="216"/>
      <c r="D43" s="216"/>
      <c r="E43" s="216"/>
      <c r="F43" s="216"/>
      <c r="G43" s="216"/>
      <c r="H43" s="216"/>
    </row>
    <row r="44" spans="1:10" ht="23.25">
      <c r="A44" s="216"/>
      <c r="B44" s="216"/>
      <c r="C44" s="216"/>
      <c r="D44" s="216"/>
      <c r="E44" s="216"/>
      <c r="F44" s="216"/>
      <c r="G44" s="216"/>
      <c r="H44" s="216"/>
      <c r="I44" s="254"/>
    </row>
    <row r="45" spans="1:10">
      <c r="A45" s="216"/>
      <c r="B45" s="216"/>
      <c r="C45" s="216"/>
      <c r="D45" s="216"/>
      <c r="E45" s="216"/>
      <c r="F45" s="216"/>
      <c r="G45" s="216"/>
      <c r="H45" s="216"/>
    </row>
    <row r="46" spans="1:10">
      <c r="A46" s="216"/>
      <c r="B46" s="216"/>
      <c r="C46" s="216"/>
      <c r="D46" s="216"/>
      <c r="E46" s="216"/>
      <c r="F46" s="216"/>
      <c r="G46" s="216"/>
      <c r="H46" s="216"/>
    </row>
    <row r="47" spans="1:10">
      <c r="A47" s="216"/>
      <c r="B47" s="216"/>
      <c r="C47" s="216"/>
      <c r="D47" s="216"/>
      <c r="E47" s="216"/>
      <c r="F47" s="216"/>
      <c r="G47" s="216"/>
      <c r="H47" s="216"/>
    </row>
    <row r="48" spans="1:10" ht="51" customHeight="1"/>
    <row r="49" spans="1:8" ht="78" customHeight="1"/>
    <row r="53" spans="1:8" ht="23.25">
      <c r="A53" s="254"/>
      <c r="B53" s="254"/>
      <c r="C53" s="254"/>
      <c r="D53" s="254"/>
      <c r="E53" s="254"/>
      <c r="F53" s="254"/>
      <c r="G53" s="254"/>
      <c r="H53" s="254"/>
    </row>
    <row r="143" spans="3:3">
      <c r="C143" s="176">
        <f>C141</f>
        <v>0</v>
      </c>
    </row>
  </sheetData>
  <mergeCells count="4">
    <mergeCell ref="A24:I24"/>
    <mergeCell ref="A1:J1"/>
    <mergeCell ref="A2:J2"/>
    <mergeCell ref="A3:J4"/>
  </mergeCells>
  <conditionalFormatting sqref="B23 D23:E23">
    <cfRule type="cellIs" dxfId="573" priority="13" operator="equal">
      <formula>0</formula>
    </cfRule>
    <cfRule type="cellIs" dxfId="572" priority="16" operator="equal">
      <formula>0</formula>
    </cfRule>
  </conditionalFormatting>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O29" sqref="O29"/>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184" t="s">
        <v>296</v>
      </c>
      <c r="B1" s="1184"/>
      <c r="C1" s="1184"/>
      <c r="D1" s="1184"/>
      <c r="E1" s="1184"/>
      <c r="F1" s="1184"/>
      <c r="G1" s="1184"/>
      <c r="H1" s="1184"/>
      <c r="I1" s="1184"/>
      <c r="J1" s="1184"/>
      <c r="K1" s="1184"/>
      <c r="L1" s="1184"/>
    </row>
    <row r="2" spans="1:12" ht="38.25" customHeight="1">
      <c r="A2" s="1184" t="str">
        <f>+'Resumen '!O4</f>
        <v>Período:  Diciembre 2008 - Noviembre  2025</v>
      </c>
      <c r="B2" s="1184"/>
      <c r="C2" s="1184"/>
      <c r="D2" s="1184"/>
      <c r="E2" s="1184"/>
      <c r="F2" s="1184"/>
      <c r="G2" s="1184"/>
      <c r="H2" s="1184"/>
      <c r="I2" s="1184"/>
      <c r="J2" s="1184"/>
      <c r="K2" s="1184"/>
      <c r="L2" s="1184"/>
    </row>
    <row r="3" spans="1:12" ht="17.25" customHeight="1">
      <c r="A3" s="58"/>
      <c r="B3" s="58"/>
      <c r="C3" s="58"/>
      <c r="D3" s="58"/>
      <c r="E3" s="58"/>
      <c r="F3" s="58"/>
      <c r="G3" s="58"/>
      <c r="H3" s="58"/>
      <c r="I3" s="58"/>
      <c r="J3" s="58"/>
      <c r="K3" s="58"/>
      <c r="L3" s="58"/>
    </row>
    <row r="4" spans="1:12" s="365" customFormat="1" ht="36">
      <c r="A4" s="671" t="s">
        <v>297</v>
      </c>
      <c r="B4" s="551" t="s">
        <v>298</v>
      </c>
      <c r="C4" s="672" t="s">
        <v>299</v>
      </c>
      <c r="D4" s="672" t="s">
        <v>300</v>
      </c>
      <c r="E4" s="672" t="s">
        <v>301</v>
      </c>
      <c r="F4" s="551" t="s">
        <v>302</v>
      </c>
      <c r="G4" s="551" t="s">
        <v>303</v>
      </c>
      <c r="H4" s="672" t="s">
        <v>304</v>
      </c>
      <c r="I4" s="672" t="s">
        <v>305</v>
      </c>
      <c r="J4" s="672" t="s">
        <v>306</v>
      </c>
      <c r="K4" s="551" t="s">
        <v>307</v>
      </c>
      <c r="L4" s="673" t="s">
        <v>308</v>
      </c>
    </row>
    <row r="5" spans="1:12" s="366" customFormat="1" ht="21" customHeight="1">
      <c r="A5" s="674" t="s">
        <v>284</v>
      </c>
      <c r="B5" s="675">
        <v>554588</v>
      </c>
      <c r="C5" s="675">
        <v>330370</v>
      </c>
      <c r="D5" s="675">
        <v>5444</v>
      </c>
      <c r="E5" s="675">
        <f>+D5+C5</f>
        <v>335814</v>
      </c>
      <c r="F5" s="676">
        <f t="shared" ref="F5:F22" si="0">B5+C5+D5</f>
        <v>890402</v>
      </c>
      <c r="G5" s="675">
        <v>411558</v>
      </c>
      <c r="H5" s="675">
        <v>376958</v>
      </c>
      <c r="I5" s="675">
        <v>13341</v>
      </c>
      <c r="J5" s="675">
        <f>+I5+H5</f>
        <v>390299</v>
      </c>
      <c r="K5" s="676">
        <f t="shared" ref="K5:K11" si="1">G5+H5+I5</f>
        <v>801857</v>
      </c>
      <c r="L5" s="677">
        <f t="shared" ref="L5:L11" si="2">F5+K5</f>
        <v>1692259</v>
      </c>
    </row>
    <row r="6" spans="1:12" s="366" customFormat="1" ht="21" customHeight="1">
      <c r="A6" s="678" t="s">
        <v>285</v>
      </c>
      <c r="B6" s="675">
        <v>621549</v>
      </c>
      <c r="C6" s="675">
        <v>444129</v>
      </c>
      <c r="D6" s="675">
        <v>13199</v>
      </c>
      <c r="E6" s="675">
        <f t="shared" ref="E6:E18" si="3">+D6+C6</f>
        <v>457328</v>
      </c>
      <c r="F6" s="676">
        <f t="shared" si="0"/>
        <v>1078877</v>
      </c>
      <c r="G6" s="675">
        <v>458053</v>
      </c>
      <c r="H6" s="675">
        <v>518280</v>
      </c>
      <c r="I6" s="675">
        <v>33089</v>
      </c>
      <c r="J6" s="675">
        <f t="shared" ref="J6:J18" si="4">+I6+H6</f>
        <v>551369</v>
      </c>
      <c r="K6" s="676">
        <f t="shared" si="1"/>
        <v>1009422</v>
      </c>
      <c r="L6" s="677">
        <f t="shared" si="2"/>
        <v>2088299</v>
      </c>
    </row>
    <row r="7" spans="1:12" s="366" customFormat="1" ht="21" customHeight="1">
      <c r="A7" s="674" t="s">
        <v>286</v>
      </c>
      <c r="B7" s="675">
        <v>666490</v>
      </c>
      <c r="C7" s="675">
        <v>523408</v>
      </c>
      <c r="D7" s="675">
        <v>20284</v>
      </c>
      <c r="E7" s="675">
        <f t="shared" si="3"/>
        <v>543692</v>
      </c>
      <c r="F7" s="676">
        <f t="shared" si="0"/>
        <v>1210182</v>
      </c>
      <c r="G7" s="675">
        <v>486371</v>
      </c>
      <c r="H7" s="675">
        <v>617395</v>
      </c>
      <c r="I7" s="675">
        <v>50135</v>
      </c>
      <c r="J7" s="675">
        <f t="shared" si="4"/>
        <v>667530</v>
      </c>
      <c r="K7" s="676">
        <f t="shared" si="1"/>
        <v>1153901</v>
      </c>
      <c r="L7" s="677">
        <f t="shared" si="2"/>
        <v>2364083</v>
      </c>
    </row>
    <row r="8" spans="1:12" s="366" customFormat="1" ht="21" customHeight="1">
      <c r="A8" s="678" t="s">
        <v>287</v>
      </c>
      <c r="B8" s="675">
        <v>688507</v>
      </c>
      <c r="C8" s="675">
        <v>563079</v>
      </c>
      <c r="D8" s="675">
        <v>27872</v>
      </c>
      <c r="E8" s="675">
        <f t="shared" si="3"/>
        <v>590951</v>
      </c>
      <c r="F8" s="676">
        <f t="shared" si="0"/>
        <v>1279458</v>
      </c>
      <c r="G8" s="675">
        <v>499838</v>
      </c>
      <c r="H8" s="675">
        <v>670940</v>
      </c>
      <c r="I8" s="675">
        <v>67187</v>
      </c>
      <c r="J8" s="675">
        <f t="shared" si="4"/>
        <v>738127</v>
      </c>
      <c r="K8" s="676">
        <f t="shared" si="1"/>
        <v>1237965</v>
      </c>
      <c r="L8" s="677">
        <f t="shared" si="2"/>
        <v>2517423</v>
      </c>
    </row>
    <row r="9" spans="1:12" s="366" customFormat="1" ht="21" customHeight="1">
      <c r="A9" s="674" t="s">
        <v>288</v>
      </c>
      <c r="B9" s="675">
        <v>719477</v>
      </c>
      <c r="C9" s="675">
        <v>607781</v>
      </c>
      <c r="D9" s="675">
        <v>33530</v>
      </c>
      <c r="E9" s="675">
        <f t="shared" si="3"/>
        <v>641311</v>
      </c>
      <c r="F9" s="676">
        <f t="shared" si="0"/>
        <v>1360788</v>
      </c>
      <c r="G9" s="675">
        <v>523353</v>
      </c>
      <c r="H9" s="675">
        <v>724697</v>
      </c>
      <c r="I9" s="675">
        <v>79573</v>
      </c>
      <c r="J9" s="675">
        <f t="shared" si="4"/>
        <v>804270</v>
      </c>
      <c r="K9" s="676">
        <f t="shared" si="1"/>
        <v>1327623</v>
      </c>
      <c r="L9" s="677">
        <f t="shared" si="2"/>
        <v>2688411</v>
      </c>
    </row>
    <row r="10" spans="1:12" s="366" customFormat="1" ht="21" customHeight="1">
      <c r="A10" s="678" t="s">
        <v>289</v>
      </c>
      <c r="B10" s="675">
        <v>761550</v>
      </c>
      <c r="C10" s="675">
        <v>660882</v>
      </c>
      <c r="D10" s="675">
        <v>39966</v>
      </c>
      <c r="E10" s="675">
        <f t="shared" si="3"/>
        <v>700848</v>
      </c>
      <c r="F10" s="676">
        <f t="shared" si="0"/>
        <v>1462398</v>
      </c>
      <c r="G10" s="675">
        <v>557229</v>
      </c>
      <c r="H10" s="675">
        <v>788545</v>
      </c>
      <c r="I10" s="675">
        <v>92804</v>
      </c>
      <c r="J10" s="675">
        <f t="shared" si="4"/>
        <v>881349</v>
      </c>
      <c r="K10" s="676">
        <f t="shared" si="1"/>
        <v>1438578</v>
      </c>
      <c r="L10" s="677">
        <f t="shared" si="2"/>
        <v>2900976</v>
      </c>
    </row>
    <row r="11" spans="1:12" s="366" customFormat="1" ht="21" customHeight="1">
      <c r="A11" s="674" t="s">
        <v>290</v>
      </c>
      <c r="B11" s="675">
        <v>816912</v>
      </c>
      <c r="C11" s="675">
        <v>715603</v>
      </c>
      <c r="D11" s="675">
        <v>45810</v>
      </c>
      <c r="E11" s="675">
        <f t="shared" si="3"/>
        <v>761413</v>
      </c>
      <c r="F11" s="676">
        <f t="shared" si="0"/>
        <v>1578325</v>
      </c>
      <c r="G11" s="675">
        <v>606074</v>
      </c>
      <c r="H11" s="675">
        <v>852938</v>
      </c>
      <c r="I11" s="675">
        <v>104262</v>
      </c>
      <c r="J11" s="675">
        <f t="shared" si="4"/>
        <v>957200</v>
      </c>
      <c r="K11" s="676">
        <f t="shared" si="1"/>
        <v>1563274</v>
      </c>
      <c r="L11" s="677">
        <f t="shared" si="2"/>
        <v>3141599</v>
      </c>
    </row>
    <row r="12" spans="1:12" s="366" customFormat="1" ht="21" customHeight="1">
      <c r="A12" s="678" t="s">
        <v>291</v>
      </c>
      <c r="B12" s="675">
        <v>866421</v>
      </c>
      <c r="C12" s="675">
        <v>753051</v>
      </c>
      <c r="D12" s="675">
        <v>55339</v>
      </c>
      <c r="E12" s="675">
        <f t="shared" si="3"/>
        <v>808390</v>
      </c>
      <c r="F12" s="676">
        <f t="shared" si="0"/>
        <v>1674811</v>
      </c>
      <c r="G12" s="675">
        <v>647213</v>
      </c>
      <c r="H12" s="675">
        <v>896356</v>
      </c>
      <c r="I12" s="675">
        <v>121458</v>
      </c>
      <c r="J12" s="675">
        <f t="shared" si="4"/>
        <v>1017814</v>
      </c>
      <c r="K12" s="676">
        <f>G12+H12+I12</f>
        <v>1665027</v>
      </c>
      <c r="L12" s="677">
        <f>F12+K12</f>
        <v>3339838</v>
      </c>
    </row>
    <row r="13" spans="1:12" s="366" customFormat="1" ht="21" customHeight="1">
      <c r="A13" s="674" t="s">
        <v>292</v>
      </c>
      <c r="B13" s="675">
        <v>934645</v>
      </c>
      <c r="C13" s="675">
        <v>814654</v>
      </c>
      <c r="D13" s="675">
        <v>59951</v>
      </c>
      <c r="E13" s="675">
        <f t="shared" si="3"/>
        <v>874605</v>
      </c>
      <c r="F13" s="676">
        <f t="shared" si="0"/>
        <v>1809250</v>
      </c>
      <c r="G13" s="675">
        <v>685025</v>
      </c>
      <c r="H13" s="675">
        <v>966760</v>
      </c>
      <c r="I13" s="675">
        <v>130253</v>
      </c>
      <c r="J13" s="675">
        <f t="shared" si="4"/>
        <v>1097013</v>
      </c>
      <c r="K13" s="676">
        <f>G13+H13+I13</f>
        <v>1782038</v>
      </c>
      <c r="L13" s="677">
        <f>F13+K13</f>
        <v>3591288</v>
      </c>
    </row>
    <row r="14" spans="1:12" s="366" customFormat="1" ht="21" customHeight="1">
      <c r="A14" s="678" t="s">
        <v>293</v>
      </c>
      <c r="B14" s="675">
        <v>1031680</v>
      </c>
      <c r="C14" s="675">
        <v>881411</v>
      </c>
      <c r="D14" s="675">
        <v>64075</v>
      </c>
      <c r="E14" s="675">
        <f t="shared" si="3"/>
        <v>945486</v>
      </c>
      <c r="F14" s="676">
        <f t="shared" si="0"/>
        <v>1977166</v>
      </c>
      <c r="G14" s="675">
        <v>734397</v>
      </c>
      <c r="H14" s="675">
        <v>1051585</v>
      </c>
      <c r="I14" s="675">
        <v>139444</v>
      </c>
      <c r="J14" s="675">
        <f t="shared" si="4"/>
        <v>1191029</v>
      </c>
      <c r="K14" s="676">
        <f>G14+H14+I14</f>
        <v>1925426</v>
      </c>
      <c r="L14" s="677">
        <f>F14+K14</f>
        <v>3902592</v>
      </c>
    </row>
    <row r="15" spans="1:12" s="366" customFormat="1" ht="21" customHeight="1">
      <c r="A15" s="674" t="s">
        <v>130</v>
      </c>
      <c r="B15" s="675">
        <v>1080694</v>
      </c>
      <c r="C15" s="675">
        <v>946191</v>
      </c>
      <c r="D15" s="675">
        <v>69295</v>
      </c>
      <c r="E15" s="675">
        <f t="shared" si="3"/>
        <v>1015486</v>
      </c>
      <c r="F15" s="676">
        <f t="shared" si="0"/>
        <v>2096180</v>
      </c>
      <c r="G15" s="675">
        <v>778665</v>
      </c>
      <c r="H15" s="675">
        <v>1128712</v>
      </c>
      <c r="I15" s="675">
        <v>150430</v>
      </c>
      <c r="J15" s="675">
        <f t="shared" si="4"/>
        <v>1279142</v>
      </c>
      <c r="K15" s="676">
        <f>G15+H15+I15</f>
        <v>2057807</v>
      </c>
      <c r="L15" s="677">
        <f>F15+K15</f>
        <v>4153987</v>
      </c>
    </row>
    <row r="16" spans="1:12" s="366" customFormat="1" ht="21" customHeight="1">
      <c r="A16" s="678" t="s">
        <v>131</v>
      </c>
      <c r="B16" s="675">
        <v>1092969</v>
      </c>
      <c r="C16" s="675">
        <v>962084</v>
      </c>
      <c r="D16" s="675">
        <v>71337</v>
      </c>
      <c r="E16" s="675">
        <f t="shared" si="3"/>
        <v>1033421</v>
      </c>
      <c r="F16" s="676">
        <f t="shared" si="0"/>
        <v>2126390</v>
      </c>
      <c r="G16" s="675">
        <v>798437</v>
      </c>
      <c r="H16" s="675">
        <v>1150123</v>
      </c>
      <c r="I16" s="675">
        <v>153711</v>
      </c>
      <c r="J16" s="675">
        <f t="shared" si="4"/>
        <v>1303834</v>
      </c>
      <c r="K16" s="676">
        <f t="shared" ref="K16:K22" si="5">G16+H16+I16</f>
        <v>2102271</v>
      </c>
      <c r="L16" s="677">
        <f t="shared" ref="L16:L22" si="6">F16+K16</f>
        <v>4228661</v>
      </c>
    </row>
    <row r="17" spans="1:17" s="366" customFormat="1" ht="21" customHeight="1">
      <c r="A17" s="674" t="s">
        <v>132</v>
      </c>
      <c r="B17" s="675">
        <v>1057677</v>
      </c>
      <c r="C17" s="675">
        <v>978451</v>
      </c>
      <c r="D17" s="675">
        <v>71558</v>
      </c>
      <c r="E17" s="675">
        <f t="shared" si="3"/>
        <v>1050009</v>
      </c>
      <c r="F17" s="676">
        <f t="shared" si="0"/>
        <v>2107686</v>
      </c>
      <c r="G17" s="675">
        <v>790314</v>
      </c>
      <c r="H17" s="675">
        <v>1162090</v>
      </c>
      <c r="I17" s="675">
        <v>154813</v>
      </c>
      <c r="J17" s="675">
        <f t="shared" si="4"/>
        <v>1316903</v>
      </c>
      <c r="K17" s="676">
        <f t="shared" si="5"/>
        <v>2107217</v>
      </c>
      <c r="L17" s="677">
        <f t="shared" si="6"/>
        <v>4214903</v>
      </c>
    </row>
    <row r="18" spans="1:17" s="366" customFormat="1" ht="21" customHeight="1">
      <c r="A18" s="674" t="s">
        <v>133</v>
      </c>
      <c r="B18" s="675">
        <v>1101179</v>
      </c>
      <c r="C18" s="675">
        <v>965089</v>
      </c>
      <c r="D18" s="675">
        <v>74653</v>
      </c>
      <c r="E18" s="675">
        <f t="shared" si="3"/>
        <v>1039742</v>
      </c>
      <c r="F18" s="676">
        <f t="shared" si="0"/>
        <v>2140921</v>
      </c>
      <c r="G18" s="675">
        <v>827084</v>
      </c>
      <c r="H18" s="675">
        <v>1155297</v>
      </c>
      <c r="I18" s="675">
        <v>162057</v>
      </c>
      <c r="J18" s="675">
        <f t="shared" si="4"/>
        <v>1317354</v>
      </c>
      <c r="K18" s="676">
        <f t="shared" si="5"/>
        <v>2144438</v>
      </c>
      <c r="L18" s="677">
        <f t="shared" si="6"/>
        <v>4285359</v>
      </c>
    </row>
    <row r="19" spans="1:17" s="366" customFormat="1" ht="21" customHeight="1">
      <c r="A19" s="674" t="s">
        <v>134</v>
      </c>
      <c r="B19" s="675">
        <v>1177304</v>
      </c>
      <c r="C19" s="675">
        <v>1023415</v>
      </c>
      <c r="D19" s="675">
        <v>77648</v>
      </c>
      <c r="E19" s="679">
        <v>1101063</v>
      </c>
      <c r="F19" s="676">
        <f t="shared" si="0"/>
        <v>2278367</v>
      </c>
      <c r="G19" s="675">
        <v>903493</v>
      </c>
      <c r="H19" s="675">
        <v>1218211</v>
      </c>
      <c r="I19" s="675">
        <v>168839</v>
      </c>
      <c r="J19" s="675">
        <v>1387050</v>
      </c>
      <c r="K19" s="676">
        <f t="shared" si="5"/>
        <v>2290543</v>
      </c>
      <c r="L19" s="677">
        <f t="shared" si="6"/>
        <v>4568910</v>
      </c>
    </row>
    <row r="20" spans="1:17" s="366" customFormat="1" ht="21" customHeight="1">
      <c r="A20" s="674" t="s">
        <v>135</v>
      </c>
      <c r="B20" s="679">
        <v>1191357</v>
      </c>
      <c r="C20" s="679">
        <v>1014199</v>
      </c>
      <c r="D20" s="679">
        <v>79364</v>
      </c>
      <c r="E20" s="679">
        <v>1093563</v>
      </c>
      <c r="F20" s="676">
        <f t="shared" si="0"/>
        <v>2284920</v>
      </c>
      <c r="G20" s="679">
        <v>906434</v>
      </c>
      <c r="H20" s="679">
        <v>1212708</v>
      </c>
      <c r="I20" s="679">
        <v>173006</v>
      </c>
      <c r="J20" s="679">
        <v>1385714</v>
      </c>
      <c r="K20" s="676">
        <f t="shared" si="5"/>
        <v>2292148</v>
      </c>
      <c r="L20" s="677">
        <f t="shared" si="6"/>
        <v>4577068</v>
      </c>
    </row>
    <row r="21" spans="1:17" s="366" customFormat="1" ht="21" customHeight="1">
      <c r="A21" s="674" t="s">
        <v>136</v>
      </c>
      <c r="B21" s="679">
        <v>1212226</v>
      </c>
      <c r="C21" s="679">
        <v>1043047</v>
      </c>
      <c r="D21" s="679">
        <v>83183</v>
      </c>
      <c r="E21" s="679">
        <v>1126230</v>
      </c>
      <c r="F21" s="676">
        <f>B21+C21+D21</f>
        <v>2338456</v>
      </c>
      <c r="G21" s="679">
        <v>942986</v>
      </c>
      <c r="H21" s="679">
        <v>1236761</v>
      </c>
      <c r="I21" s="679">
        <v>181163</v>
      </c>
      <c r="J21" s="679">
        <v>1417924</v>
      </c>
      <c r="K21" s="676">
        <f>G21+H21+I21</f>
        <v>2360910</v>
      </c>
      <c r="L21" s="677">
        <f>F21+K21</f>
        <v>4699366</v>
      </c>
    </row>
    <row r="22" spans="1:17" s="366" customFormat="1" ht="21" customHeight="1">
      <c r="A22" s="678" t="str">
        <f>+'Resumen '!O6</f>
        <v>Nov. 2025</v>
      </c>
      <c r="B22" s="679">
        <f>+'Resumen '!D26</f>
        <v>1242520</v>
      </c>
      <c r="C22" s="679">
        <f>+'Resumen '!D27</f>
        <v>1059459</v>
      </c>
      <c r="D22" s="679">
        <f>+'Resumen '!D28</f>
        <v>84401</v>
      </c>
      <c r="E22" s="679">
        <f>+Tabla10[[#This Row],[Dep-Dir-Masc]]+Tabla10[[#This Row],[Dep_Adic-Masc]]</f>
        <v>1143860</v>
      </c>
      <c r="F22" s="676">
        <f t="shared" si="0"/>
        <v>2386380</v>
      </c>
      <c r="G22" s="679">
        <f>+'Resumen '!E26</f>
        <v>988893</v>
      </c>
      <c r="H22" s="679">
        <f>+'Resumen '!E27</f>
        <v>1257377</v>
      </c>
      <c r="I22" s="679">
        <f>+'Resumen '!E28</f>
        <v>184424</v>
      </c>
      <c r="J22" s="679">
        <f>+Tabla10[[#This Row],[Dep-Dir-Fem]]+Tabla10[[#This Row],[Dep_Adic-Fem]]</f>
        <v>1441801</v>
      </c>
      <c r="K22" s="676">
        <f t="shared" si="5"/>
        <v>2430694</v>
      </c>
      <c r="L22" s="677">
        <f t="shared" si="6"/>
        <v>4817074</v>
      </c>
      <c r="M22" s="426"/>
      <c r="N22" s="563"/>
    </row>
    <row r="23" spans="1:17" ht="30.75" customHeight="1">
      <c r="A23" s="1183" t="s">
        <v>309</v>
      </c>
      <c r="B23" s="1183"/>
      <c r="C23" s="1183"/>
      <c r="D23" s="1183"/>
      <c r="E23" s="1183"/>
      <c r="F23" s="1183"/>
      <c r="G23" s="1183"/>
      <c r="H23" s="1183"/>
      <c r="I23" s="1183"/>
      <c r="J23" s="1183"/>
      <c r="K23" s="1183"/>
      <c r="L23" s="1183"/>
      <c r="P23" s="366"/>
    </row>
    <row r="24" spans="1:17" ht="25.5" customHeight="1">
      <c r="A24" s="11"/>
      <c r="B24" s="11"/>
      <c r="C24" s="11"/>
      <c r="D24" s="11"/>
      <c r="E24" s="11"/>
      <c r="F24" s="11"/>
      <c r="G24" s="11"/>
      <c r="H24" s="11"/>
      <c r="I24" s="11"/>
      <c r="J24" s="11"/>
      <c r="L24" s="11"/>
      <c r="Q24" s="366"/>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65"/>
      <c r="B41" s="65"/>
      <c r="C41" s="65"/>
      <c r="D41" s="65"/>
      <c r="E41" s="65"/>
      <c r="F41" s="65"/>
      <c r="G41" s="65"/>
      <c r="H41" s="65"/>
      <c r="I41" s="65"/>
      <c r="J41" s="65"/>
      <c r="K41" s="65"/>
      <c r="L41" s="65"/>
    </row>
  </sheetData>
  <mergeCells count="3">
    <mergeCell ref="A23:L23"/>
    <mergeCell ref="A1:L1"/>
    <mergeCell ref="A2:L2"/>
  </mergeCells>
  <conditionalFormatting sqref="B22:D22 G22:I22">
    <cfRule type="cellIs" dxfId="556" priority="2" operator="equal">
      <formula>0</formula>
    </cfRule>
  </conditionalFormatting>
  <conditionalFormatting sqref="B21:D21">
    <cfRule type="cellIs" dxfId="555" priority="1" operator="equal">
      <formula>0</formula>
    </cfRule>
  </conditionalFormatting>
  <pageMargins left="0.70866141732283472" right="0.70866141732283472" top="0.74803149606299213" bottom="0.74803149606299213" header="0.31496062992125984" footer="0.31496062992125984"/>
  <pageSetup paperSize="9" scale="34"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68"/>
  <sheetViews>
    <sheetView showGridLines="0" view="pageBreakPreview" zoomScale="25" zoomScaleNormal="100" zoomScaleSheetLayoutView="25" workbookViewId="0">
      <selection activeCell="J15" sqref="J15"/>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70" customFormat="1" ht="190.5" customHeight="1">
      <c r="A1" s="1185" t="s">
        <v>310</v>
      </c>
      <c r="B1" s="1185"/>
      <c r="C1" s="1185"/>
      <c r="D1" s="1185"/>
      <c r="E1" s="1185"/>
      <c r="F1" s="1185"/>
      <c r="G1" s="1185"/>
      <c r="H1" s="1185"/>
      <c r="I1" s="1185"/>
      <c r="J1" s="1185"/>
      <c r="K1" s="1185"/>
      <c r="L1" s="1185"/>
    </row>
    <row r="2" spans="1:33" s="270" customFormat="1" ht="70.5" customHeight="1">
      <c r="A2" s="1186" t="str">
        <f>+'Resumen '!O3</f>
        <v>Período: Noviembre 2025</v>
      </c>
      <c r="B2" s="1186"/>
      <c r="C2" s="1186"/>
      <c r="D2" s="1186"/>
      <c r="E2" s="1186"/>
      <c r="F2" s="1186"/>
      <c r="G2" s="1186"/>
      <c r="H2" s="1186"/>
      <c r="I2" s="1186"/>
      <c r="J2" s="1186"/>
      <c r="K2" s="1186"/>
      <c r="L2" s="1186"/>
    </row>
    <row r="3" spans="1:33" ht="76.5" customHeight="1">
      <c r="A3" s="1187" t="s">
        <v>311</v>
      </c>
      <c r="B3" s="1187"/>
      <c r="C3" s="1187"/>
      <c r="D3" s="1187"/>
      <c r="E3" s="1187"/>
      <c r="F3" s="1187"/>
      <c r="G3" s="1187"/>
      <c r="H3" s="1187"/>
      <c r="I3" s="1187"/>
      <c r="J3" s="1187"/>
      <c r="K3" s="1187"/>
      <c r="L3" s="1187"/>
      <c r="N3" s="1041"/>
      <c r="O3" s="851"/>
      <c r="P3" s="851"/>
      <c r="Q3" s="851"/>
      <c r="R3" s="851"/>
      <c r="S3" s="851"/>
      <c r="T3" s="851"/>
      <c r="U3" s="851"/>
      <c r="V3" s="851"/>
      <c r="W3" s="851"/>
    </row>
    <row r="4" spans="1:33" ht="175.5" customHeight="1">
      <c r="A4" s="1187"/>
      <c r="B4" s="1187"/>
      <c r="C4" s="1187"/>
      <c r="D4" s="1187"/>
      <c r="E4" s="1187"/>
      <c r="F4" s="1187"/>
      <c r="G4" s="1187"/>
      <c r="H4" s="1187"/>
      <c r="I4" s="1187"/>
      <c r="J4" s="1187"/>
      <c r="K4" s="1187"/>
      <c r="L4" s="1187"/>
      <c r="O4" s="851"/>
      <c r="P4" s="851"/>
      <c r="Q4" s="851"/>
      <c r="R4" s="851"/>
      <c r="S4" s="851"/>
      <c r="T4" s="851"/>
      <c r="U4" s="851"/>
      <c r="V4" s="851"/>
      <c r="W4" s="851"/>
    </row>
    <row r="5" spans="1:33" ht="295.5" customHeight="1">
      <c r="A5" s="1187"/>
      <c r="B5" s="1187"/>
      <c r="C5" s="1187"/>
      <c r="D5" s="1187"/>
      <c r="E5" s="1187"/>
      <c r="F5" s="1187"/>
      <c r="G5" s="1187"/>
      <c r="H5" s="1187"/>
      <c r="I5" s="1187"/>
      <c r="J5" s="1187"/>
      <c r="K5" s="1187"/>
      <c r="L5" s="1187"/>
      <c r="N5" s="851"/>
      <c r="O5" s="851"/>
      <c r="P5" s="851"/>
      <c r="Q5" s="851"/>
      <c r="R5" s="851"/>
      <c r="S5" s="851"/>
      <c r="T5" s="851"/>
      <c r="U5" s="851"/>
      <c r="V5" s="851"/>
      <c r="W5" s="851"/>
    </row>
    <row r="6" spans="1:33" ht="43.5" customHeight="1">
      <c r="A6" s="1187"/>
      <c r="B6" s="1187"/>
      <c r="C6" s="1187"/>
      <c r="D6" s="1187"/>
      <c r="E6" s="1187"/>
      <c r="F6" s="1187"/>
      <c r="G6" s="1187"/>
      <c r="H6" s="1187"/>
      <c r="I6" s="1187"/>
      <c r="J6" s="1187"/>
      <c r="K6" s="1187"/>
      <c r="L6" s="1187"/>
      <c r="N6" s="851"/>
      <c r="O6" s="851"/>
      <c r="P6" s="851"/>
      <c r="Q6" s="851"/>
      <c r="R6" s="851"/>
      <c r="S6" s="851"/>
      <c r="T6" s="851"/>
      <c r="U6" s="851"/>
      <c r="V6" s="851"/>
      <c r="W6" s="851"/>
    </row>
    <row r="7" spans="1:33" ht="229.5" customHeight="1">
      <c r="A7" s="1187"/>
      <c r="B7" s="1187"/>
      <c r="C7" s="1187"/>
      <c r="D7" s="1187"/>
      <c r="E7" s="1187"/>
      <c r="F7" s="1187"/>
      <c r="G7" s="1187"/>
      <c r="H7" s="1187"/>
      <c r="I7" s="1187"/>
      <c r="J7" s="1187"/>
      <c r="K7" s="1187"/>
      <c r="L7" s="1187"/>
      <c r="N7" s="851"/>
      <c r="O7" s="851"/>
      <c r="P7" s="851"/>
      <c r="Q7" s="851"/>
      <c r="R7" s="851"/>
      <c r="S7" s="851"/>
      <c r="T7" s="851"/>
      <c r="U7" s="851"/>
      <c r="V7" s="851"/>
      <c r="W7" s="851"/>
    </row>
    <row r="8" spans="1:33" s="261" customFormat="1" ht="97.5" customHeight="1">
      <c r="A8" s="830" t="s">
        <v>159</v>
      </c>
      <c r="B8" s="831" t="s">
        <v>312</v>
      </c>
      <c r="C8" s="831" t="s">
        <v>161</v>
      </c>
      <c r="D8" s="831" t="s">
        <v>162</v>
      </c>
      <c r="E8" s="831" t="s">
        <v>163</v>
      </c>
      <c r="F8" s="831" t="s">
        <v>164</v>
      </c>
      <c r="G8" s="832" t="s">
        <v>165</v>
      </c>
      <c r="H8" s="826"/>
      <c r="I8" s="826"/>
      <c r="N8" s="1042"/>
    </row>
    <row r="9" spans="1:33" s="817" customFormat="1" ht="55.5" customHeight="1">
      <c r="A9" s="810" t="s">
        <v>166</v>
      </c>
      <c r="B9" s="810">
        <f>+D9+F9</f>
        <v>361504</v>
      </c>
      <c r="C9" s="811">
        <f>+B9/$B$27</f>
        <v>7.5046387080621973E-2</v>
      </c>
      <c r="D9" s="812">
        <f>+'Resumen '!C136</f>
        <v>184156</v>
      </c>
      <c r="E9" s="813">
        <f>D9/B9</f>
        <v>0.50941621669469772</v>
      </c>
      <c r="F9" s="812">
        <f>+'Resumen '!D136</f>
        <v>177348</v>
      </c>
      <c r="G9" s="814">
        <f>+F9/B9</f>
        <v>0.49058378330530228</v>
      </c>
      <c r="H9" s="815"/>
      <c r="I9" s="815"/>
      <c r="J9" s="816"/>
      <c r="K9" s="816"/>
      <c r="L9" s="816"/>
      <c r="N9" s="1043"/>
      <c r="AD9" s="1164" t="s">
        <v>167</v>
      </c>
      <c r="AE9" s="1165"/>
      <c r="AF9" s="1165"/>
    </row>
    <row r="10" spans="1:33" s="817" customFormat="1" ht="55.5" customHeight="1">
      <c r="A10" s="810" t="s">
        <v>168</v>
      </c>
      <c r="B10" s="810">
        <f t="shared" ref="B10:B26" si="0">+D10+F10</f>
        <v>448703</v>
      </c>
      <c r="C10" s="811">
        <f t="shared" ref="C10:C27" si="1">+B10/$B$27</f>
        <v>9.3148454850392581E-2</v>
      </c>
      <c r="D10" s="812">
        <f>+'Resumen '!C137</f>
        <v>228633</v>
      </c>
      <c r="E10" s="813">
        <f t="shared" ref="E10:E27" si="2">D10/B10</f>
        <v>0.50954194645455908</v>
      </c>
      <c r="F10" s="812">
        <f>+'Resumen '!D137</f>
        <v>220070</v>
      </c>
      <c r="G10" s="814">
        <f t="shared" ref="G10:G27" si="3">+F10/B10</f>
        <v>0.49045805354544098</v>
      </c>
      <c r="H10" s="815"/>
      <c r="I10" s="815"/>
      <c r="J10" s="818"/>
      <c r="K10" s="818"/>
      <c r="L10" s="818"/>
      <c r="M10" s="819"/>
      <c r="AD10" s="820" t="s">
        <v>169</v>
      </c>
      <c r="AE10" s="820" t="s">
        <v>162</v>
      </c>
      <c r="AF10" s="820" t="s">
        <v>164</v>
      </c>
    </row>
    <row r="11" spans="1:33" s="817" customFormat="1" ht="55.5" customHeight="1">
      <c r="A11" s="810" t="s">
        <v>170</v>
      </c>
      <c r="B11" s="810">
        <f t="shared" si="0"/>
        <v>453612</v>
      </c>
      <c r="C11" s="811">
        <f t="shared" si="1"/>
        <v>9.4167538219259245E-2</v>
      </c>
      <c r="D11" s="812">
        <f>+'Resumen '!C138</f>
        <v>231261</v>
      </c>
      <c r="E11" s="813">
        <f t="shared" si="2"/>
        <v>0.50982116875214945</v>
      </c>
      <c r="F11" s="812">
        <f>+'Resumen '!D138</f>
        <v>222351</v>
      </c>
      <c r="G11" s="814">
        <f t="shared" si="3"/>
        <v>0.49017883124785061</v>
      </c>
      <c r="H11" s="815"/>
      <c r="I11" s="815"/>
      <c r="J11" s="818"/>
      <c r="K11" s="818"/>
      <c r="L11" s="818"/>
      <c r="M11" s="821"/>
      <c r="AD11" s="822" t="s">
        <v>171</v>
      </c>
      <c r="AE11" s="823">
        <v>13968</v>
      </c>
      <c r="AF11" s="823">
        <f>8829*-1</f>
        <v>-8829</v>
      </c>
    </row>
    <row r="12" spans="1:33" s="817" customFormat="1" ht="55.5" customHeight="1">
      <c r="A12" s="810" t="s">
        <v>171</v>
      </c>
      <c r="B12" s="810">
        <f t="shared" si="0"/>
        <v>350342</v>
      </c>
      <c r="C12" s="811">
        <f t="shared" si="1"/>
        <v>7.2729212795983614E-2</v>
      </c>
      <c r="D12" s="812">
        <f>+'Resumen '!C139</f>
        <v>177630</v>
      </c>
      <c r="E12" s="813">
        <f t="shared" si="2"/>
        <v>0.5070188558608445</v>
      </c>
      <c r="F12" s="812">
        <f>+'Resumen '!D139</f>
        <v>172712</v>
      </c>
      <c r="G12" s="814">
        <f t="shared" si="3"/>
        <v>0.49298114413915545</v>
      </c>
      <c r="H12" s="815"/>
      <c r="I12" s="815"/>
      <c r="J12" s="818"/>
      <c r="K12" s="818"/>
      <c r="L12" s="818"/>
      <c r="M12" s="816"/>
      <c r="AD12" s="822" t="s">
        <v>172</v>
      </c>
      <c r="AE12" s="823">
        <v>94691</v>
      </c>
      <c r="AF12" s="823">
        <f>65301*-1</f>
        <v>-65301</v>
      </c>
    </row>
    <row r="13" spans="1:33" s="817" customFormat="1" ht="55.5" customHeight="1">
      <c r="A13" s="810" t="s">
        <v>172</v>
      </c>
      <c r="B13" s="810">
        <f t="shared" si="0"/>
        <v>340052</v>
      </c>
      <c r="C13" s="811">
        <f t="shared" si="1"/>
        <v>7.0593061264991985E-2</v>
      </c>
      <c r="D13" s="812">
        <f>+'Resumen '!C140</f>
        <v>168022</v>
      </c>
      <c r="E13" s="813">
        <f t="shared" si="2"/>
        <v>0.49410678366838012</v>
      </c>
      <c r="F13" s="812">
        <f>+'Resumen '!D140</f>
        <v>172030</v>
      </c>
      <c r="G13" s="814">
        <f t="shared" si="3"/>
        <v>0.50589321633161988</v>
      </c>
      <c r="H13" s="815"/>
      <c r="I13" s="815"/>
      <c r="J13" s="818"/>
      <c r="K13" s="818"/>
      <c r="L13" s="818"/>
      <c r="AD13" s="822" t="s">
        <v>173</v>
      </c>
      <c r="AE13" s="823">
        <v>114856</v>
      </c>
      <c r="AF13" s="823">
        <v>-87226</v>
      </c>
      <c r="AG13" s="823">
        <f t="shared" ref="AG13:AG25" si="4">AF13*$C$38</f>
        <v>-4025567126</v>
      </c>
    </row>
    <row r="14" spans="1:33" s="817" customFormat="1" ht="55.5" customHeight="1">
      <c r="A14" s="810" t="s">
        <v>173</v>
      </c>
      <c r="B14" s="810">
        <f t="shared" si="0"/>
        <v>419370</v>
      </c>
      <c r="C14" s="811">
        <f t="shared" si="1"/>
        <v>8.7059073620210106E-2</v>
      </c>
      <c r="D14" s="812">
        <f>+'Resumen '!C141</f>
        <v>197381</v>
      </c>
      <c r="E14" s="813">
        <f t="shared" si="2"/>
        <v>0.47066075303431337</v>
      </c>
      <c r="F14" s="812">
        <f>+'Resumen '!D141</f>
        <v>221989</v>
      </c>
      <c r="G14" s="814">
        <f t="shared" si="3"/>
        <v>0.52933924696568657</v>
      </c>
      <c r="H14" s="815"/>
      <c r="I14" s="815"/>
      <c r="J14" s="818"/>
      <c r="K14" s="818"/>
      <c r="L14" s="818"/>
      <c r="M14" s="816"/>
      <c r="AD14" s="822" t="s">
        <v>174</v>
      </c>
      <c r="AE14" s="823">
        <v>110599</v>
      </c>
      <c r="AF14" s="823">
        <v>-88163</v>
      </c>
      <c r="AG14" s="823">
        <f t="shared" si="4"/>
        <v>-4068810613</v>
      </c>
    </row>
    <row r="15" spans="1:33" s="817" customFormat="1" ht="55.5" customHeight="1">
      <c r="A15" s="810" t="s">
        <v>174</v>
      </c>
      <c r="B15" s="810">
        <f t="shared" si="0"/>
        <v>447528</v>
      </c>
      <c r="C15" s="811">
        <f t="shared" si="1"/>
        <v>9.2904530841751654E-2</v>
      </c>
      <c r="D15" s="812">
        <f>+'Resumen '!C142</f>
        <v>212609</v>
      </c>
      <c r="E15" s="813">
        <f t="shared" si="2"/>
        <v>0.47507418530237217</v>
      </c>
      <c r="F15" s="812">
        <f>+'Resumen '!D142</f>
        <v>234919</v>
      </c>
      <c r="G15" s="814">
        <f t="shared" si="3"/>
        <v>0.52492581469762789</v>
      </c>
      <c r="H15" s="815"/>
      <c r="I15" s="815"/>
      <c r="J15" s="818"/>
      <c r="K15" s="818"/>
      <c r="L15" s="818"/>
      <c r="M15" s="816"/>
      <c r="AD15" s="822" t="s">
        <v>175</v>
      </c>
      <c r="AE15" s="823">
        <v>94068</v>
      </c>
      <c r="AF15" s="823">
        <v>-78209</v>
      </c>
      <c r="AG15" s="823">
        <f t="shared" si="4"/>
        <v>-3609423559</v>
      </c>
    </row>
    <row r="16" spans="1:33" s="817" customFormat="1" ht="55.5" customHeight="1">
      <c r="A16" s="810" t="s">
        <v>175</v>
      </c>
      <c r="B16" s="810">
        <f t="shared" si="0"/>
        <v>397849</v>
      </c>
      <c r="C16" s="811">
        <f t="shared" si="1"/>
        <v>8.2591423756413124E-2</v>
      </c>
      <c r="D16" s="812">
        <f>+'Resumen '!C143</f>
        <v>192917</v>
      </c>
      <c r="E16" s="813">
        <f t="shared" si="2"/>
        <v>0.48490005001897707</v>
      </c>
      <c r="F16" s="812">
        <f>+'Resumen '!D143</f>
        <v>204932</v>
      </c>
      <c r="G16" s="814">
        <f t="shared" si="3"/>
        <v>0.51509994998102293</v>
      </c>
      <c r="H16" s="815"/>
      <c r="I16" s="815"/>
      <c r="J16" s="818"/>
      <c r="K16" s="818"/>
      <c r="L16" s="818"/>
      <c r="AD16" s="822" t="s">
        <v>176</v>
      </c>
      <c r="AE16" s="823">
        <v>82896</v>
      </c>
      <c r="AF16" s="823">
        <v>-70646</v>
      </c>
      <c r="AG16" s="823">
        <f t="shared" si="4"/>
        <v>-3260383546</v>
      </c>
    </row>
    <row r="17" spans="1:33" s="817" customFormat="1" ht="55.5" customHeight="1">
      <c r="A17" s="810" t="s">
        <v>176</v>
      </c>
      <c r="B17" s="810">
        <f t="shared" si="0"/>
        <v>341814</v>
      </c>
      <c r="C17" s="811">
        <f t="shared" si="1"/>
        <v>7.0958843480502895E-2</v>
      </c>
      <c r="D17" s="812">
        <f>+'Resumen '!C144</f>
        <v>168706</v>
      </c>
      <c r="E17" s="813">
        <f t="shared" si="2"/>
        <v>0.49356082547818403</v>
      </c>
      <c r="F17" s="812">
        <f>+'Resumen '!D144</f>
        <v>173108</v>
      </c>
      <c r="G17" s="814">
        <f t="shared" si="3"/>
        <v>0.50643917452181597</v>
      </c>
      <c r="H17" s="815"/>
      <c r="I17" s="815"/>
      <c r="J17" s="818"/>
      <c r="K17" s="818"/>
      <c r="L17" s="818"/>
      <c r="AD17" s="822" t="s">
        <v>177</v>
      </c>
      <c r="AE17" s="823">
        <v>68381</v>
      </c>
      <c r="AF17" s="823">
        <v>-56998</v>
      </c>
      <c r="AG17" s="823">
        <f t="shared" si="4"/>
        <v>-2630514698</v>
      </c>
    </row>
    <row r="18" spans="1:33" s="817" customFormat="1" ht="55.5" customHeight="1">
      <c r="A18" s="810" t="s">
        <v>177</v>
      </c>
      <c r="B18" s="810">
        <f t="shared" si="0"/>
        <v>307726</v>
      </c>
      <c r="C18" s="811">
        <f t="shared" si="1"/>
        <v>6.3882348496203292E-2</v>
      </c>
      <c r="D18" s="812">
        <f>+'Resumen '!C145</f>
        <v>154776</v>
      </c>
      <c r="E18" s="813">
        <f t="shared" si="2"/>
        <v>0.50296692512169916</v>
      </c>
      <c r="F18" s="812">
        <f>+'Resumen '!D145</f>
        <v>152950</v>
      </c>
      <c r="G18" s="814">
        <f t="shared" si="3"/>
        <v>0.49703307487830084</v>
      </c>
      <c r="H18" s="815"/>
      <c r="I18" s="815"/>
      <c r="J18" s="818"/>
      <c r="K18" s="818"/>
      <c r="L18" s="818"/>
      <c r="AD18" s="822" t="s">
        <v>178</v>
      </c>
      <c r="AE18" s="823">
        <v>53231</v>
      </c>
      <c r="AF18" s="823">
        <v>-40454</v>
      </c>
      <c r="AG18" s="823">
        <f t="shared" si="4"/>
        <v>-1866992554</v>
      </c>
    </row>
    <row r="19" spans="1:33" s="817" customFormat="1" ht="55.5" customHeight="1">
      <c r="A19" s="810" t="s">
        <v>178</v>
      </c>
      <c r="B19" s="810">
        <f t="shared" si="0"/>
        <v>259868</v>
      </c>
      <c r="C19" s="811">
        <f t="shared" si="1"/>
        <v>5.3947271725532972E-2</v>
      </c>
      <c r="D19" s="812">
        <f>+'Resumen '!C146</f>
        <v>131606</v>
      </c>
      <c r="E19" s="813">
        <f t="shared" si="2"/>
        <v>0.50643403574122248</v>
      </c>
      <c r="F19" s="812">
        <f>+'Resumen '!D146</f>
        <v>128262</v>
      </c>
      <c r="G19" s="814">
        <f t="shared" si="3"/>
        <v>0.49356596425877752</v>
      </c>
      <c r="H19" s="815"/>
      <c r="I19" s="815"/>
      <c r="J19" s="818"/>
      <c r="K19" s="818"/>
      <c r="L19" s="818"/>
      <c r="AD19" s="822" t="s">
        <v>179</v>
      </c>
      <c r="AE19" s="823">
        <v>39299</v>
      </c>
      <c r="AF19" s="823">
        <v>-25509</v>
      </c>
      <c r="AG19" s="823">
        <f t="shared" si="4"/>
        <v>-1177265859</v>
      </c>
    </row>
    <row r="20" spans="1:33" s="817" customFormat="1" ht="55.5" customHeight="1">
      <c r="A20" s="810" t="s">
        <v>179</v>
      </c>
      <c r="B20" s="810">
        <f t="shared" si="0"/>
        <v>221806</v>
      </c>
      <c r="C20" s="811">
        <f t="shared" si="1"/>
        <v>4.6045794604774599E-2</v>
      </c>
      <c r="D20" s="812">
        <f>+'Resumen '!C147</f>
        <v>111626</v>
      </c>
      <c r="E20" s="813">
        <f t="shared" si="2"/>
        <v>0.50325960524061564</v>
      </c>
      <c r="F20" s="812">
        <f>+'Resumen '!D147</f>
        <v>110180</v>
      </c>
      <c r="G20" s="814">
        <f t="shared" si="3"/>
        <v>0.49674039475938431</v>
      </c>
      <c r="H20" s="815"/>
      <c r="I20" s="815"/>
      <c r="J20" s="818"/>
      <c r="K20" s="818"/>
      <c r="L20" s="818"/>
      <c r="AD20" s="822" t="s">
        <v>180</v>
      </c>
      <c r="AE20" s="823">
        <v>25049</v>
      </c>
      <c r="AF20" s="823">
        <v>-13161</v>
      </c>
      <c r="AG20" s="823">
        <f t="shared" si="4"/>
        <v>-607393311</v>
      </c>
    </row>
    <row r="21" spans="1:33" s="817" customFormat="1" ht="55.5" customHeight="1">
      <c r="A21" s="810" t="s">
        <v>180</v>
      </c>
      <c r="B21" s="810">
        <f t="shared" si="0"/>
        <v>168552</v>
      </c>
      <c r="C21" s="811">
        <f t="shared" si="1"/>
        <v>3.4990535748464731E-2</v>
      </c>
      <c r="D21" s="812">
        <f>+'Resumen '!C148</f>
        <v>85124</v>
      </c>
      <c r="E21" s="813">
        <f t="shared" si="2"/>
        <v>0.50503108832882437</v>
      </c>
      <c r="F21" s="812">
        <f>+'Resumen '!D148</f>
        <v>83428</v>
      </c>
      <c r="G21" s="814">
        <f t="shared" si="3"/>
        <v>0.49496891167117568</v>
      </c>
      <c r="H21" s="815"/>
      <c r="I21" s="815"/>
      <c r="J21" s="818"/>
      <c r="K21" s="818"/>
      <c r="L21" s="818"/>
      <c r="AD21" s="822" t="s">
        <v>181</v>
      </c>
      <c r="AE21" s="823">
        <v>13405</v>
      </c>
      <c r="AF21" s="823">
        <v>-5601</v>
      </c>
      <c r="AG21" s="823">
        <f t="shared" si="4"/>
        <v>-258491751</v>
      </c>
    </row>
    <row r="22" spans="1:33" s="817" customFormat="1" ht="55.5" customHeight="1">
      <c r="A22" s="810" t="s">
        <v>181</v>
      </c>
      <c r="B22" s="810">
        <f t="shared" si="0"/>
        <v>114915</v>
      </c>
      <c r="C22" s="811">
        <f t="shared" si="1"/>
        <v>2.3855768045082968E-2</v>
      </c>
      <c r="D22" s="812">
        <f>+'Resumen '!C149</f>
        <v>57467</v>
      </c>
      <c r="E22" s="813">
        <f t="shared" si="2"/>
        <v>0.50008266979941696</v>
      </c>
      <c r="F22" s="812">
        <f>+'Resumen '!D149</f>
        <v>57448</v>
      </c>
      <c r="G22" s="814">
        <f t="shared" si="3"/>
        <v>0.49991733020058304</v>
      </c>
      <c r="H22" s="815"/>
      <c r="I22" s="815"/>
      <c r="J22" s="818"/>
      <c r="K22" s="818"/>
      <c r="L22" s="818"/>
      <c r="M22" s="816"/>
      <c r="AD22" s="822" t="s">
        <v>182</v>
      </c>
      <c r="AE22" s="823">
        <v>7875</v>
      </c>
      <c r="AF22" s="823">
        <v>-2898</v>
      </c>
      <c r="AG22" s="823">
        <f t="shared" si="4"/>
        <v>-133745598</v>
      </c>
    </row>
    <row r="23" spans="1:33" s="817" customFormat="1" ht="55.5" customHeight="1">
      <c r="A23" s="810" t="s">
        <v>182</v>
      </c>
      <c r="B23" s="810">
        <f t="shared" si="0"/>
        <v>81289</v>
      </c>
      <c r="C23" s="811">
        <f t="shared" si="1"/>
        <v>1.6875181905031976E-2</v>
      </c>
      <c r="D23" s="812">
        <f>+'Resumen '!C150</f>
        <v>39283</v>
      </c>
      <c r="E23" s="813">
        <f t="shared" si="2"/>
        <v>0.48325111638721108</v>
      </c>
      <c r="F23" s="812">
        <f>+'Resumen '!D150</f>
        <v>42006</v>
      </c>
      <c r="G23" s="814">
        <f t="shared" si="3"/>
        <v>0.51674888361278892</v>
      </c>
      <c r="H23" s="815"/>
      <c r="I23" s="815"/>
      <c r="J23" s="818"/>
      <c r="K23" s="818"/>
      <c r="L23" s="818"/>
      <c r="M23" s="816"/>
      <c r="AD23" s="822" t="s">
        <v>183</v>
      </c>
      <c r="AE23" s="823">
        <v>3939</v>
      </c>
      <c r="AF23" s="823">
        <v>-1434</v>
      </c>
      <c r="AG23" s="823">
        <f t="shared" si="4"/>
        <v>-66180534</v>
      </c>
    </row>
    <row r="24" spans="1:33" s="817" customFormat="1" ht="55.5" customHeight="1">
      <c r="A24" s="810" t="s">
        <v>183</v>
      </c>
      <c r="B24" s="810">
        <f t="shared" si="0"/>
        <v>51513</v>
      </c>
      <c r="C24" s="811">
        <f t="shared" si="1"/>
        <v>1.069383613371935E-2</v>
      </c>
      <c r="D24" s="812">
        <f>+'Resumen '!C151</f>
        <v>23789</v>
      </c>
      <c r="E24" s="813">
        <f t="shared" si="2"/>
        <v>0.46180575776988331</v>
      </c>
      <c r="F24" s="812">
        <f>+'Resumen '!D151</f>
        <v>27724</v>
      </c>
      <c r="G24" s="814">
        <f t="shared" si="3"/>
        <v>0.53819424223011669</v>
      </c>
      <c r="H24" s="815"/>
      <c r="I24" s="815"/>
      <c r="J24" s="818"/>
      <c r="K24" s="818"/>
      <c r="L24" s="818"/>
      <c r="AD24" s="822" t="s">
        <v>184</v>
      </c>
      <c r="AE24" s="823">
        <v>1841</v>
      </c>
      <c r="AF24" s="823">
        <v>-673</v>
      </c>
      <c r="AG24" s="823">
        <f t="shared" si="4"/>
        <v>-31059623</v>
      </c>
    </row>
    <row r="25" spans="1:33" s="817" customFormat="1" ht="55.5" customHeight="1">
      <c r="A25" s="810" t="s">
        <v>184</v>
      </c>
      <c r="B25" s="810">
        <f t="shared" si="0"/>
        <v>27195</v>
      </c>
      <c r="C25" s="811">
        <f t="shared" si="1"/>
        <v>5.6455433319064644E-3</v>
      </c>
      <c r="D25" s="812">
        <f>+'Resumen '!C152</f>
        <v>11961</v>
      </c>
      <c r="E25" s="813">
        <f t="shared" si="2"/>
        <v>0.43982349696635409</v>
      </c>
      <c r="F25" s="812">
        <f>+'Resumen '!D152</f>
        <v>15234</v>
      </c>
      <c r="G25" s="814">
        <f t="shared" si="3"/>
        <v>0.56017650303364586</v>
      </c>
      <c r="H25" s="815"/>
      <c r="I25" s="815"/>
      <c r="J25" s="824"/>
      <c r="K25" s="824"/>
      <c r="L25" s="824"/>
      <c r="M25" s="825"/>
      <c r="AD25" s="822" t="s">
        <v>185</v>
      </c>
      <c r="AE25" s="823">
        <v>855</v>
      </c>
      <c r="AF25" s="823">
        <v>-303</v>
      </c>
      <c r="AG25" s="823">
        <f t="shared" si="4"/>
        <v>-13983753</v>
      </c>
    </row>
    <row r="26" spans="1:33" s="261" customFormat="1" ht="55.5" customHeight="1">
      <c r="A26" s="810" t="s">
        <v>186</v>
      </c>
      <c r="B26" s="810">
        <f t="shared" si="0"/>
        <v>23436</v>
      </c>
      <c r="C26" s="811">
        <f t="shared" si="1"/>
        <v>4.8651940991564589E-3</v>
      </c>
      <c r="D26" s="812">
        <f>+'Resumen '!C153</f>
        <v>9433</v>
      </c>
      <c r="E26" s="813">
        <f t="shared" si="2"/>
        <v>0.40250042669397507</v>
      </c>
      <c r="F26" s="812">
        <f>+'Resumen '!D153</f>
        <v>14003</v>
      </c>
      <c r="G26" s="814">
        <f t="shared" si="3"/>
        <v>0.59749957330602488</v>
      </c>
      <c r="H26" s="826"/>
      <c r="I26" s="826"/>
      <c r="J26" s="827"/>
      <c r="K26" s="827"/>
      <c r="L26" s="827"/>
      <c r="AD26" s="828" t="s">
        <v>147</v>
      </c>
      <c r="AE26" s="829">
        <f>SUM(AE11:AE25)</f>
        <v>724953</v>
      </c>
      <c r="AF26" s="829">
        <f>SUM(AF11:AF25)</f>
        <v>-545405</v>
      </c>
    </row>
    <row r="27" spans="1:33" s="261" customFormat="1" ht="55.5" customHeight="1">
      <c r="A27" s="810" t="s">
        <v>147</v>
      </c>
      <c r="B27" s="810">
        <f>SUM(B9:B26)</f>
        <v>4817074</v>
      </c>
      <c r="C27" s="811">
        <f t="shared" si="1"/>
        <v>1</v>
      </c>
      <c r="D27" s="810">
        <f>SUM(D9:D26)</f>
        <v>2386380</v>
      </c>
      <c r="E27" s="813">
        <f t="shared" si="2"/>
        <v>0.49540031977918547</v>
      </c>
      <c r="F27" s="810">
        <f>SUM(F9:F26)</f>
        <v>2430694</v>
      </c>
      <c r="G27" s="814">
        <f t="shared" si="3"/>
        <v>0.50459968022081458</v>
      </c>
      <c r="H27" s="826"/>
      <c r="I27" s="826"/>
      <c r="J27" s="826"/>
      <c r="K27" s="826"/>
      <c r="L27" s="826"/>
    </row>
    <row r="28" spans="1:33" s="851" customFormat="1" ht="55.5" customHeight="1">
      <c r="B28" s="850"/>
      <c r="C28" s="850"/>
      <c r="D28" s="850"/>
      <c r="E28" s="850"/>
      <c r="F28" s="850"/>
      <c r="G28" s="850"/>
      <c r="H28" s="850"/>
      <c r="I28" s="850"/>
      <c r="J28" s="850"/>
      <c r="K28" s="850"/>
      <c r="L28" s="850"/>
    </row>
    <row r="29" spans="1:33" s="851" customFormat="1" ht="55.5" customHeight="1">
      <c r="B29" s="850"/>
      <c r="C29" s="850"/>
      <c r="D29" s="850"/>
      <c r="E29" s="850"/>
      <c r="F29" s="850"/>
      <c r="G29" s="850"/>
      <c r="H29" s="850"/>
      <c r="I29" s="850"/>
      <c r="J29" s="850"/>
      <c r="K29" s="850"/>
      <c r="L29" s="850"/>
    </row>
    <row r="30" spans="1:33" s="851" customFormat="1" ht="55.5" customHeight="1">
      <c r="B30" s="850"/>
      <c r="C30" s="850"/>
      <c r="D30" s="850"/>
      <c r="E30" s="850"/>
      <c r="F30" s="850"/>
      <c r="G30" s="850"/>
      <c r="H30" s="850"/>
      <c r="I30" s="850"/>
      <c r="J30" s="850"/>
      <c r="K30" s="850"/>
      <c r="L30" s="850"/>
    </row>
    <row r="31" spans="1:33" ht="18.75">
      <c r="B31" s="264"/>
      <c r="C31" s="264"/>
      <c r="D31" s="264"/>
      <c r="E31" s="264"/>
      <c r="F31" s="264"/>
      <c r="G31" s="8"/>
      <c r="H31" s="8"/>
      <c r="I31" s="8"/>
      <c r="J31" s="8"/>
      <c r="K31" s="8"/>
      <c r="L31" s="8"/>
      <c r="M31" s="60"/>
    </row>
    <row r="32" spans="1:33" ht="18.75">
      <c r="B32" s="264"/>
      <c r="C32" s="264"/>
      <c r="D32" s="264"/>
      <c r="E32" s="264"/>
      <c r="F32" s="264"/>
      <c r="G32" s="8"/>
      <c r="H32" s="8"/>
      <c r="I32" s="8"/>
      <c r="J32" s="8"/>
      <c r="K32" s="8"/>
      <c r="L32" s="8"/>
      <c r="M32" s="60"/>
    </row>
    <row r="33" spans="1:26" ht="18.75">
      <c r="B33" s="775"/>
      <c r="C33" s="264"/>
      <c r="D33" s="264"/>
      <c r="E33" s="264"/>
      <c r="F33" s="264"/>
      <c r="G33" s="775"/>
      <c r="H33" s="775"/>
      <c r="I33" s="775"/>
      <c r="J33" s="8"/>
      <c r="K33" s="8"/>
      <c r="L33" s="8"/>
      <c r="M33" s="60"/>
    </row>
    <row r="34" spans="1:26" ht="36">
      <c r="A34" s="699"/>
      <c r="B34" s="786"/>
      <c r="C34" s="787"/>
      <c r="D34" s="787"/>
      <c r="E34" s="787"/>
      <c r="F34" s="787"/>
      <c r="G34" s="786"/>
      <c r="H34" s="775"/>
      <c r="I34" s="775"/>
      <c r="J34" s="8"/>
      <c r="K34" s="8"/>
      <c r="L34" s="8"/>
      <c r="M34" s="60"/>
    </row>
    <row r="35" spans="1:26" ht="36">
      <c r="A35" s="699"/>
      <c r="B35" s="786"/>
      <c r="C35" s="1166" t="s">
        <v>169</v>
      </c>
      <c r="D35" s="787"/>
      <c r="E35" s="787"/>
      <c r="F35" s="787"/>
      <c r="G35" s="786"/>
      <c r="H35" s="775"/>
      <c r="I35" s="775"/>
      <c r="J35" s="8"/>
      <c r="K35" s="8"/>
      <c r="L35" s="8"/>
      <c r="M35" s="60"/>
    </row>
    <row r="36" spans="1:26" ht="36">
      <c r="A36" s="699"/>
      <c r="B36" s="786"/>
      <c r="C36" s="1166"/>
      <c r="D36" s="803" t="s">
        <v>164</v>
      </c>
      <c r="E36" s="803" t="s">
        <v>162</v>
      </c>
      <c r="F36" s="787"/>
      <c r="G36" s="786"/>
      <c r="H36" s="775"/>
      <c r="I36" s="775"/>
      <c r="J36" s="8"/>
      <c r="K36" s="8"/>
      <c r="L36" s="8"/>
      <c r="M36" s="60"/>
    </row>
    <row r="37" spans="1:26" ht="36">
      <c r="A37" s="699"/>
      <c r="B37" s="786"/>
      <c r="C37" s="804" t="str">
        <f>+A9</f>
        <v>0-4</v>
      </c>
      <c r="D37" s="806">
        <f>+F9*-1</f>
        <v>-177348</v>
      </c>
      <c r="E37" s="806">
        <f>+D9</f>
        <v>184156</v>
      </c>
      <c r="F37" s="787"/>
      <c r="G37" s="786"/>
      <c r="H37" s="775"/>
      <c r="I37" s="775"/>
      <c r="J37" s="8"/>
      <c r="K37" s="8"/>
      <c r="L37" s="8"/>
      <c r="M37" s="60"/>
    </row>
    <row r="38" spans="1:26" ht="36">
      <c r="A38" s="699"/>
      <c r="B38" s="786"/>
      <c r="C38" s="804" t="str">
        <f t="shared" ref="C38:C40" si="5">+A10</f>
        <v>5-9</v>
      </c>
      <c r="D38" s="806">
        <f t="shared" ref="D38:D40" si="6">+F10*-1</f>
        <v>-220070</v>
      </c>
      <c r="E38" s="806">
        <f t="shared" ref="E38:E40" si="7">+D10</f>
        <v>228633</v>
      </c>
      <c r="F38" s="787"/>
      <c r="G38" s="786"/>
      <c r="H38" s="775"/>
      <c r="I38" s="775"/>
      <c r="J38" s="8"/>
      <c r="K38" s="8"/>
      <c r="L38" s="8"/>
      <c r="M38" s="60"/>
    </row>
    <row r="39" spans="1:26" ht="36">
      <c r="A39" s="699"/>
      <c r="B39" s="786"/>
      <c r="C39" s="804" t="str">
        <f t="shared" si="5"/>
        <v>10-14</v>
      </c>
      <c r="D39" s="806">
        <f t="shared" si="6"/>
        <v>-222351</v>
      </c>
      <c r="E39" s="806">
        <f t="shared" si="7"/>
        <v>231261</v>
      </c>
      <c r="F39" s="787"/>
      <c r="G39" s="786"/>
      <c r="H39" s="775"/>
      <c r="I39" s="775"/>
      <c r="J39" s="8"/>
      <c r="K39" s="8"/>
      <c r="L39" s="8"/>
      <c r="M39" s="60"/>
    </row>
    <row r="40" spans="1:26" ht="150" customHeight="1">
      <c r="A40" s="699"/>
      <c r="B40" s="786"/>
      <c r="C40" s="804" t="str">
        <f t="shared" si="5"/>
        <v>15-19</v>
      </c>
      <c r="D40" s="806">
        <f t="shared" si="6"/>
        <v>-172712</v>
      </c>
      <c r="E40" s="806">
        <f t="shared" si="7"/>
        <v>177630</v>
      </c>
      <c r="F40" s="787"/>
      <c r="G40" s="786"/>
      <c r="H40" s="775"/>
      <c r="I40" s="775"/>
      <c r="J40" s="8"/>
      <c r="K40" s="8"/>
      <c r="L40" s="8"/>
      <c r="M40" s="93"/>
      <c r="N40" s="13"/>
      <c r="O40" s="13"/>
      <c r="P40" s="13"/>
      <c r="Q40" s="13"/>
      <c r="R40" s="13"/>
      <c r="S40" s="13"/>
      <c r="T40" s="13"/>
      <c r="U40" s="13"/>
      <c r="V40" s="13"/>
      <c r="W40" s="13"/>
      <c r="X40" s="13"/>
      <c r="Y40" s="9"/>
      <c r="Z40" s="9"/>
    </row>
    <row r="41" spans="1:26" ht="36">
      <c r="A41" s="699"/>
      <c r="B41" s="786"/>
      <c r="C41" s="804" t="str">
        <f t="shared" ref="C41:C43" si="8">+A13</f>
        <v>20-24</v>
      </c>
      <c r="D41" s="806">
        <f t="shared" ref="D41:D43" si="9">+F13*-1</f>
        <v>-172030</v>
      </c>
      <c r="E41" s="806">
        <f t="shared" ref="E41:E43" si="10">+D13</f>
        <v>168022</v>
      </c>
      <c r="F41" s="787"/>
      <c r="G41" s="786"/>
      <c r="H41" s="775"/>
      <c r="I41" s="775"/>
      <c r="J41" s="8"/>
      <c r="K41" s="8"/>
      <c r="L41" s="8"/>
      <c r="M41" s="93"/>
      <c r="N41" s="13"/>
      <c r="O41" s="13"/>
      <c r="P41" s="13"/>
      <c r="Q41" s="13"/>
      <c r="R41" s="13"/>
      <c r="S41" s="13"/>
      <c r="T41" s="13"/>
      <c r="U41" s="13"/>
      <c r="V41" s="13"/>
      <c r="W41" s="13"/>
      <c r="X41" s="13"/>
      <c r="Y41" s="9"/>
      <c r="Z41" s="9"/>
    </row>
    <row r="42" spans="1:26" ht="36">
      <c r="A42" s="699"/>
      <c r="B42" s="786"/>
      <c r="C42" s="804" t="str">
        <f t="shared" si="8"/>
        <v>25-29</v>
      </c>
      <c r="D42" s="806">
        <f t="shared" si="9"/>
        <v>-221989</v>
      </c>
      <c r="E42" s="806">
        <f t="shared" si="10"/>
        <v>197381</v>
      </c>
      <c r="F42" s="787"/>
      <c r="G42" s="786"/>
      <c r="H42" s="775"/>
      <c r="I42" s="775"/>
      <c r="J42" s="8"/>
      <c r="K42" s="8"/>
      <c r="L42" s="8"/>
      <c r="M42" s="93"/>
      <c r="N42" s="13"/>
      <c r="O42" s="13"/>
      <c r="P42" s="13"/>
      <c r="Q42" s="13"/>
      <c r="R42" s="13"/>
      <c r="S42" s="13"/>
      <c r="T42" s="13"/>
      <c r="U42" s="13"/>
      <c r="V42" s="13"/>
      <c r="W42" s="13"/>
      <c r="X42" s="13"/>
      <c r="Y42" s="9"/>
      <c r="Z42" s="9"/>
    </row>
    <row r="43" spans="1:26" ht="36">
      <c r="A43" s="699"/>
      <c r="B43" s="786"/>
      <c r="C43" s="804" t="str">
        <f t="shared" si="8"/>
        <v>30-34</v>
      </c>
      <c r="D43" s="806">
        <f t="shared" si="9"/>
        <v>-234919</v>
      </c>
      <c r="E43" s="806">
        <f t="shared" si="10"/>
        <v>212609</v>
      </c>
      <c r="F43" s="787"/>
      <c r="G43" s="786"/>
      <c r="H43" s="775"/>
      <c r="I43" s="775"/>
      <c r="J43" s="8"/>
      <c r="K43" s="8"/>
      <c r="L43" s="8"/>
      <c r="M43" s="93"/>
      <c r="N43" s="13"/>
      <c r="O43" s="13"/>
      <c r="P43" s="13"/>
      <c r="Q43" s="13"/>
      <c r="R43" s="13"/>
      <c r="S43" s="13"/>
      <c r="T43" s="13"/>
      <c r="U43" s="13"/>
      <c r="V43" s="13"/>
      <c r="W43" s="13"/>
      <c r="X43" s="13"/>
      <c r="Y43" s="9"/>
      <c r="Z43" s="9"/>
    </row>
    <row r="44" spans="1:26" ht="97.5" customHeight="1">
      <c r="A44" s="699"/>
      <c r="B44" s="786"/>
      <c r="C44" s="804" t="str">
        <f t="shared" ref="C44:C55" si="11">+A16</f>
        <v>35-39</v>
      </c>
      <c r="D44" s="806">
        <f t="shared" ref="D44:D55" si="12">+F16*-1</f>
        <v>-204932</v>
      </c>
      <c r="E44" s="806">
        <f t="shared" ref="E44:E55" si="13">+D16</f>
        <v>192917</v>
      </c>
      <c r="F44" s="787"/>
      <c r="G44" s="786"/>
      <c r="H44" s="775"/>
      <c r="I44" s="775"/>
      <c r="J44" s="8"/>
      <c r="K44" s="8"/>
      <c r="L44" s="8"/>
      <c r="M44" s="93"/>
      <c r="N44" s="13"/>
      <c r="O44" s="13"/>
      <c r="P44" s="13"/>
      <c r="Q44" s="13"/>
      <c r="R44" s="13"/>
      <c r="S44" s="13"/>
      <c r="T44" s="13"/>
      <c r="U44" s="13"/>
      <c r="V44" s="13"/>
      <c r="W44" s="13"/>
      <c r="X44" s="13"/>
      <c r="Y44" s="9"/>
      <c r="Z44" s="9"/>
    </row>
    <row r="45" spans="1:26" ht="97.5" customHeight="1">
      <c r="A45" s="699"/>
      <c r="B45" s="786"/>
      <c r="C45" s="804" t="str">
        <f t="shared" si="11"/>
        <v>40-44</v>
      </c>
      <c r="D45" s="806">
        <f t="shared" si="12"/>
        <v>-173108</v>
      </c>
      <c r="E45" s="806">
        <f t="shared" si="13"/>
        <v>168706</v>
      </c>
      <c r="F45" s="787"/>
      <c r="G45" s="786"/>
      <c r="H45" s="775"/>
      <c r="I45" s="775"/>
      <c r="J45" s="8"/>
      <c r="K45" s="8"/>
      <c r="L45" s="8"/>
      <c r="M45" s="93"/>
      <c r="N45" s="13"/>
      <c r="O45" s="13"/>
      <c r="P45" s="13"/>
      <c r="Q45" s="13"/>
      <c r="R45" s="13"/>
      <c r="S45" s="13"/>
      <c r="T45" s="13"/>
      <c r="U45" s="13"/>
      <c r="V45" s="13"/>
      <c r="W45" s="13"/>
      <c r="X45" s="13"/>
      <c r="Y45" s="9"/>
      <c r="Z45" s="9"/>
    </row>
    <row r="46" spans="1:26" ht="97.5" customHeight="1">
      <c r="A46" s="699"/>
      <c r="B46" s="786"/>
      <c r="C46" s="804" t="str">
        <f t="shared" si="11"/>
        <v>45-49</v>
      </c>
      <c r="D46" s="806">
        <f t="shared" si="12"/>
        <v>-152950</v>
      </c>
      <c r="E46" s="806">
        <f t="shared" si="13"/>
        <v>154776</v>
      </c>
      <c r="F46" s="787"/>
      <c r="G46" s="786"/>
      <c r="H46" s="775"/>
      <c r="I46" s="775"/>
      <c r="J46" s="8"/>
      <c r="K46" s="8"/>
      <c r="L46" s="8"/>
      <c r="M46" s="93"/>
      <c r="N46" s="13"/>
      <c r="O46" s="13"/>
      <c r="P46" s="13"/>
      <c r="Q46" s="13"/>
      <c r="R46" s="13"/>
      <c r="S46" s="13"/>
      <c r="T46" s="13"/>
      <c r="U46" s="13"/>
      <c r="V46" s="13"/>
      <c r="W46" s="13"/>
      <c r="X46" s="13"/>
      <c r="Y46" s="9"/>
      <c r="Z46" s="9"/>
    </row>
    <row r="47" spans="1:26" ht="36">
      <c r="A47" s="699"/>
      <c r="B47" s="786"/>
      <c r="C47" s="804" t="str">
        <f t="shared" si="11"/>
        <v>50-54</v>
      </c>
      <c r="D47" s="806">
        <f t="shared" si="12"/>
        <v>-128262</v>
      </c>
      <c r="E47" s="806">
        <f t="shared" si="13"/>
        <v>131606</v>
      </c>
      <c r="F47" s="787"/>
      <c r="G47" s="786"/>
      <c r="H47" s="775"/>
      <c r="I47" s="775"/>
      <c r="J47" s="8"/>
      <c r="K47" s="8"/>
      <c r="L47" s="8"/>
      <c r="M47" s="13"/>
      <c r="N47" s="13"/>
      <c r="O47" s="13"/>
      <c r="P47" s="13"/>
      <c r="Q47" s="13"/>
      <c r="R47" s="13"/>
      <c r="S47" s="13"/>
      <c r="T47" s="13"/>
      <c r="U47" s="13"/>
      <c r="V47" s="13"/>
      <c r="W47" s="13"/>
      <c r="X47" s="13"/>
      <c r="Y47" s="9"/>
      <c r="Z47" s="9"/>
    </row>
    <row r="48" spans="1:26" ht="36">
      <c r="A48" s="699"/>
      <c r="B48" s="786"/>
      <c r="C48" s="804" t="str">
        <f t="shared" si="11"/>
        <v>55-59</v>
      </c>
      <c r="D48" s="806">
        <f t="shared" si="12"/>
        <v>-110180</v>
      </c>
      <c r="E48" s="806">
        <f t="shared" si="13"/>
        <v>111626</v>
      </c>
      <c r="F48" s="787"/>
      <c r="G48" s="786"/>
      <c r="H48" s="775"/>
      <c r="I48" s="775"/>
      <c r="J48" s="8"/>
      <c r="K48" s="8"/>
      <c r="L48" s="8"/>
      <c r="M48" s="13"/>
      <c r="N48" s="13"/>
      <c r="O48" s="13"/>
      <c r="P48" s="13"/>
      <c r="Q48" s="13"/>
      <c r="R48" s="13"/>
      <c r="S48" s="13"/>
      <c r="T48" s="13"/>
      <c r="U48" s="13"/>
      <c r="V48" s="13"/>
      <c r="W48" s="13"/>
      <c r="X48" s="13"/>
      <c r="Y48" s="9"/>
      <c r="Z48" s="9"/>
    </row>
    <row r="49" spans="1:26" ht="36">
      <c r="A49" s="699"/>
      <c r="B49" s="786"/>
      <c r="C49" s="804" t="str">
        <f t="shared" si="11"/>
        <v>60-64</v>
      </c>
      <c r="D49" s="806">
        <f t="shared" si="12"/>
        <v>-83428</v>
      </c>
      <c r="E49" s="806">
        <f t="shared" si="13"/>
        <v>85124</v>
      </c>
      <c r="F49" s="787"/>
      <c r="G49" s="786"/>
      <c r="H49" s="775"/>
      <c r="I49" s="775"/>
      <c r="J49" s="8"/>
      <c r="K49" s="8"/>
      <c r="L49" s="8"/>
      <c r="M49" s="13"/>
      <c r="N49" s="13"/>
      <c r="O49" s="13"/>
      <c r="P49" s="13"/>
      <c r="Q49" s="13"/>
      <c r="R49" s="13"/>
      <c r="S49" s="13"/>
      <c r="T49" s="13"/>
      <c r="U49" s="13"/>
      <c r="V49" s="13"/>
      <c r="W49" s="13"/>
      <c r="X49" s="13"/>
      <c r="Y49" s="9"/>
      <c r="Z49" s="9"/>
    </row>
    <row r="50" spans="1:26" ht="36">
      <c r="A50" s="699"/>
      <c r="B50" s="786"/>
      <c r="C50" s="804" t="str">
        <f t="shared" si="11"/>
        <v>65-69</v>
      </c>
      <c r="D50" s="806">
        <f t="shared" si="12"/>
        <v>-57448</v>
      </c>
      <c r="E50" s="806">
        <f t="shared" si="13"/>
        <v>57467</v>
      </c>
      <c r="F50" s="787"/>
      <c r="G50" s="786"/>
      <c r="H50" s="775"/>
      <c r="I50" s="775"/>
      <c r="J50" s="8"/>
      <c r="K50" s="8"/>
      <c r="L50" s="8"/>
      <c r="M50" s="13"/>
      <c r="N50" s="13"/>
      <c r="O50" s="13"/>
      <c r="P50" s="13"/>
      <c r="Q50" s="13"/>
      <c r="R50" s="13"/>
      <c r="S50" s="13"/>
      <c r="T50" s="13"/>
      <c r="U50" s="13"/>
      <c r="V50" s="13"/>
      <c r="W50" s="13"/>
      <c r="X50" s="13"/>
      <c r="Y50" s="9"/>
      <c r="Z50" s="9"/>
    </row>
    <row r="51" spans="1:26" ht="36">
      <c r="A51" s="699"/>
      <c r="B51" s="786"/>
      <c r="C51" s="804" t="str">
        <f t="shared" si="11"/>
        <v>70-74</v>
      </c>
      <c r="D51" s="806">
        <f t="shared" si="12"/>
        <v>-42006</v>
      </c>
      <c r="E51" s="806">
        <f t="shared" si="13"/>
        <v>39283</v>
      </c>
      <c r="F51" s="787"/>
      <c r="G51" s="786"/>
      <c r="H51" s="775"/>
      <c r="I51" s="775"/>
      <c r="J51" s="8"/>
      <c r="K51" s="8"/>
      <c r="L51" s="8"/>
      <c r="M51" s="13"/>
      <c r="N51" s="13"/>
      <c r="O51" s="13"/>
      <c r="P51" s="13"/>
      <c r="Q51" s="13"/>
      <c r="R51" s="13"/>
      <c r="S51" s="13"/>
      <c r="T51" s="13"/>
      <c r="U51" s="13"/>
      <c r="V51" s="13"/>
      <c r="W51" s="13"/>
      <c r="X51" s="13"/>
      <c r="Y51" s="9"/>
      <c r="Z51" s="9"/>
    </row>
    <row r="52" spans="1:26" ht="36">
      <c r="A52" s="699"/>
      <c r="B52" s="786"/>
      <c r="C52" s="804" t="str">
        <f t="shared" si="11"/>
        <v>75-79</v>
      </c>
      <c r="D52" s="806">
        <f t="shared" si="12"/>
        <v>-27724</v>
      </c>
      <c r="E52" s="806">
        <f t="shared" si="13"/>
        <v>23789</v>
      </c>
      <c r="F52" s="787"/>
      <c r="G52" s="786"/>
      <c r="H52" s="775"/>
      <c r="I52" s="775"/>
      <c r="M52" s="13"/>
      <c r="N52" s="13"/>
      <c r="O52" s="13"/>
      <c r="P52" s="13"/>
      <c r="Q52" s="13"/>
      <c r="R52" s="13"/>
      <c r="S52" s="13"/>
      <c r="T52" s="13"/>
      <c r="U52" s="13"/>
      <c r="V52" s="13"/>
      <c r="W52" s="13"/>
      <c r="X52" s="13"/>
      <c r="Y52" s="9"/>
      <c r="Z52" s="9"/>
    </row>
    <row r="53" spans="1:26" ht="36">
      <c r="A53" s="699"/>
      <c r="B53" s="787"/>
      <c r="C53" s="804" t="str">
        <f t="shared" si="11"/>
        <v>80-84</v>
      </c>
      <c r="D53" s="806">
        <f t="shared" si="12"/>
        <v>-15234</v>
      </c>
      <c r="E53" s="806">
        <f t="shared" si="13"/>
        <v>11961</v>
      </c>
      <c r="F53" s="787"/>
      <c r="G53" s="787"/>
      <c r="H53" s="13"/>
      <c r="I53" s="13"/>
      <c r="M53" s="13"/>
      <c r="N53" s="13"/>
      <c r="O53" s="13"/>
      <c r="P53" s="13"/>
      <c r="Q53" s="13"/>
      <c r="R53" s="13"/>
      <c r="S53" s="13"/>
      <c r="T53" s="13"/>
      <c r="U53" s="13"/>
      <c r="V53" s="13"/>
      <c r="W53" s="13"/>
      <c r="X53" s="13"/>
      <c r="Y53" s="9"/>
      <c r="Z53" s="34"/>
    </row>
    <row r="54" spans="1:26" ht="36">
      <c r="A54" s="699"/>
      <c r="B54" s="787"/>
      <c r="C54" s="804" t="str">
        <f t="shared" si="11"/>
        <v>85 y más</v>
      </c>
      <c r="D54" s="806">
        <f t="shared" si="12"/>
        <v>-14003</v>
      </c>
      <c r="E54" s="806">
        <f t="shared" si="13"/>
        <v>9433</v>
      </c>
      <c r="F54" s="787"/>
      <c r="G54" s="787"/>
      <c r="H54" s="13"/>
      <c r="I54" s="13"/>
      <c r="M54" s="13"/>
      <c r="N54" s="13"/>
      <c r="O54" s="13"/>
      <c r="P54" s="13"/>
      <c r="Q54" s="13"/>
      <c r="R54" s="13"/>
      <c r="S54" s="13"/>
      <c r="T54" s="13"/>
      <c r="U54" s="13"/>
      <c r="V54" s="13"/>
      <c r="W54" s="13"/>
      <c r="X54" s="35"/>
      <c r="Y54" s="9"/>
      <c r="Z54" s="34"/>
    </row>
    <row r="55" spans="1:26" ht="36">
      <c r="A55" s="699"/>
      <c r="B55" s="787"/>
      <c r="C55" s="804" t="str">
        <f t="shared" si="11"/>
        <v>Total</v>
      </c>
      <c r="D55" s="807">
        <f t="shared" si="12"/>
        <v>-2430694</v>
      </c>
      <c r="E55" s="808">
        <f t="shared" si="13"/>
        <v>2386380</v>
      </c>
      <c r="F55" s="787"/>
      <c r="G55" s="787"/>
      <c r="H55" s="13"/>
      <c r="I55" s="13"/>
    </row>
    <row r="56" spans="1:26" ht="36">
      <c r="A56" s="699"/>
      <c r="B56" s="787"/>
      <c r="C56" s="787"/>
      <c r="D56" s="805"/>
      <c r="E56" s="787"/>
      <c r="F56" s="787"/>
      <c r="G56" s="787"/>
      <c r="H56" s="13"/>
      <c r="I56" s="13"/>
    </row>
    <row r="57" spans="1:26" ht="36">
      <c r="A57" s="699"/>
      <c r="B57" s="787"/>
      <c r="C57" s="787"/>
      <c r="D57" s="787"/>
      <c r="E57" s="787"/>
      <c r="F57" s="787"/>
      <c r="G57" s="787"/>
      <c r="H57" s="13"/>
      <c r="I57" s="13"/>
    </row>
    <row r="58" spans="1:26">
      <c r="B58" s="13"/>
      <c r="C58" s="13"/>
      <c r="D58" s="13"/>
      <c r="E58" s="13"/>
      <c r="F58" s="13"/>
      <c r="G58" s="13"/>
      <c r="H58" s="13"/>
      <c r="I58" s="13"/>
    </row>
    <row r="59" spans="1:26">
      <c r="B59" s="13"/>
      <c r="C59" s="13"/>
      <c r="D59" s="13"/>
      <c r="E59" s="13"/>
      <c r="F59" s="13"/>
      <c r="G59" s="13"/>
      <c r="H59" s="13"/>
      <c r="I59" s="13"/>
    </row>
    <row r="60" spans="1:26" ht="71.25" customHeight="1">
      <c r="B60" s="13"/>
      <c r="C60" s="13"/>
      <c r="D60" s="13"/>
      <c r="E60" s="13"/>
      <c r="F60" s="13"/>
      <c r="G60" s="13"/>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B9:G9 B10:C27 E10:E27 G10:G27 D10:D26 F10:F26">
    <cfRule type="cellIs" dxfId="537" priority="4" operator="equal">
      <formula>0</formula>
    </cfRule>
  </conditionalFormatting>
  <conditionalFormatting sqref="A9:A27">
    <cfRule type="cellIs" dxfId="536" priority="3" operator="equal">
      <formula>0</formula>
    </cfRule>
  </conditionalFormatting>
  <conditionalFormatting sqref="D27">
    <cfRule type="cellIs" dxfId="535" priority="2" operator="equal">
      <formula>0</formula>
    </cfRule>
  </conditionalFormatting>
  <conditionalFormatting sqref="F27">
    <cfRule type="cellIs" dxfId="534" priority="1" operator="equal">
      <formula>0</formula>
    </cfRule>
  </conditionalFormatting>
  <pageMargins left="0.70866141732283472" right="0.70866141732283472" top="0.74803149606299213" bottom="0.74803149606299213" header="0.31496062992125984" footer="0.31496062992125984"/>
  <pageSetup paperSize="9" scale="15"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O23" sqref="O2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P30"/>
  <sheetViews>
    <sheetView showGridLines="0" tabSelected="1" view="pageBreakPreview" topLeftCell="B1" zoomScale="55" zoomScaleNormal="100" zoomScaleSheetLayoutView="55" workbookViewId="0">
      <selection activeCell="B3" sqref="B3:P8"/>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35.140625" customWidth="1"/>
    <col min="16" max="16" width="11.28515625" customWidth="1"/>
  </cols>
  <sheetData>
    <row r="1" spans="1:16" s="270" customFormat="1" ht="48.75" customHeight="1">
      <c r="B1" s="1188" t="s">
        <v>315</v>
      </c>
      <c r="C1" s="1188"/>
      <c r="D1" s="1188"/>
      <c r="E1" s="1188"/>
      <c r="F1" s="1188"/>
      <c r="G1" s="1188"/>
      <c r="H1" s="1188"/>
      <c r="I1" s="1188"/>
      <c r="J1" s="1188"/>
      <c r="K1" s="1188"/>
      <c r="L1" s="1188"/>
      <c r="M1" s="1188"/>
      <c r="N1" s="1188"/>
      <c r="O1" s="1188"/>
      <c r="P1" s="1188"/>
    </row>
    <row r="2" spans="1:16" s="270" customFormat="1" ht="23.25" customHeight="1">
      <c r="B2" s="1190" t="str">
        <f>+'3. SFS-RS'!B2:I2</f>
        <v>Período:  Diciembre 2008 - Noviembre  2025</v>
      </c>
      <c r="C2" s="1190"/>
      <c r="D2" s="1190"/>
      <c r="E2" s="1190"/>
      <c r="F2" s="1190"/>
      <c r="G2" s="1190"/>
      <c r="H2" s="1190"/>
      <c r="I2" s="1190"/>
      <c r="J2" s="1190"/>
      <c r="K2" s="1190"/>
      <c r="L2" s="1190"/>
      <c r="M2" s="1190"/>
      <c r="N2" s="1190"/>
      <c r="O2" s="1190"/>
      <c r="P2" s="1190"/>
    </row>
    <row r="3" spans="1:16" ht="29.25" customHeight="1">
      <c r="A3" s="842"/>
      <c r="B3" s="1172" t="s">
        <v>316</v>
      </c>
      <c r="C3" s="1191"/>
      <c r="D3" s="1191"/>
      <c r="E3" s="1191"/>
      <c r="F3" s="1191"/>
      <c r="G3" s="1191"/>
      <c r="H3" s="1191"/>
      <c r="I3" s="1191"/>
      <c r="J3" s="1191"/>
      <c r="K3" s="1191"/>
      <c r="L3" s="1191"/>
      <c r="M3" s="1191"/>
      <c r="N3" s="1191"/>
      <c r="O3" s="1191"/>
      <c r="P3" s="1191"/>
    </row>
    <row r="4" spans="1:16" ht="21" customHeight="1">
      <c r="A4" s="842"/>
      <c r="B4" s="1191"/>
      <c r="C4" s="1191"/>
      <c r="D4" s="1191"/>
      <c r="E4" s="1191"/>
      <c r="F4" s="1191"/>
      <c r="G4" s="1191"/>
      <c r="H4" s="1191"/>
      <c r="I4" s="1191"/>
      <c r="J4" s="1191"/>
      <c r="K4" s="1191"/>
      <c r="L4" s="1191"/>
      <c r="M4" s="1191"/>
      <c r="N4" s="1191"/>
      <c r="O4" s="1191"/>
      <c r="P4" s="1191"/>
    </row>
    <row r="5" spans="1:16" ht="21" customHeight="1">
      <c r="A5" s="842"/>
      <c r="B5" s="1191"/>
      <c r="C5" s="1191"/>
      <c r="D5" s="1191"/>
      <c r="E5" s="1191"/>
      <c r="F5" s="1191"/>
      <c r="G5" s="1191"/>
      <c r="H5" s="1191"/>
      <c r="I5" s="1191"/>
      <c r="J5" s="1191"/>
      <c r="K5" s="1191"/>
      <c r="L5" s="1191"/>
      <c r="M5" s="1191"/>
      <c r="N5" s="1191"/>
      <c r="O5" s="1191"/>
      <c r="P5" s="1191"/>
    </row>
    <row r="6" spans="1:16" ht="40.5" customHeight="1">
      <c r="A6" s="842"/>
      <c r="B6" s="1191"/>
      <c r="C6" s="1191"/>
      <c r="D6" s="1191"/>
      <c r="E6" s="1191"/>
      <c r="F6" s="1191"/>
      <c r="G6" s="1191"/>
      <c r="H6" s="1191"/>
      <c r="I6" s="1191"/>
      <c r="J6" s="1191"/>
      <c r="K6" s="1191"/>
      <c r="L6" s="1191"/>
      <c r="M6" s="1191"/>
      <c r="N6" s="1191"/>
      <c r="O6" s="1191"/>
      <c r="P6" s="1191"/>
    </row>
    <row r="7" spans="1:16" ht="93" customHeight="1">
      <c r="A7" s="842"/>
      <c r="B7" s="1191"/>
      <c r="C7" s="1191"/>
      <c r="D7" s="1191"/>
      <c r="E7" s="1191"/>
      <c r="F7" s="1191"/>
      <c r="G7" s="1191"/>
      <c r="H7" s="1191"/>
      <c r="I7" s="1191"/>
      <c r="J7" s="1191"/>
      <c r="K7" s="1191"/>
      <c r="L7" s="1191"/>
      <c r="M7" s="1191"/>
      <c r="N7" s="1191"/>
      <c r="O7" s="1191"/>
      <c r="P7" s="1191"/>
    </row>
    <row r="8" spans="1:16" ht="50.25" customHeight="1">
      <c r="A8" s="842"/>
      <c r="B8" s="1191"/>
      <c r="C8" s="1191"/>
      <c r="D8" s="1191"/>
      <c r="E8" s="1191"/>
      <c r="F8" s="1191"/>
      <c r="G8" s="1191"/>
      <c r="H8" s="1191"/>
      <c r="I8" s="1191"/>
      <c r="J8" s="1191"/>
      <c r="K8" s="1191"/>
      <c r="L8" s="1191"/>
      <c r="M8" s="1191"/>
      <c r="N8" s="1191"/>
      <c r="O8" s="1191"/>
      <c r="P8" s="1191"/>
    </row>
    <row r="9" spans="1:16" ht="8.25" customHeight="1">
      <c r="A9" s="842"/>
      <c r="B9" s="852"/>
      <c r="C9" s="852"/>
      <c r="D9" s="852"/>
      <c r="E9" s="852"/>
      <c r="F9" s="852"/>
      <c r="G9" s="852"/>
      <c r="H9" s="852"/>
      <c r="I9" s="852"/>
      <c r="J9" s="852"/>
      <c r="K9" s="852"/>
      <c r="L9" s="852"/>
      <c r="M9" s="852"/>
      <c r="N9" s="852"/>
      <c r="O9" s="41"/>
      <c r="P9" s="41"/>
    </row>
    <row r="10" spans="1:16" s="353" customFormat="1" ht="52.5" customHeight="1">
      <c r="A10" s="844"/>
      <c r="B10" s="874" t="s">
        <v>317</v>
      </c>
      <c r="C10" s="874" t="s">
        <v>318</v>
      </c>
      <c r="D10" s="874" t="s">
        <v>319</v>
      </c>
      <c r="E10" s="874" t="s">
        <v>320</v>
      </c>
      <c r="F10" s="874" t="s">
        <v>321</v>
      </c>
      <c r="G10" s="874" t="s">
        <v>322</v>
      </c>
      <c r="H10" s="1044" t="s">
        <v>323</v>
      </c>
      <c r="I10" s="1044" t="s">
        <v>324</v>
      </c>
      <c r="J10" s="853"/>
      <c r="K10" s="853"/>
      <c r="L10" s="853"/>
      <c r="M10" s="853"/>
      <c r="N10" s="853"/>
      <c r="O10" s="41"/>
      <c r="P10" s="41"/>
    </row>
    <row r="11" spans="1:16" s="354" customFormat="1" ht="15.75">
      <c r="A11" s="845">
        <v>2008</v>
      </c>
      <c r="B11" s="854" t="s">
        <v>120</v>
      </c>
      <c r="C11" s="357">
        <v>489949</v>
      </c>
      <c r="D11" s="357">
        <v>734694</v>
      </c>
      <c r="E11" s="362">
        <f t="shared" ref="E11:E25" si="0">C11+D11</f>
        <v>1224643</v>
      </c>
      <c r="F11" s="724">
        <f t="shared" ref="F11:F25" si="1">C11/E11</f>
        <v>0.40007496062117692</v>
      </c>
      <c r="G11" s="724">
        <f t="shared" ref="G11:G25" si="2">D11/E11</f>
        <v>0.59992503937882302</v>
      </c>
      <c r="H11" s="725">
        <f t="shared" ref="H11:H23" si="3">D11/C11</f>
        <v>1.4995315838995487</v>
      </c>
      <c r="I11" s="1022">
        <f>100*Tabla12[[#This Row],[Índice de dependencia RS]]</f>
        <v>149.95315838995487</v>
      </c>
      <c r="J11" s="358"/>
      <c r="K11" s="358"/>
      <c r="L11" s="358"/>
      <c r="M11" s="358"/>
      <c r="N11" s="358"/>
      <c r="O11" s="292"/>
      <c r="P11" s="292"/>
    </row>
    <row r="12" spans="1:16" s="354" customFormat="1" ht="15.75">
      <c r="A12" s="845">
        <v>2009</v>
      </c>
      <c r="B12" s="854" t="s">
        <v>121</v>
      </c>
      <c r="C12" s="357">
        <v>622049</v>
      </c>
      <c r="D12" s="357">
        <v>782176</v>
      </c>
      <c r="E12" s="362">
        <f t="shared" si="0"/>
        <v>1404225</v>
      </c>
      <c r="F12" s="724">
        <f t="shared" si="1"/>
        <v>0.44298385230287168</v>
      </c>
      <c r="G12" s="724">
        <f t="shared" si="2"/>
        <v>0.55701614769712826</v>
      </c>
      <c r="H12" s="725">
        <f t="shared" si="3"/>
        <v>1.2574186277929873</v>
      </c>
      <c r="I12" s="1022">
        <f>100*Tabla12[[#This Row],[Índice de dependencia RS]]</f>
        <v>125.74186277929873</v>
      </c>
      <c r="J12" s="358"/>
      <c r="K12" s="358"/>
      <c r="L12" s="358"/>
      <c r="M12" s="358"/>
      <c r="N12" s="358"/>
      <c r="O12" s="292"/>
      <c r="P12" s="292"/>
    </row>
    <row r="13" spans="1:16" s="354" customFormat="1" ht="15.75">
      <c r="A13" s="845">
        <v>2010</v>
      </c>
      <c r="B13" s="854" t="s">
        <v>122</v>
      </c>
      <c r="C13" s="357">
        <v>903250</v>
      </c>
      <c r="D13" s="357">
        <v>1110536</v>
      </c>
      <c r="E13" s="362">
        <f t="shared" si="0"/>
        <v>2013786</v>
      </c>
      <c r="F13" s="724">
        <f t="shared" si="1"/>
        <v>0.44853326023718509</v>
      </c>
      <c r="G13" s="724">
        <f t="shared" si="2"/>
        <v>0.55146673976281491</v>
      </c>
      <c r="H13" s="725">
        <f t="shared" si="3"/>
        <v>1.229489067257127</v>
      </c>
      <c r="I13" s="1022">
        <f>100*Tabla12[[#This Row],[Índice de dependencia RS]]</f>
        <v>122.9489067257127</v>
      </c>
      <c r="J13" s="358"/>
      <c r="K13" s="358"/>
      <c r="L13" s="358"/>
      <c r="M13" s="358"/>
      <c r="N13" s="358"/>
      <c r="O13" s="292"/>
      <c r="P13" s="292"/>
    </row>
    <row r="14" spans="1:16" s="354" customFormat="1" ht="15.75">
      <c r="A14" s="845">
        <v>2011</v>
      </c>
      <c r="B14" s="854" t="s">
        <v>123</v>
      </c>
      <c r="C14" s="357">
        <v>883775</v>
      </c>
      <c r="D14" s="357">
        <v>1119652</v>
      </c>
      <c r="E14" s="362">
        <f t="shared" si="0"/>
        <v>2003427</v>
      </c>
      <c r="F14" s="724">
        <f t="shared" si="1"/>
        <v>0.44113162096747222</v>
      </c>
      <c r="G14" s="724">
        <f t="shared" si="2"/>
        <v>0.55886837903252773</v>
      </c>
      <c r="H14" s="725">
        <f t="shared" si="3"/>
        <v>1.2668971174789962</v>
      </c>
      <c r="I14" s="1022">
        <f>100*Tabla12[[#This Row],[Índice de dependencia RS]]</f>
        <v>126.68971174789962</v>
      </c>
      <c r="J14" s="855"/>
      <c r="K14" s="855"/>
      <c r="L14" s="855"/>
      <c r="M14" s="855"/>
      <c r="N14" s="855"/>
      <c r="O14" s="292"/>
      <c r="P14" s="292"/>
    </row>
    <row r="15" spans="1:16" s="354" customFormat="1" ht="15.75">
      <c r="A15" s="845">
        <v>2012</v>
      </c>
      <c r="B15" s="854" t="s">
        <v>124</v>
      </c>
      <c r="C15" s="357">
        <v>1178040</v>
      </c>
      <c r="D15" s="357">
        <v>1125311</v>
      </c>
      <c r="E15" s="362">
        <f t="shared" si="0"/>
        <v>2303351</v>
      </c>
      <c r="F15" s="724">
        <f t="shared" si="1"/>
        <v>0.51144614954472856</v>
      </c>
      <c r="G15" s="724">
        <f t="shared" si="2"/>
        <v>0.4885538504552715</v>
      </c>
      <c r="H15" s="725">
        <f t="shared" si="3"/>
        <v>0.95524005976027981</v>
      </c>
      <c r="I15" s="1022">
        <f>100*Tabla12[[#This Row],[Índice de dependencia RS]]</f>
        <v>95.524005976027979</v>
      </c>
      <c r="J15" s="855"/>
      <c r="K15" s="855"/>
      <c r="L15" s="855"/>
      <c r="M15" s="855"/>
      <c r="N15" s="855"/>
      <c r="O15" s="292"/>
      <c r="P15" s="292"/>
    </row>
    <row r="16" spans="1:16" s="354" customFormat="1" ht="15.75">
      <c r="A16" s="845">
        <v>2013</v>
      </c>
      <c r="B16" s="854" t="s">
        <v>125</v>
      </c>
      <c r="C16" s="357">
        <v>1568225</v>
      </c>
      <c r="D16" s="357">
        <v>1183528</v>
      </c>
      <c r="E16" s="362">
        <f t="shared" si="0"/>
        <v>2751753</v>
      </c>
      <c r="F16" s="724">
        <f t="shared" si="1"/>
        <v>0.56990035079456625</v>
      </c>
      <c r="G16" s="724">
        <f t="shared" si="2"/>
        <v>0.43009964920543375</v>
      </c>
      <c r="H16" s="725">
        <f t="shared" si="3"/>
        <v>0.75469272585247649</v>
      </c>
      <c r="I16" s="1022">
        <f>100*Tabla12[[#This Row],[Índice de dependencia RS]]</f>
        <v>75.469272585247651</v>
      </c>
      <c r="J16" s="358"/>
      <c r="K16" s="358"/>
      <c r="L16" s="358"/>
      <c r="M16" s="358"/>
      <c r="N16" s="358"/>
    </row>
    <row r="17" spans="1:14" s="354" customFormat="1" ht="15.75">
      <c r="A17" s="845">
        <v>2014</v>
      </c>
      <c r="B17" s="854" t="s">
        <v>126</v>
      </c>
      <c r="C17" s="357">
        <v>1795214</v>
      </c>
      <c r="D17" s="357">
        <v>1220432</v>
      </c>
      <c r="E17" s="362">
        <f t="shared" si="0"/>
        <v>3015646</v>
      </c>
      <c r="F17" s="724">
        <f t="shared" si="1"/>
        <v>0.5952999788436707</v>
      </c>
      <c r="G17" s="724">
        <f t="shared" si="2"/>
        <v>0.40470002115632936</v>
      </c>
      <c r="H17" s="725">
        <f t="shared" si="3"/>
        <v>0.67982535786819842</v>
      </c>
      <c r="I17" s="1022">
        <f>100*Tabla12[[#This Row],[Índice de dependencia RS]]</f>
        <v>67.982535786819838</v>
      </c>
      <c r="J17" s="358"/>
      <c r="K17" s="358"/>
      <c r="L17" s="358"/>
      <c r="M17" s="358"/>
      <c r="N17" s="358"/>
    </row>
    <row r="18" spans="1:14" s="354" customFormat="1" ht="15.75">
      <c r="A18" s="354">
        <v>2015</v>
      </c>
      <c r="B18" s="355" t="s">
        <v>127</v>
      </c>
      <c r="C18" s="356">
        <v>2164705</v>
      </c>
      <c r="D18" s="357">
        <v>1152700</v>
      </c>
      <c r="E18" s="362">
        <f t="shared" si="0"/>
        <v>3317405</v>
      </c>
      <c r="F18" s="724">
        <f t="shared" si="1"/>
        <v>0.65252961275454757</v>
      </c>
      <c r="G18" s="724">
        <f t="shared" si="2"/>
        <v>0.34747038724545237</v>
      </c>
      <c r="H18" s="725">
        <f t="shared" si="3"/>
        <v>0.53249749965930693</v>
      </c>
      <c r="I18" s="1022">
        <f>100*Tabla12[[#This Row],[Índice de dependencia RS]]</f>
        <v>53.24974996593069</v>
      </c>
      <c r="J18" s="358"/>
      <c r="K18" s="358"/>
      <c r="L18" s="358"/>
      <c r="M18" s="358"/>
    </row>
    <row r="19" spans="1:14" s="354" customFormat="1" ht="15.75">
      <c r="A19" s="354">
        <v>2016</v>
      </c>
      <c r="B19" s="355" t="s">
        <v>128</v>
      </c>
      <c r="C19" s="356">
        <v>2168957</v>
      </c>
      <c r="D19" s="357">
        <v>1178111</v>
      </c>
      <c r="E19" s="362">
        <f t="shared" si="0"/>
        <v>3347068</v>
      </c>
      <c r="F19" s="724">
        <f t="shared" si="1"/>
        <v>0.64801701070907436</v>
      </c>
      <c r="G19" s="724">
        <f t="shared" si="2"/>
        <v>0.3519829892909257</v>
      </c>
      <c r="H19" s="725">
        <f t="shared" si="3"/>
        <v>0.54316936665872118</v>
      </c>
      <c r="I19" s="1022">
        <f>100*Tabla12[[#This Row],[Índice de dependencia RS]]</f>
        <v>54.31693666587212</v>
      </c>
      <c r="J19" s="359"/>
      <c r="K19" s="359"/>
      <c r="L19" s="359"/>
      <c r="M19" s="359"/>
    </row>
    <row r="20" spans="1:14" s="354" customFormat="1" ht="15.75">
      <c r="B20" s="355" t="s">
        <v>129</v>
      </c>
      <c r="C20" s="356">
        <v>2428212</v>
      </c>
      <c r="D20" s="357">
        <v>1118476</v>
      </c>
      <c r="E20" s="362">
        <f t="shared" si="0"/>
        <v>3546688</v>
      </c>
      <c r="F20" s="724">
        <f t="shared" si="1"/>
        <v>0.68464212245339873</v>
      </c>
      <c r="G20" s="724">
        <f t="shared" si="2"/>
        <v>0.31535787754660122</v>
      </c>
      <c r="H20" s="725">
        <f t="shared" si="3"/>
        <v>0.46061711250912196</v>
      </c>
      <c r="I20" s="1022">
        <f>100*Tabla12[[#This Row],[Índice de dependencia RS]]</f>
        <v>46.061711250912197</v>
      </c>
      <c r="J20" s="359"/>
      <c r="K20" s="359"/>
      <c r="L20" s="359"/>
      <c r="M20" s="359"/>
    </row>
    <row r="21" spans="1:14" s="354" customFormat="1" ht="15.75">
      <c r="B21" s="355" t="s">
        <v>130</v>
      </c>
      <c r="C21" s="357">
        <v>2550398</v>
      </c>
      <c r="D21" s="357">
        <v>1069752</v>
      </c>
      <c r="E21" s="362">
        <f t="shared" si="0"/>
        <v>3620150</v>
      </c>
      <c r="F21" s="724">
        <f t="shared" si="1"/>
        <v>0.70450064223858122</v>
      </c>
      <c r="G21" s="724">
        <f t="shared" si="2"/>
        <v>0.29549935776141872</v>
      </c>
      <c r="H21" s="725">
        <f t="shared" si="3"/>
        <v>0.41944512189862132</v>
      </c>
      <c r="I21" s="1022">
        <f>100*Tabla12[[#This Row],[Índice de dependencia RS]]</f>
        <v>41.944512189862131</v>
      </c>
      <c r="J21" s="358"/>
      <c r="K21" s="358"/>
      <c r="L21" s="358"/>
      <c r="M21" s="358"/>
    </row>
    <row r="22" spans="1:14" s="354" customFormat="1" ht="15.75">
      <c r="B22" s="355" t="s">
        <v>131</v>
      </c>
      <c r="C22" s="357">
        <v>2726543</v>
      </c>
      <c r="D22" s="357">
        <v>999719</v>
      </c>
      <c r="E22" s="362">
        <f t="shared" si="0"/>
        <v>3726262</v>
      </c>
      <c r="F22" s="724">
        <f t="shared" si="1"/>
        <v>0.73170995490923607</v>
      </c>
      <c r="G22" s="724">
        <f t="shared" si="2"/>
        <v>0.26829004509076387</v>
      </c>
      <c r="H22" s="725">
        <f t="shared" si="3"/>
        <v>0.36666173979284389</v>
      </c>
      <c r="I22" s="1022">
        <f>100*Tabla12[[#This Row],[Índice de dependencia RS]]</f>
        <v>36.666173979284387</v>
      </c>
      <c r="J22" s="358"/>
      <c r="K22" s="358"/>
      <c r="L22" s="358"/>
      <c r="M22" s="358"/>
    </row>
    <row r="23" spans="1:14" s="354" customFormat="1" ht="15.75">
      <c r="B23" s="360" t="s">
        <v>294</v>
      </c>
      <c r="C23" s="357">
        <v>4656130</v>
      </c>
      <c r="D23" s="357">
        <v>1090709</v>
      </c>
      <c r="E23" s="362">
        <f t="shared" si="0"/>
        <v>5746839</v>
      </c>
      <c r="F23" s="724">
        <f t="shared" si="1"/>
        <v>0.81020714169998498</v>
      </c>
      <c r="G23" s="724">
        <f t="shared" si="2"/>
        <v>0.18979285830001502</v>
      </c>
      <c r="H23" s="725">
        <f t="shared" si="3"/>
        <v>0.23425226529328005</v>
      </c>
      <c r="I23" s="1022">
        <f>100*Tabla12[[#This Row],[Índice de dependencia RS]]</f>
        <v>23.425226529328004</v>
      </c>
      <c r="J23" s="358"/>
      <c r="K23" s="358"/>
      <c r="L23" s="358"/>
      <c r="M23" s="358"/>
    </row>
    <row r="24" spans="1:14" s="354" customFormat="1" ht="15.75">
      <c r="B24" s="360" t="s">
        <v>133</v>
      </c>
      <c r="C24" s="357">
        <v>4751862</v>
      </c>
      <c r="D24" s="357">
        <v>995587</v>
      </c>
      <c r="E24" s="362">
        <f t="shared" si="0"/>
        <v>5747449</v>
      </c>
      <c r="F24" s="724">
        <f t="shared" si="1"/>
        <v>0.82677758428130466</v>
      </c>
      <c r="G24" s="724">
        <f t="shared" si="2"/>
        <v>0.17322241571869537</v>
      </c>
      <c r="H24" s="725">
        <f>D24/C24</f>
        <v>0.20951513322567028</v>
      </c>
      <c r="I24" s="1022">
        <f>100*Tabla12[[#This Row],[Índice de dependencia RS]]</f>
        <v>20.951513322567028</v>
      </c>
      <c r="J24" s="358"/>
      <c r="K24" s="358"/>
      <c r="L24" s="358"/>
      <c r="M24" s="358"/>
    </row>
    <row r="25" spans="1:14" s="354" customFormat="1" ht="15.75">
      <c r="B25" s="360" t="s">
        <v>325</v>
      </c>
      <c r="C25" s="357">
        <v>4830794</v>
      </c>
      <c r="D25" s="357">
        <v>939407</v>
      </c>
      <c r="E25" s="362">
        <f t="shared" si="0"/>
        <v>5770201</v>
      </c>
      <c r="F25" s="724">
        <f t="shared" si="1"/>
        <v>0.83719683248469157</v>
      </c>
      <c r="G25" s="724">
        <f t="shared" si="2"/>
        <v>0.16280316751530841</v>
      </c>
      <c r="H25" s="725">
        <f>D25/C25</f>
        <v>0.19446223540064014</v>
      </c>
      <c r="I25" s="1022">
        <f>100*Tabla12[[#This Row],[Índice de dependencia RS]]</f>
        <v>19.446223540064015</v>
      </c>
      <c r="J25" s="358"/>
      <c r="K25" s="358"/>
      <c r="L25" s="358"/>
      <c r="M25" s="358"/>
    </row>
    <row r="26" spans="1:14" s="354" customFormat="1" ht="15.75">
      <c r="B26" s="360" t="s">
        <v>326</v>
      </c>
      <c r="C26" s="361">
        <v>4769269</v>
      </c>
      <c r="D26" s="361">
        <v>920917</v>
      </c>
      <c r="E26" s="362">
        <v>5690186</v>
      </c>
      <c r="F26" s="724">
        <f>C26/E26</f>
        <v>0.83815696007125251</v>
      </c>
      <c r="G26" s="724">
        <f>D26/E26</f>
        <v>0.16184303992874749</v>
      </c>
      <c r="H26" s="725">
        <f>D26/C26</f>
        <v>0.19309395213396435</v>
      </c>
      <c r="I26" s="1022">
        <f>100*Tabla12[[#This Row],[Índice de dependencia RS]]</f>
        <v>19.309395213396435</v>
      </c>
      <c r="J26" s="358"/>
      <c r="K26" s="358"/>
      <c r="L26" s="358"/>
      <c r="M26" s="358"/>
    </row>
    <row r="27" spans="1:14" s="354" customFormat="1" ht="15.75">
      <c r="B27" s="360" t="s">
        <v>136</v>
      </c>
      <c r="C27" s="361">
        <v>4854651</v>
      </c>
      <c r="D27" s="361">
        <v>883741</v>
      </c>
      <c r="E27" s="362">
        <f>C27+D27</f>
        <v>5738392</v>
      </c>
      <c r="F27" s="724">
        <f>C27/E27</f>
        <v>0.84599501044892023</v>
      </c>
      <c r="G27" s="724">
        <f>D27/E27</f>
        <v>0.1540049895510798</v>
      </c>
      <c r="H27" s="725">
        <f>D27/C27</f>
        <v>0.18204006837978673</v>
      </c>
      <c r="I27" s="1022">
        <f>100*Tabla12[[#This Row],[Índice de dependencia RS]]</f>
        <v>18.204006837978675</v>
      </c>
      <c r="J27" s="358"/>
      <c r="K27" s="358"/>
      <c r="L27" s="358"/>
      <c r="M27" s="358"/>
    </row>
    <row r="28" spans="1:14" s="364" customFormat="1" ht="15.75">
      <c r="B28" s="355" t="str">
        <f>+'Resumen '!O6</f>
        <v>Nov. 2025</v>
      </c>
      <c r="C28" s="361">
        <f>+'Resumen '!C37</f>
        <v>4816456</v>
      </c>
      <c r="D28" s="361">
        <f>+'Resumen '!C38</f>
        <v>851046</v>
      </c>
      <c r="E28" s="362">
        <f>C28+D28</f>
        <v>5667502</v>
      </c>
      <c r="F28" s="724">
        <f>C28/E28</f>
        <v>0.84983754747682494</v>
      </c>
      <c r="G28" s="724">
        <f>D28/E28</f>
        <v>0.15016245252317512</v>
      </c>
      <c r="H28" s="725">
        <f>D28/C28</f>
        <v>0.17669547899949672</v>
      </c>
      <c r="I28" s="1022">
        <f>100*Tabla12[[#This Row],[Índice de dependencia RS]]</f>
        <v>17.669547899949674</v>
      </c>
      <c r="J28" s="363"/>
      <c r="K28" s="363"/>
      <c r="L28" s="363"/>
      <c r="M28" s="363"/>
    </row>
    <row r="29" spans="1:14">
      <c r="B29" s="1189" t="s">
        <v>327</v>
      </c>
      <c r="C29" s="1189"/>
      <c r="D29" s="1189"/>
      <c r="E29" s="1189"/>
      <c r="F29" s="1189"/>
      <c r="G29" s="1189"/>
      <c r="H29" s="1189"/>
    </row>
    <row r="30" spans="1:14">
      <c r="B30" s="70"/>
    </row>
  </sheetData>
  <mergeCells count="4">
    <mergeCell ref="B1:P1"/>
    <mergeCell ref="B29:H29"/>
    <mergeCell ref="B2:P2"/>
    <mergeCell ref="B3:P8"/>
  </mergeCells>
  <conditionalFormatting sqref="C24:D27">
    <cfRule type="cellIs" dxfId="521" priority="1" operator="equal">
      <formula>0</formula>
    </cfRule>
  </conditionalFormatting>
  <conditionalFormatting sqref="E11:G27 C28:G28">
    <cfRule type="cellIs" dxfId="520" priority="2" operator="equal">
      <formula>0</formula>
    </cfRule>
  </conditionalFormatting>
  <pageMargins left="0.70866141732283472" right="0.70866141732283472" top="0.74803149606299213" bottom="0.74803149606299213" header="0.31496062992125984" footer="0.31496062992125984"/>
  <pageSetup paperSize="9" scale="43"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48"/>
  <sheetViews>
    <sheetView showGridLines="0" view="pageBreakPreview" topLeftCell="B1" zoomScale="25" zoomScaleNormal="100" zoomScaleSheetLayoutView="25" zoomScalePageLayoutView="62" workbookViewId="0">
      <selection activeCell="B3" sqref="B3:P7"/>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3" customWidth="1"/>
    <col min="11" max="11" width="19.85546875" style="53" bestFit="1" customWidth="1"/>
    <col min="12" max="13" width="39" style="53" customWidth="1"/>
    <col min="14" max="14" width="15" style="53" customWidth="1"/>
    <col min="15" max="15" width="18.42578125" customWidth="1"/>
    <col min="16" max="16" width="18.7109375" bestFit="1" customWidth="1"/>
  </cols>
  <sheetData>
    <row r="1" spans="1:16" ht="131.25" customHeight="1">
      <c r="B1" s="1196" t="s">
        <v>328</v>
      </c>
      <c r="C1" s="1197"/>
      <c r="D1" s="1197"/>
      <c r="E1" s="1197"/>
      <c r="F1" s="1197"/>
      <c r="G1" s="1197"/>
      <c r="H1" s="1197"/>
      <c r="I1" s="1197"/>
      <c r="J1" s="1197"/>
      <c r="K1" s="1197"/>
      <c r="L1" s="1197"/>
      <c r="M1" s="1197"/>
      <c r="N1" s="1197"/>
      <c r="O1" s="1197"/>
      <c r="P1" s="1197"/>
    </row>
    <row r="2" spans="1:16" ht="62.25" customHeight="1">
      <c r="B2" s="1194" t="str">
        <f>+'Resumen '!O4</f>
        <v>Período:  Diciembre 2008 - Noviembre  2025</v>
      </c>
      <c r="C2" s="1195"/>
      <c r="D2" s="1195"/>
      <c r="E2" s="1195"/>
      <c r="F2" s="1195"/>
      <c r="G2" s="1195"/>
      <c r="H2" s="1195"/>
      <c r="I2" s="1195"/>
      <c r="J2" s="1195"/>
      <c r="K2" s="1195"/>
      <c r="L2" s="1195"/>
      <c r="M2" s="1195"/>
      <c r="N2" s="1195"/>
      <c r="O2" s="1195"/>
      <c r="P2" s="1195"/>
    </row>
    <row r="3" spans="1:16" ht="29.25" customHeight="1">
      <c r="B3" s="1198" t="s">
        <v>329</v>
      </c>
      <c r="C3" s="1198"/>
      <c r="D3" s="1198"/>
      <c r="E3" s="1198"/>
      <c r="F3" s="1198"/>
      <c r="G3" s="1198"/>
      <c r="H3" s="1198"/>
      <c r="I3" s="1198"/>
      <c r="J3" s="1198"/>
      <c r="K3" s="1198"/>
      <c r="L3" s="1198"/>
      <c r="M3" s="1198"/>
      <c r="N3" s="1198"/>
      <c r="O3" s="1198"/>
      <c r="P3" s="1198"/>
    </row>
    <row r="4" spans="1:16" ht="36" customHeight="1">
      <c r="B4" s="1198"/>
      <c r="C4" s="1198"/>
      <c r="D4" s="1198"/>
      <c r="E4" s="1198"/>
      <c r="F4" s="1198"/>
      <c r="G4" s="1198"/>
      <c r="H4" s="1198"/>
      <c r="I4" s="1198"/>
      <c r="J4" s="1198"/>
      <c r="K4" s="1198"/>
      <c r="L4" s="1198"/>
      <c r="M4" s="1198"/>
      <c r="N4" s="1198"/>
      <c r="O4" s="1198"/>
      <c r="P4" s="1198"/>
    </row>
    <row r="5" spans="1:16" ht="62.25" customHeight="1">
      <c r="B5" s="1198"/>
      <c r="C5" s="1198"/>
      <c r="D5" s="1198"/>
      <c r="E5" s="1198"/>
      <c r="F5" s="1198"/>
      <c r="G5" s="1198"/>
      <c r="H5" s="1198"/>
      <c r="I5" s="1198"/>
      <c r="J5" s="1198"/>
      <c r="K5" s="1198"/>
      <c r="L5" s="1198"/>
      <c r="M5" s="1198"/>
      <c r="N5" s="1198"/>
      <c r="O5" s="1198"/>
      <c r="P5" s="1198"/>
    </row>
    <row r="6" spans="1:16" ht="62.25" customHeight="1">
      <c r="B6" s="1198"/>
      <c r="C6" s="1198"/>
      <c r="D6" s="1198"/>
      <c r="E6" s="1198"/>
      <c r="F6" s="1198"/>
      <c r="G6" s="1198"/>
      <c r="H6" s="1198"/>
      <c r="I6" s="1198"/>
      <c r="J6" s="1198"/>
      <c r="K6" s="1198"/>
      <c r="L6" s="1198"/>
      <c r="M6" s="1198"/>
      <c r="N6" s="1198"/>
      <c r="O6" s="1198"/>
      <c r="P6" s="1198"/>
    </row>
    <row r="7" spans="1:16" ht="405.75" customHeight="1">
      <c r="A7" s="842"/>
      <c r="B7" s="1198"/>
      <c r="C7" s="1198"/>
      <c r="D7" s="1198"/>
      <c r="E7" s="1198"/>
      <c r="F7" s="1198"/>
      <c r="G7" s="1198"/>
      <c r="H7" s="1198"/>
      <c r="I7" s="1198"/>
      <c r="J7" s="1198"/>
      <c r="K7" s="1198"/>
      <c r="L7" s="1198"/>
      <c r="M7" s="1198"/>
      <c r="N7" s="1198"/>
      <c r="O7" s="1198"/>
      <c r="P7" s="1198"/>
    </row>
    <row r="8" spans="1:16" s="15" customFormat="1" ht="81" customHeight="1">
      <c r="A8" s="843"/>
      <c r="B8" s="1112" t="s">
        <v>297</v>
      </c>
      <c r="C8" s="1113" t="s">
        <v>330</v>
      </c>
      <c r="D8" s="1113" t="s">
        <v>331</v>
      </c>
      <c r="E8" s="1113" t="s">
        <v>302</v>
      </c>
      <c r="F8" s="1113" t="s">
        <v>332</v>
      </c>
      <c r="G8" s="1113" t="s">
        <v>333</v>
      </c>
      <c r="H8" s="1114" t="s">
        <v>334</v>
      </c>
      <c r="I8" s="1115" t="s">
        <v>335</v>
      </c>
      <c r="J8" s="43"/>
      <c r="K8" s="71"/>
      <c r="L8" s="71"/>
      <c r="M8" s="71"/>
      <c r="N8" s="71"/>
    </row>
    <row r="9" spans="1:16" ht="36" customHeight="1">
      <c r="A9" s="842">
        <v>2008</v>
      </c>
      <c r="B9" s="1116" t="s">
        <v>336</v>
      </c>
      <c r="C9" s="1117">
        <v>169198</v>
      </c>
      <c r="D9" s="1117">
        <v>376240</v>
      </c>
      <c r="E9" s="1118">
        <f>C9+D9</f>
        <v>545438</v>
      </c>
      <c r="F9" s="1117">
        <v>320751</v>
      </c>
      <c r="G9" s="1117">
        <v>358454</v>
      </c>
      <c r="H9" s="1118">
        <f>F9+G9</f>
        <v>679205</v>
      </c>
      <c r="I9" s="1119">
        <f>E9+H9</f>
        <v>1224643</v>
      </c>
      <c r="J9" s="67"/>
    </row>
    <row r="10" spans="1:16" ht="36" customHeight="1">
      <c r="A10" s="842">
        <v>2009</v>
      </c>
      <c r="B10" s="1120" t="s">
        <v>337</v>
      </c>
      <c r="C10" s="1117">
        <v>213701</v>
      </c>
      <c r="D10" s="1117">
        <v>401930</v>
      </c>
      <c r="E10" s="1118">
        <f t="shared" ref="E10:E26" si="0">C10+D10</f>
        <v>615631</v>
      </c>
      <c r="F10" s="1117">
        <v>408348</v>
      </c>
      <c r="G10" s="1117">
        <v>380246</v>
      </c>
      <c r="H10" s="1118">
        <f t="shared" ref="H10:H26" si="1">F10+G10</f>
        <v>788594</v>
      </c>
      <c r="I10" s="1119">
        <f t="shared" ref="I10:I26" si="2">E10+H10</f>
        <v>1404225</v>
      </c>
      <c r="J10" s="67"/>
    </row>
    <row r="11" spans="1:16" ht="36" customHeight="1">
      <c r="A11" s="842">
        <v>2010</v>
      </c>
      <c r="B11" s="1116" t="s">
        <v>338</v>
      </c>
      <c r="C11" s="1117">
        <v>328922</v>
      </c>
      <c r="D11" s="1117">
        <v>575714</v>
      </c>
      <c r="E11" s="1118">
        <f t="shared" si="0"/>
        <v>904636</v>
      </c>
      <c r="F11" s="1117">
        <v>574328</v>
      </c>
      <c r="G11" s="1117">
        <v>534822</v>
      </c>
      <c r="H11" s="1118">
        <f t="shared" si="1"/>
        <v>1109150</v>
      </c>
      <c r="I11" s="1119">
        <f t="shared" si="2"/>
        <v>2013786</v>
      </c>
      <c r="J11" s="67"/>
    </row>
    <row r="12" spans="1:16" ht="36" customHeight="1">
      <c r="A12" s="842">
        <v>2011</v>
      </c>
      <c r="B12" s="1120" t="s">
        <v>339</v>
      </c>
      <c r="C12" s="1117">
        <v>319816</v>
      </c>
      <c r="D12" s="1117">
        <v>579358</v>
      </c>
      <c r="E12" s="1118">
        <f t="shared" si="0"/>
        <v>899174</v>
      </c>
      <c r="F12" s="1117">
        <v>563959</v>
      </c>
      <c r="G12" s="1117">
        <v>540294</v>
      </c>
      <c r="H12" s="1118">
        <f t="shared" si="1"/>
        <v>1104253</v>
      </c>
      <c r="I12" s="1119">
        <f t="shared" si="2"/>
        <v>2003427</v>
      </c>
      <c r="J12" s="67"/>
    </row>
    <row r="13" spans="1:16" ht="36" customHeight="1">
      <c r="A13" s="842">
        <v>2012</v>
      </c>
      <c r="B13" s="1116" t="s">
        <v>340</v>
      </c>
      <c r="C13" s="1117">
        <v>446880</v>
      </c>
      <c r="D13" s="1117">
        <v>584446</v>
      </c>
      <c r="E13" s="1118">
        <f t="shared" si="0"/>
        <v>1031326</v>
      </c>
      <c r="F13" s="1117">
        <v>731160</v>
      </c>
      <c r="G13" s="1117">
        <v>540865</v>
      </c>
      <c r="H13" s="1118">
        <f t="shared" si="1"/>
        <v>1272025</v>
      </c>
      <c r="I13" s="1119">
        <f t="shared" si="2"/>
        <v>2303351</v>
      </c>
      <c r="J13" s="67"/>
    </row>
    <row r="14" spans="1:16" ht="36" customHeight="1">
      <c r="A14" s="842">
        <v>2013</v>
      </c>
      <c r="B14" s="1120" t="s">
        <v>341</v>
      </c>
      <c r="C14" s="1117">
        <v>625451</v>
      </c>
      <c r="D14" s="1117">
        <v>617980</v>
      </c>
      <c r="E14" s="1118">
        <f t="shared" si="0"/>
        <v>1243431</v>
      </c>
      <c r="F14" s="1117">
        <v>942774</v>
      </c>
      <c r="G14" s="1117">
        <v>565548</v>
      </c>
      <c r="H14" s="1118">
        <f t="shared" si="1"/>
        <v>1508322</v>
      </c>
      <c r="I14" s="1119">
        <f t="shared" si="2"/>
        <v>2751753</v>
      </c>
      <c r="J14" s="67"/>
    </row>
    <row r="15" spans="1:16" ht="36" customHeight="1">
      <c r="A15" s="842">
        <v>2014</v>
      </c>
      <c r="B15" s="1116" t="s">
        <v>342</v>
      </c>
      <c r="C15" s="1117">
        <v>760801</v>
      </c>
      <c r="D15" s="1117">
        <v>639717</v>
      </c>
      <c r="E15" s="1118">
        <f t="shared" si="0"/>
        <v>1400518</v>
      </c>
      <c r="F15" s="1117">
        <v>1034413</v>
      </c>
      <c r="G15" s="1117">
        <v>580715</v>
      </c>
      <c r="H15" s="1118">
        <f t="shared" si="1"/>
        <v>1615128</v>
      </c>
      <c r="I15" s="1119">
        <f t="shared" si="2"/>
        <v>3015646</v>
      </c>
      <c r="J15" s="67"/>
    </row>
    <row r="16" spans="1:16" ht="36" customHeight="1">
      <c r="A16">
        <v>2015</v>
      </c>
      <c r="B16" s="1116" t="s">
        <v>343</v>
      </c>
      <c r="C16" s="1117">
        <v>965980</v>
      </c>
      <c r="D16" s="1117">
        <v>606813</v>
      </c>
      <c r="E16" s="1118">
        <f t="shared" si="0"/>
        <v>1572793</v>
      </c>
      <c r="F16" s="1117">
        <v>1198725</v>
      </c>
      <c r="G16" s="1117">
        <v>545887</v>
      </c>
      <c r="H16" s="1118">
        <f t="shared" si="1"/>
        <v>1744612</v>
      </c>
      <c r="I16" s="1119">
        <f t="shared" si="2"/>
        <v>3317405</v>
      </c>
      <c r="J16" s="67"/>
    </row>
    <row r="17" spans="1:10" ht="36" customHeight="1">
      <c r="A17">
        <v>2016</v>
      </c>
      <c r="B17" s="1116" t="s">
        <v>344</v>
      </c>
      <c r="C17" s="1117">
        <v>958091</v>
      </c>
      <c r="D17" s="1117">
        <v>617507</v>
      </c>
      <c r="E17" s="1118">
        <f t="shared" si="0"/>
        <v>1575598</v>
      </c>
      <c r="F17" s="1117">
        <v>1210866</v>
      </c>
      <c r="G17" s="1117">
        <v>560604</v>
      </c>
      <c r="H17" s="1118">
        <f t="shared" si="1"/>
        <v>1771470</v>
      </c>
      <c r="I17" s="1119">
        <f t="shared" si="2"/>
        <v>3347068</v>
      </c>
    </row>
    <row r="18" spans="1:10" ht="36" customHeight="1">
      <c r="B18" s="1116" t="s">
        <v>345</v>
      </c>
      <c r="C18" s="1117">
        <v>1093168</v>
      </c>
      <c r="D18" s="1117">
        <v>584707</v>
      </c>
      <c r="E18" s="1118">
        <f t="shared" si="0"/>
        <v>1677875</v>
      </c>
      <c r="F18" s="1117">
        <v>1335044</v>
      </c>
      <c r="G18" s="1117">
        <v>533769</v>
      </c>
      <c r="H18" s="1118">
        <f t="shared" si="1"/>
        <v>1868813</v>
      </c>
      <c r="I18" s="1119">
        <f t="shared" si="2"/>
        <v>3546688</v>
      </c>
    </row>
    <row r="19" spans="1:10" ht="36" customHeight="1">
      <c r="B19" s="1116" t="s">
        <v>346</v>
      </c>
      <c r="C19" s="1117">
        <v>1152483</v>
      </c>
      <c r="D19" s="1117">
        <v>559698</v>
      </c>
      <c r="E19" s="1118">
        <f t="shared" si="0"/>
        <v>1712181</v>
      </c>
      <c r="F19" s="1117">
        <v>1397915</v>
      </c>
      <c r="G19" s="1117">
        <v>510054</v>
      </c>
      <c r="H19" s="1118">
        <f t="shared" si="1"/>
        <v>1907969</v>
      </c>
      <c r="I19" s="1119">
        <f t="shared" si="2"/>
        <v>3620150</v>
      </c>
    </row>
    <row r="20" spans="1:10" ht="36" customHeight="1">
      <c r="B20" s="1116" t="s">
        <v>347</v>
      </c>
      <c r="C20" s="1117">
        <v>1234201</v>
      </c>
      <c r="D20" s="1117">
        <v>524150</v>
      </c>
      <c r="E20" s="1118">
        <f t="shared" si="0"/>
        <v>1758351</v>
      </c>
      <c r="F20" s="1117">
        <v>1492342</v>
      </c>
      <c r="G20" s="1117">
        <v>475569</v>
      </c>
      <c r="H20" s="1118">
        <f t="shared" si="1"/>
        <v>1967911</v>
      </c>
      <c r="I20" s="1119">
        <f t="shared" si="2"/>
        <v>3726262</v>
      </c>
    </row>
    <row r="21" spans="1:10" ht="36" customHeight="1">
      <c r="B21" s="1116" t="s">
        <v>348</v>
      </c>
      <c r="C21" s="1117">
        <v>2285213</v>
      </c>
      <c r="D21" s="1117">
        <v>568211</v>
      </c>
      <c r="E21" s="1118">
        <f t="shared" si="0"/>
        <v>2853424</v>
      </c>
      <c r="F21" s="1117">
        <v>2370917</v>
      </c>
      <c r="G21" s="1117">
        <v>522498</v>
      </c>
      <c r="H21" s="1118">
        <f t="shared" si="1"/>
        <v>2893415</v>
      </c>
      <c r="I21" s="1119">
        <f t="shared" si="2"/>
        <v>5746839</v>
      </c>
    </row>
    <row r="22" spans="1:10" ht="36" customHeight="1">
      <c r="B22" s="1116" t="s">
        <v>349</v>
      </c>
      <c r="C22" s="1117">
        <v>2336934</v>
      </c>
      <c r="D22" s="1117">
        <v>520053</v>
      </c>
      <c r="E22" s="1118">
        <f t="shared" si="0"/>
        <v>2856987</v>
      </c>
      <c r="F22" s="1117">
        <v>2414928</v>
      </c>
      <c r="G22" s="1117">
        <v>475534</v>
      </c>
      <c r="H22" s="1118">
        <f t="shared" si="1"/>
        <v>2890462</v>
      </c>
      <c r="I22" s="1119">
        <f t="shared" si="2"/>
        <v>5747449</v>
      </c>
    </row>
    <row r="23" spans="1:10" ht="36" customHeight="1">
      <c r="B23" s="1116" t="s">
        <v>350</v>
      </c>
      <c r="C23" s="1117">
        <v>2381458</v>
      </c>
      <c r="D23" s="1117">
        <v>492034</v>
      </c>
      <c r="E23" s="1118">
        <f t="shared" si="0"/>
        <v>2873492</v>
      </c>
      <c r="F23" s="1117">
        <v>2449336</v>
      </c>
      <c r="G23" s="1117">
        <v>447373</v>
      </c>
      <c r="H23" s="1118">
        <f t="shared" si="1"/>
        <v>2896709</v>
      </c>
      <c r="I23" s="1119">
        <f t="shared" si="2"/>
        <v>5770201</v>
      </c>
    </row>
    <row r="24" spans="1:10" ht="36" customHeight="1">
      <c r="B24" s="1116" t="s">
        <v>351</v>
      </c>
      <c r="C24" s="1121">
        <v>2342695</v>
      </c>
      <c r="D24" s="1121">
        <v>482094</v>
      </c>
      <c r="E24" s="1118">
        <f t="shared" si="0"/>
        <v>2824789</v>
      </c>
      <c r="F24" s="1121">
        <v>2426574</v>
      </c>
      <c r="G24" s="1121">
        <v>438823</v>
      </c>
      <c r="H24" s="1118">
        <f t="shared" si="1"/>
        <v>2865397</v>
      </c>
      <c r="I24" s="1119">
        <f t="shared" si="2"/>
        <v>5690186</v>
      </c>
    </row>
    <row r="25" spans="1:10" ht="36" customHeight="1">
      <c r="B25" s="1116" t="s">
        <v>352</v>
      </c>
      <c r="C25" s="1121">
        <v>2391300</v>
      </c>
      <c r="D25" s="1121">
        <v>462948</v>
      </c>
      <c r="E25" s="1118">
        <f>C25+D25</f>
        <v>2854248</v>
      </c>
      <c r="F25" s="1121">
        <v>2463351</v>
      </c>
      <c r="G25" s="1121">
        <v>420793</v>
      </c>
      <c r="H25" s="1118">
        <f>F25+G25</f>
        <v>2884144</v>
      </c>
      <c r="I25" s="1119">
        <f>E25+H25</f>
        <v>5738392</v>
      </c>
    </row>
    <row r="26" spans="1:10" ht="36" customHeight="1">
      <c r="B26" s="1120" t="str">
        <f>+'Resumen '!O6</f>
        <v>Nov. 2025</v>
      </c>
      <c r="C26" s="1121">
        <f>+'Resumen '!D37</f>
        <v>2375350</v>
      </c>
      <c r="D26" s="1121">
        <f>+'Resumen '!D38</f>
        <v>446617</v>
      </c>
      <c r="E26" s="1118">
        <f t="shared" si="0"/>
        <v>2821967</v>
      </c>
      <c r="F26" s="1121">
        <f>+'Resumen '!E37</f>
        <v>2441106</v>
      </c>
      <c r="G26" s="1121">
        <f>+'Resumen '!E38</f>
        <v>404429</v>
      </c>
      <c r="H26" s="1118">
        <f t="shared" si="1"/>
        <v>2845535</v>
      </c>
      <c r="I26" s="1119">
        <f t="shared" si="2"/>
        <v>5667502</v>
      </c>
    </row>
    <row r="27" spans="1:10" ht="36" customHeight="1">
      <c r="B27" s="1193" t="s">
        <v>353</v>
      </c>
      <c r="C27" s="1193"/>
      <c r="D27" s="1193"/>
      <c r="E27" s="1193"/>
      <c r="F27" s="1193"/>
      <c r="G27" s="1193"/>
      <c r="H27" s="1193"/>
      <c r="I27" s="1193"/>
    </row>
    <row r="28" spans="1:10" ht="25.5" customHeight="1">
      <c r="B28" s="1192"/>
      <c r="C28" s="1192"/>
      <c r="D28" s="1192"/>
      <c r="E28" s="1192"/>
      <c r="F28" s="1192"/>
      <c r="G28" s="1192"/>
      <c r="H28" s="1192"/>
      <c r="I28" s="1192"/>
    </row>
    <row r="29" spans="1:10" ht="25.5" customHeight="1">
      <c r="B29" s="72"/>
      <c r="C29" s="72"/>
      <c r="D29" s="72"/>
      <c r="E29" s="72"/>
      <c r="F29" s="72"/>
      <c r="G29" s="72"/>
      <c r="H29" s="72"/>
      <c r="I29" s="72"/>
      <c r="J29" s="68"/>
    </row>
    <row r="30" spans="1:10" ht="25.5" customHeight="1">
      <c r="I30" s="11"/>
      <c r="J30" s="68"/>
    </row>
    <row r="31" spans="1:10" ht="25.5" customHeight="1">
      <c r="B31" s="11"/>
      <c r="C31" s="11"/>
      <c r="D31" s="11"/>
      <c r="E31" s="11"/>
      <c r="F31" s="11"/>
      <c r="G31" s="11"/>
      <c r="I31" s="11"/>
      <c r="J31" s="68"/>
    </row>
    <row r="32" spans="1:10" ht="25.5" customHeight="1">
      <c r="B32" s="11"/>
      <c r="C32" s="11"/>
      <c r="D32" s="11"/>
      <c r="E32" s="11"/>
      <c r="F32" s="11"/>
      <c r="G32" s="11"/>
      <c r="I32" s="11"/>
      <c r="J32" s="68"/>
    </row>
    <row r="33" spans="2:14" ht="25.5" customHeight="1">
      <c r="B33" s="11"/>
      <c r="C33" s="11"/>
      <c r="D33" s="11"/>
      <c r="E33" s="11"/>
      <c r="F33" s="11"/>
      <c r="G33" s="11"/>
      <c r="H33" s="11"/>
      <c r="I33" s="11"/>
      <c r="J33" s="68"/>
    </row>
    <row r="34" spans="2:14" ht="25.5" customHeight="1">
      <c r="B34" s="11"/>
      <c r="C34" s="11"/>
      <c r="D34" s="11"/>
      <c r="E34" s="11"/>
      <c r="F34" s="11"/>
      <c r="G34" s="11"/>
      <c r="H34" s="11"/>
      <c r="I34" s="11"/>
      <c r="J34" s="68"/>
    </row>
    <row r="35" spans="2:14" ht="25.5" customHeight="1">
      <c r="B35" s="11"/>
      <c r="C35" s="11"/>
      <c r="D35" s="11"/>
      <c r="E35" s="11"/>
      <c r="F35" s="11"/>
      <c r="G35" s="11"/>
      <c r="H35" s="11"/>
      <c r="I35" s="11"/>
    </row>
    <row r="36" spans="2:14" ht="25.5" customHeight="1">
      <c r="B36" s="11"/>
      <c r="C36" s="11"/>
      <c r="D36" s="11"/>
      <c r="E36" s="11"/>
      <c r="F36" s="11"/>
      <c r="G36" s="11"/>
      <c r="H36" s="11"/>
      <c r="I36" s="11"/>
      <c r="J36" s="68"/>
    </row>
    <row r="37" spans="2:14" ht="25.5" customHeight="1">
      <c r="B37" s="11"/>
      <c r="C37" s="11"/>
      <c r="D37" s="11"/>
      <c r="E37" s="11"/>
      <c r="F37" s="11"/>
      <c r="G37" s="11"/>
      <c r="H37" s="11"/>
      <c r="I37" s="11"/>
      <c r="J37" s="68"/>
    </row>
    <row r="38" spans="2:14">
      <c r="B38" s="11"/>
      <c r="C38" s="11"/>
      <c r="D38" s="11"/>
      <c r="E38" s="11"/>
      <c r="F38" s="11"/>
      <c r="G38" s="11"/>
      <c r="H38" s="11"/>
      <c r="I38" s="11"/>
      <c r="J38" s="66"/>
    </row>
    <row r="39" spans="2:14" ht="99.75" customHeight="1">
      <c r="B39" s="11"/>
      <c r="C39" s="11"/>
      <c r="D39" s="11"/>
      <c r="E39" s="11"/>
      <c r="F39" s="11"/>
      <c r="G39" s="11"/>
      <c r="H39" s="11"/>
      <c r="I39" s="11"/>
    </row>
    <row r="42" spans="2:14" ht="51" customHeight="1"/>
    <row r="43" spans="2:14" ht="78" customHeight="1">
      <c r="J43" s="65"/>
      <c r="K43" s="62"/>
      <c r="L43" s="62"/>
      <c r="M43" s="62"/>
      <c r="N43" s="62"/>
    </row>
    <row r="45" spans="2:14" ht="23.25">
      <c r="B45" s="65"/>
      <c r="C45" s="65"/>
      <c r="D45" s="65"/>
      <c r="E45" s="65"/>
      <c r="F45" s="65"/>
      <c r="G45" s="65"/>
      <c r="H45" s="65"/>
      <c r="I45" s="65"/>
    </row>
    <row r="48" spans="2:14" ht="88.5" customHeight="1"/>
  </sheetData>
  <mergeCells count="5">
    <mergeCell ref="B28:I28"/>
    <mergeCell ref="B27:I27"/>
    <mergeCell ref="B2:P2"/>
    <mergeCell ref="B1:P1"/>
    <mergeCell ref="B3:P7"/>
  </mergeCells>
  <conditionalFormatting sqref="C26:D26 F26:G26">
    <cfRule type="cellIs" dxfId="506" priority="1" operator="equal">
      <formula>0</formula>
    </cfRule>
  </conditionalFormatting>
  <pageMargins left="0.70866141732283472" right="0.70866141732283472" top="0.74803149606299213" bottom="0.74803149606299213" header="0.31496062992125984" footer="0.31496062992125984"/>
  <pageSetup paperSize="9" scale="20"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P75"/>
  <sheetViews>
    <sheetView showGridLines="0" view="pageBreakPreview" zoomScale="10" zoomScaleNormal="100" zoomScaleSheetLayoutView="10" workbookViewId="0">
      <selection activeCell="AS46" sqref="AS46"/>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23.28515625" customWidth="1"/>
  </cols>
  <sheetData>
    <row r="1" spans="1:16" s="270" customFormat="1" ht="190.5" customHeight="1">
      <c r="A1" s="1161" t="s">
        <v>354</v>
      </c>
      <c r="B1" s="1161"/>
      <c r="C1" s="1161"/>
      <c r="D1" s="1161"/>
      <c r="E1" s="1161"/>
      <c r="F1" s="1161"/>
      <c r="G1" s="1161"/>
      <c r="H1" s="1161"/>
      <c r="I1" s="1161"/>
      <c r="J1" s="1161"/>
      <c r="K1" s="1161"/>
      <c r="L1" s="1161"/>
      <c r="M1" s="1161"/>
      <c r="N1" s="1161"/>
      <c r="O1" s="1161"/>
    </row>
    <row r="2" spans="1:16" s="270" customFormat="1" ht="100.5" customHeight="1">
      <c r="A2" s="1162" t="str">
        <f>+'Resumen '!O3</f>
        <v>Período: Noviembre 2025</v>
      </c>
      <c r="B2" s="1162"/>
      <c r="C2" s="1162"/>
      <c r="D2" s="1162"/>
      <c r="E2" s="1162"/>
      <c r="F2" s="1162"/>
      <c r="G2" s="1162"/>
      <c r="H2" s="1162"/>
      <c r="I2" s="1162"/>
      <c r="J2" s="1162"/>
      <c r="K2" s="1162"/>
      <c r="L2" s="1162"/>
      <c r="M2" s="1162"/>
      <c r="N2" s="1162"/>
      <c r="O2" s="1162"/>
    </row>
    <row r="3" spans="1:16" ht="177" customHeight="1">
      <c r="A3" s="1199" t="s">
        <v>355</v>
      </c>
      <c r="B3" s="1199"/>
      <c r="C3" s="1199"/>
      <c r="D3" s="1199"/>
      <c r="E3" s="1199"/>
      <c r="F3" s="1199"/>
      <c r="G3" s="1199"/>
      <c r="H3" s="1199"/>
      <c r="I3" s="1199"/>
      <c r="J3" s="1199"/>
      <c r="K3" s="1199"/>
      <c r="L3" s="1199"/>
      <c r="M3" s="1199"/>
      <c r="N3" s="1199"/>
      <c r="O3" s="1199"/>
    </row>
    <row r="4" spans="1:16" ht="262.5" customHeight="1">
      <c r="A4" s="1199"/>
      <c r="B4" s="1199"/>
      <c r="C4" s="1199"/>
      <c r="D4" s="1199"/>
      <c r="E4" s="1199"/>
      <c r="F4" s="1199"/>
      <c r="G4" s="1199"/>
      <c r="H4" s="1199"/>
      <c r="I4" s="1199"/>
      <c r="J4" s="1199"/>
      <c r="K4" s="1199"/>
      <c r="L4" s="1199"/>
      <c r="M4" s="1199"/>
      <c r="N4" s="1199"/>
      <c r="O4" s="1199"/>
    </row>
    <row r="5" spans="1:16" ht="295.5" customHeight="1">
      <c r="A5" s="1199"/>
      <c r="B5" s="1199"/>
      <c r="C5" s="1199"/>
      <c r="D5" s="1199"/>
      <c r="E5" s="1199"/>
      <c r="F5" s="1199"/>
      <c r="G5" s="1199"/>
      <c r="H5" s="1199"/>
      <c r="I5" s="1199"/>
      <c r="J5" s="1199"/>
      <c r="K5" s="1199"/>
      <c r="L5" s="1199"/>
      <c r="M5" s="1199"/>
      <c r="N5" s="1199"/>
      <c r="O5" s="1199"/>
    </row>
    <row r="6" spans="1:16" ht="148.5" customHeight="1">
      <c r="A6" s="1199"/>
      <c r="B6" s="1199"/>
      <c r="C6" s="1199"/>
      <c r="D6" s="1199"/>
      <c r="E6" s="1199"/>
      <c r="F6" s="1199"/>
      <c r="G6" s="1199"/>
      <c r="H6" s="1199"/>
      <c r="I6" s="1199"/>
      <c r="J6" s="1199"/>
      <c r="K6" s="1199"/>
      <c r="L6" s="1199"/>
      <c r="M6" s="1199"/>
      <c r="N6" s="1199"/>
      <c r="O6" s="1199"/>
    </row>
    <row r="7" spans="1:16" ht="187.5" customHeight="1">
      <c r="A7" s="1199"/>
      <c r="B7" s="1199"/>
      <c r="C7" s="1199"/>
      <c r="D7" s="1199"/>
      <c r="E7" s="1199"/>
      <c r="F7" s="1199"/>
      <c r="G7" s="1199"/>
      <c r="H7" s="1199"/>
      <c r="I7" s="1199"/>
      <c r="J7" s="1199"/>
      <c r="K7" s="1199"/>
      <c r="L7" s="1199"/>
      <c r="M7" s="1199"/>
      <c r="N7" s="1199"/>
      <c r="O7" s="1199"/>
    </row>
    <row r="8" spans="1:16" s="261" customFormat="1" ht="120">
      <c r="A8" s="875" t="s">
        <v>159</v>
      </c>
      <c r="B8" s="876" t="s">
        <v>312</v>
      </c>
      <c r="C8" s="876" t="s">
        <v>161</v>
      </c>
      <c r="D8" s="876" t="s">
        <v>162</v>
      </c>
      <c r="E8" s="876" t="s">
        <v>163</v>
      </c>
      <c r="F8" s="876" t="s">
        <v>164</v>
      </c>
      <c r="G8" s="877" t="s">
        <v>165</v>
      </c>
      <c r="H8" s="856"/>
      <c r="I8" s="857"/>
      <c r="J8" s="857"/>
      <c r="K8" s="857"/>
      <c r="L8" s="857"/>
      <c r="M8" s="857"/>
      <c r="N8" s="857"/>
      <c r="O8" s="857"/>
    </row>
    <row r="9" spans="1:16" s="817" customFormat="1" ht="60" customHeight="1">
      <c r="A9" s="878" t="s">
        <v>166</v>
      </c>
      <c r="B9" s="878">
        <f>+D9+F9</f>
        <v>97387</v>
      </c>
      <c r="C9" s="879">
        <f>+B9/$B$27</f>
        <v>1.7183408139953015E-2</v>
      </c>
      <c r="D9" s="880">
        <f>+'Resumen '!C166</f>
        <v>50591</v>
      </c>
      <c r="E9" s="881">
        <f>D9/B9</f>
        <v>0.51948412005709177</v>
      </c>
      <c r="F9" s="880">
        <f>+'Resumen '!D166</f>
        <v>46796</v>
      </c>
      <c r="G9" s="882">
        <f>+F9/B9</f>
        <v>0.48051587994290818</v>
      </c>
      <c r="H9" s="858"/>
      <c r="I9" s="859"/>
      <c r="J9" s="859"/>
      <c r="K9" s="859"/>
      <c r="L9" s="859"/>
      <c r="M9" s="859"/>
      <c r="N9" s="859"/>
      <c r="O9" s="859"/>
    </row>
    <row r="10" spans="1:16" s="817" customFormat="1" ht="63" customHeight="1">
      <c r="A10" s="878" t="s">
        <v>168</v>
      </c>
      <c r="B10" s="878">
        <f t="shared" ref="B10:B26" si="0">+D10+F10</f>
        <v>161961</v>
      </c>
      <c r="C10" s="879">
        <f t="shared" ref="C10:C27" si="1">+B10/$B$27</f>
        <v>2.8577140334489517E-2</v>
      </c>
      <c r="D10" s="880">
        <f>+'Resumen '!C167</f>
        <v>83293</v>
      </c>
      <c r="E10" s="881">
        <f t="shared" ref="E10:E27" si="2">D10/B10</f>
        <v>0.51427812868530076</v>
      </c>
      <c r="F10" s="880">
        <f>+'Resumen '!D167</f>
        <v>78668</v>
      </c>
      <c r="G10" s="882">
        <f t="shared" ref="G10:G27" si="3">+F10/B10</f>
        <v>0.48572187131469924</v>
      </c>
      <c r="H10" s="858"/>
      <c r="I10" s="818"/>
      <c r="J10" s="818"/>
      <c r="K10" s="818"/>
      <c r="L10" s="818"/>
      <c r="M10" s="818"/>
      <c r="N10" s="818"/>
      <c r="O10" s="818"/>
      <c r="P10" s="819"/>
    </row>
    <row r="11" spans="1:16" s="817" customFormat="1" ht="60">
      <c r="A11" s="878" t="s">
        <v>170</v>
      </c>
      <c r="B11" s="878">
        <f t="shared" si="0"/>
        <v>202098</v>
      </c>
      <c r="C11" s="879">
        <f t="shared" si="1"/>
        <v>3.5659096370852628E-2</v>
      </c>
      <c r="D11" s="880">
        <f>+'Resumen '!C168</f>
        <v>103331</v>
      </c>
      <c r="E11" s="881">
        <f t="shared" si="2"/>
        <v>0.51129155162346984</v>
      </c>
      <c r="F11" s="880">
        <f>+'Resumen '!D168</f>
        <v>98767</v>
      </c>
      <c r="G11" s="882">
        <f t="shared" si="3"/>
        <v>0.48870844837653021</v>
      </c>
      <c r="H11" s="858"/>
      <c r="I11" s="818"/>
      <c r="J11" s="818"/>
      <c r="K11" s="818"/>
      <c r="L11" s="818"/>
      <c r="M11" s="818"/>
      <c r="N11" s="818"/>
      <c r="O11" s="818"/>
      <c r="P11" s="821"/>
    </row>
    <row r="12" spans="1:16" s="817" customFormat="1" ht="60">
      <c r="A12" s="878" t="s">
        <v>171</v>
      </c>
      <c r="B12" s="878">
        <f t="shared" si="0"/>
        <v>192956</v>
      </c>
      <c r="C12" s="879">
        <f t="shared" si="1"/>
        <v>3.4046040036686355E-2</v>
      </c>
      <c r="D12" s="880">
        <f>+'Resumen '!C169</f>
        <v>93167</v>
      </c>
      <c r="E12" s="881">
        <f t="shared" si="2"/>
        <v>0.48284064760878126</v>
      </c>
      <c r="F12" s="880">
        <f>+'Resumen '!D169</f>
        <v>99789</v>
      </c>
      <c r="G12" s="882">
        <f t="shared" si="3"/>
        <v>0.51715935239121869</v>
      </c>
      <c r="H12" s="858"/>
      <c r="I12" s="818"/>
      <c r="J12" s="818"/>
      <c r="K12" s="818"/>
      <c r="L12" s="818"/>
      <c r="M12" s="818"/>
      <c r="N12" s="818"/>
      <c r="O12" s="818"/>
      <c r="P12" s="816"/>
    </row>
    <row r="13" spans="1:16" s="817" customFormat="1" ht="60">
      <c r="A13" s="878" t="s">
        <v>172</v>
      </c>
      <c r="B13" s="878">
        <f t="shared" si="0"/>
        <v>291857</v>
      </c>
      <c r="C13" s="879">
        <f t="shared" si="1"/>
        <v>5.1496585268077544E-2</v>
      </c>
      <c r="D13" s="880">
        <f>+'Resumen '!C170</f>
        <v>133038</v>
      </c>
      <c r="E13" s="881">
        <f t="shared" si="2"/>
        <v>0.45583282223828792</v>
      </c>
      <c r="F13" s="880">
        <f>+'Resumen '!D170</f>
        <v>158819</v>
      </c>
      <c r="G13" s="882">
        <f t="shared" si="3"/>
        <v>0.54416717776171208</v>
      </c>
      <c r="H13" s="858"/>
      <c r="I13" s="818"/>
      <c r="J13" s="818"/>
      <c r="K13" s="818"/>
      <c r="L13" s="818"/>
      <c r="M13" s="818"/>
      <c r="N13" s="818"/>
      <c r="O13" s="818"/>
    </row>
    <row r="14" spans="1:16" s="817" customFormat="1" ht="60">
      <c r="A14" s="878" t="s">
        <v>173</v>
      </c>
      <c r="B14" s="878">
        <f t="shared" si="0"/>
        <v>435588</v>
      </c>
      <c r="C14" s="879">
        <f t="shared" si="1"/>
        <v>7.685714094145886E-2</v>
      </c>
      <c r="D14" s="880">
        <f>+'Resumen '!C171</f>
        <v>229305</v>
      </c>
      <c r="E14" s="881">
        <f t="shared" si="2"/>
        <v>0.52642634783327369</v>
      </c>
      <c r="F14" s="880">
        <f>+'Resumen '!D171</f>
        <v>206283</v>
      </c>
      <c r="G14" s="882">
        <f t="shared" si="3"/>
        <v>0.47357365216672637</v>
      </c>
      <c r="H14" s="858"/>
      <c r="I14" s="818"/>
      <c r="J14" s="818"/>
      <c r="K14" s="818"/>
      <c r="L14" s="818"/>
      <c r="M14" s="818"/>
      <c r="N14" s="818"/>
      <c r="O14" s="818"/>
      <c r="P14" s="816"/>
    </row>
    <row r="15" spans="1:16" s="817" customFormat="1" ht="60">
      <c r="A15" s="878" t="s">
        <v>174</v>
      </c>
      <c r="B15" s="878">
        <f t="shared" si="0"/>
        <v>460151</v>
      </c>
      <c r="C15" s="879">
        <f t="shared" si="1"/>
        <v>8.1191149116489059E-2</v>
      </c>
      <c r="D15" s="880">
        <f>+'Resumen '!C172</f>
        <v>242015</v>
      </c>
      <c r="E15" s="881">
        <f t="shared" si="2"/>
        <v>0.52594691742493227</v>
      </c>
      <c r="F15" s="880">
        <f>+'Resumen '!D172</f>
        <v>218136</v>
      </c>
      <c r="G15" s="882">
        <f t="shared" si="3"/>
        <v>0.47405308257506773</v>
      </c>
      <c r="H15" s="858"/>
      <c r="I15" s="818"/>
      <c r="J15" s="818"/>
      <c r="K15" s="818"/>
      <c r="L15" s="818"/>
      <c r="M15" s="818"/>
      <c r="N15" s="818"/>
      <c r="O15" s="818"/>
      <c r="P15" s="816"/>
    </row>
    <row r="16" spans="1:16" s="817" customFormat="1" ht="60">
      <c r="A16" s="878" t="s">
        <v>175</v>
      </c>
      <c r="B16" s="878">
        <f t="shared" si="0"/>
        <v>454497</v>
      </c>
      <c r="C16" s="879">
        <f t="shared" si="1"/>
        <v>8.0193531471184312E-2</v>
      </c>
      <c r="D16" s="880">
        <f>+'Resumen '!C173</f>
        <v>235121</v>
      </c>
      <c r="E16" s="881">
        <f t="shared" si="2"/>
        <v>0.51732134645553218</v>
      </c>
      <c r="F16" s="880">
        <f>+'Resumen '!D173</f>
        <v>219376</v>
      </c>
      <c r="G16" s="882">
        <f t="shared" si="3"/>
        <v>0.48267865354446782</v>
      </c>
      <c r="H16" s="858"/>
      <c r="I16" s="818"/>
      <c r="J16" s="818"/>
      <c r="K16" s="818"/>
      <c r="L16" s="818"/>
      <c r="M16" s="818"/>
      <c r="N16" s="818"/>
      <c r="O16" s="818"/>
    </row>
    <row r="17" spans="1:16" s="817" customFormat="1" ht="60">
      <c r="A17" s="878" t="s">
        <v>176</v>
      </c>
      <c r="B17" s="878">
        <f t="shared" si="0"/>
        <v>445415</v>
      </c>
      <c r="C17" s="879">
        <f t="shared" si="1"/>
        <v>7.8591061811711757E-2</v>
      </c>
      <c r="D17" s="880">
        <f>+'Resumen '!C174</f>
        <v>225670</v>
      </c>
      <c r="E17" s="881">
        <f t="shared" si="2"/>
        <v>0.50665110065893604</v>
      </c>
      <c r="F17" s="880">
        <f>+'Resumen '!D174</f>
        <v>219745</v>
      </c>
      <c r="G17" s="882">
        <f t="shared" si="3"/>
        <v>0.49334889934106396</v>
      </c>
      <c r="H17" s="858"/>
      <c r="I17" s="818"/>
      <c r="J17" s="818"/>
      <c r="K17" s="818"/>
      <c r="L17" s="818"/>
      <c r="M17" s="818"/>
      <c r="N17" s="818"/>
      <c r="O17" s="818"/>
    </row>
    <row r="18" spans="1:16" s="817" customFormat="1" ht="60">
      <c r="A18" s="878" t="s">
        <v>177</v>
      </c>
      <c r="B18" s="878">
        <f t="shared" si="0"/>
        <v>465504</v>
      </c>
      <c r="C18" s="879">
        <f t="shared" si="1"/>
        <v>8.2135656943746999E-2</v>
      </c>
      <c r="D18" s="880">
        <f>+'Resumen '!C175</f>
        <v>232097</v>
      </c>
      <c r="E18" s="881">
        <f t="shared" si="2"/>
        <v>0.49859292293943769</v>
      </c>
      <c r="F18" s="880">
        <f>+'Resumen '!D175</f>
        <v>233407</v>
      </c>
      <c r="G18" s="882">
        <f t="shared" si="3"/>
        <v>0.50140707706056231</v>
      </c>
      <c r="H18" s="858"/>
      <c r="I18" s="818"/>
      <c r="J18" s="818"/>
      <c r="K18" s="818"/>
      <c r="L18" s="818"/>
      <c r="M18" s="818"/>
      <c r="N18" s="818"/>
      <c r="O18" s="818"/>
    </row>
    <row r="19" spans="1:16" s="817" customFormat="1" ht="60">
      <c r="A19" s="878" t="s">
        <v>178</v>
      </c>
      <c r="B19" s="878">
        <f t="shared" si="0"/>
        <v>460502</v>
      </c>
      <c r="C19" s="879">
        <f t="shared" si="1"/>
        <v>8.1253081163447316E-2</v>
      </c>
      <c r="D19" s="880">
        <f>+'Resumen '!C176</f>
        <v>228404</v>
      </c>
      <c r="E19" s="881">
        <f t="shared" si="2"/>
        <v>0.49598915965620127</v>
      </c>
      <c r="F19" s="880">
        <f>+'Resumen '!D176</f>
        <v>232098</v>
      </c>
      <c r="G19" s="882">
        <f t="shared" si="3"/>
        <v>0.50401084034379873</v>
      </c>
      <c r="H19" s="858"/>
      <c r="I19" s="818"/>
      <c r="J19" s="818"/>
      <c r="K19" s="818"/>
      <c r="L19" s="818"/>
      <c r="M19" s="818"/>
      <c r="N19" s="818"/>
      <c r="O19" s="818"/>
    </row>
    <row r="20" spans="1:16" s="817" customFormat="1" ht="60">
      <c r="A20" s="878" t="s">
        <v>179</v>
      </c>
      <c r="B20" s="878">
        <f t="shared" si="0"/>
        <v>445257</v>
      </c>
      <c r="C20" s="879">
        <f t="shared" si="1"/>
        <v>7.8563183568351624E-2</v>
      </c>
      <c r="D20" s="880">
        <f>+'Resumen '!C177</f>
        <v>218771</v>
      </c>
      <c r="E20" s="881">
        <f t="shared" si="2"/>
        <v>0.49133646410949183</v>
      </c>
      <c r="F20" s="880">
        <f>+'Resumen '!D177</f>
        <v>226486</v>
      </c>
      <c r="G20" s="882">
        <f t="shared" si="3"/>
        <v>0.50866353589050817</v>
      </c>
      <c r="H20" s="858"/>
      <c r="I20" s="818"/>
      <c r="J20" s="818"/>
      <c r="K20" s="818"/>
      <c r="L20" s="818"/>
      <c r="M20" s="818"/>
      <c r="N20" s="818"/>
      <c r="O20" s="818"/>
    </row>
    <row r="21" spans="1:16" s="817" customFormat="1" ht="60">
      <c r="A21" s="878" t="s">
        <v>180</v>
      </c>
      <c r="B21" s="878">
        <f t="shared" si="0"/>
        <v>392002</v>
      </c>
      <c r="C21" s="879">
        <f t="shared" si="1"/>
        <v>6.9166627554785157E-2</v>
      </c>
      <c r="D21" s="880">
        <f>+'Resumen '!C178</f>
        <v>189675</v>
      </c>
      <c r="E21" s="881">
        <f t="shared" si="2"/>
        <v>0.4838623272330243</v>
      </c>
      <c r="F21" s="880">
        <f>+'Resumen '!D178</f>
        <v>202327</v>
      </c>
      <c r="G21" s="882">
        <f t="shared" si="3"/>
        <v>0.51613767276697564</v>
      </c>
      <c r="H21" s="858"/>
      <c r="I21" s="818"/>
      <c r="J21" s="818"/>
      <c r="K21" s="818"/>
      <c r="L21" s="818"/>
      <c r="M21" s="818"/>
      <c r="N21" s="818"/>
      <c r="O21" s="818"/>
    </row>
    <row r="22" spans="1:16" s="817" customFormat="1" ht="60">
      <c r="A22" s="878" t="s">
        <v>181</v>
      </c>
      <c r="B22" s="878">
        <f t="shared" si="0"/>
        <v>317774</v>
      </c>
      <c r="C22" s="879">
        <f t="shared" si="1"/>
        <v>5.6069499402029321E-2</v>
      </c>
      <c r="D22" s="880">
        <f>+'Resumen '!C179</f>
        <v>154106</v>
      </c>
      <c r="E22" s="881">
        <f t="shared" si="2"/>
        <v>0.48495471624487846</v>
      </c>
      <c r="F22" s="880">
        <f>+'Resumen '!D179</f>
        <v>163668</v>
      </c>
      <c r="G22" s="882">
        <f t="shared" si="3"/>
        <v>0.5150452837551216</v>
      </c>
      <c r="H22" s="858"/>
      <c r="I22" s="818"/>
      <c r="J22" s="818"/>
      <c r="K22" s="818"/>
      <c r="L22" s="818"/>
      <c r="M22" s="818"/>
      <c r="N22" s="818"/>
      <c r="O22" s="818"/>
      <c r="P22" s="816"/>
    </row>
    <row r="23" spans="1:16" s="817" customFormat="1" ht="60">
      <c r="A23" s="878" t="s">
        <v>182</v>
      </c>
      <c r="B23" s="878">
        <f t="shared" si="0"/>
        <v>261129</v>
      </c>
      <c r="C23" s="879">
        <f t="shared" si="1"/>
        <v>4.6074796268267749E-2</v>
      </c>
      <c r="D23" s="880">
        <f>+'Resumen '!C180</f>
        <v>125624</v>
      </c>
      <c r="E23" s="881">
        <f t="shared" si="2"/>
        <v>0.48108023237556918</v>
      </c>
      <c r="F23" s="880">
        <f>+'Resumen '!D180</f>
        <v>135505</v>
      </c>
      <c r="G23" s="882">
        <f t="shared" si="3"/>
        <v>0.51891976762443082</v>
      </c>
      <c r="H23" s="858"/>
      <c r="I23" s="818"/>
      <c r="J23" s="818"/>
      <c r="K23" s="818"/>
      <c r="L23" s="818"/>
      <c r="M23" s="818"/>
      <c r="N23" s="818"/>
      <c r="O23" s="818"/>
      <c r="P23" s="816"/>
    </row>
    <row r="24" spans="1:16" s="817" customFormat="1" ht="60">
      <c r="A24" s="878" t="s">
        <v>183</v>
      </c>
      <c r="B24" s="878">
        <f t="shared" si="0"/>
        <v>193625</v>
      </c>
      <c r="C24" s="879">
        <f t="shared" si="1"/>
        <v>3.4164081459521323E-2</v>
      </c>
      <c r="D24" s="880">
        <f>+'Resumen '!C181</f>
        <v>92498</v>
      </c>
      <c r="E24" s="881">
        <f t="shared" si="2"/>
        <v>0.4777172369270497</v>
      </c>
      <c r="F24" s="880">
        <f>+'Resumen '!D181</f>
        <v>101127</v>
      </c>
      <c r="G24" s="882">
        <f t="shared" si="3"/>
        <v>0.5222827630729503</v>
      </c>
      <c r="H24" s="858"/>
      <c r="I24" s="818"/>
      <c r="J24" s="818"/>
      <c r="K24" s="818"/>
      <c r="L24" s="818"/>
      <c r="M24" s="818"/>
      <c r="N24" s="818"/>
      <c r="O24" s="818"/>
    </row>
    <row r="25" spans="1:16" s="817" customFormat="1" ht="60">
      <c r="A25" s="878" t="s">
        <v>184</v>
      </c>
      <c r="B25" s="878">
        <f t="shared" si="0"/>
        <v>125223</v>
      </c>
      <c r="C25" s="879">
        <f t="shared" si="1"/>
        <v>2.2094919419525568E-2</v>
      </c>
      <c r="D25" s="880">
        <f>+'Resumen '!C182</f>
        <v>59741</v>
      </c>
      <c r="E25" s="881">
        <f t="shared" si="2"/>
        <v>0.47707689481964177</v>
      </c>
      <c r="F25" s="880">
        <f>+'Resumen '!D182</f>
        <v>65482</v>
      </c>
      <c r="G25" s="882">
        <f t="shared" si="3"/>
        <v>0.52292310518035823</v>
      </c>
      <c r="H25" s="858"/>
      <c r="I25" s="860"/>
      <c r="J25" s="860"/>
      <c r="K25" s="860"/>
      <c r="L25" s="860"/>
      <c r="M25" s="860"/>
      <c r="N25" s="860"/>
      <c r="O25" s="860"/>
      <c r="P25" s="825"/>
    </row>
    <row r="26" spans="1:16" s="261" customFormat="1" ht="60">
      <c r="A26" s="878" t="s">
        <v>186</v>
      </c>
      <c r="B26" s="878">
        <f t="shared" si="0"/>
        <v>264576</v>
      </c>
      <c r="C26" s="879">
        <f t="shared" si="1"/>
        <v>4.6683000729421886E-2</v>
      </c>
      <c r="D26" s="880">
        <f>+'Resumen '!C183</f>
        <v>125520</v>
      </c>
      <c r="E26" s="881">
        <f t="shared" si="2"/>
        <v>0.47441944847605227</v>
      </c>
      <c r="F26" s="880">
        <f>+'Resumen '!D183</f>
        <v>139056</v>
      </c>
      <c r="G26" s="882">
        <f t="shared" si="3"/>
        <v>0.52558055152394778</v>
      </c>
      <c r="H26" s="856"/>
      <c r="I26" s="857"/>
      <c r="J26" s="857"/>
      <c r="K26" s="857"/>
      <c r="L26" s="857"/>
      <c r="M26" s="857"/>
      <c r="N26" s="857"/>
      <c r="O26" s="857"/>
    </row>
    <row r="27" spans="1:16" s="261" customFormat="1" ht="60">
      <c r="A27" s="878" t="s">
        <v>147</v>
      </c>
      <c r="B27" s="878">
        <f>SUM(B9:B26)</f>
        <v>5667502</v>
      </c>
      <c r="C27" s="879">
        <f t="shared" si="1"/>
        <v>1</v>
      </c>
      <c r="D27" s="878">
        <f>SUM(D9:D26)</f>
        <v>2821967</v>
      </c>
      <c r="E27" s="881">
        <f t="shared" si="2"/>
        <v>0.49792077709015364</v>
      </c>
      <c r="F27" s="878">
        <f>SUM(F9:F26)</f>
        <v>2845535</v>
      </c>
      <c r="G27" s="882">
        <f t="shared" si="3"/>
        <v>0.5020792229098463</v>
      </c>
      <c r="H27" s="856"/>
      <c r="I27" s="856"/>
      <c r="J27" s="856"/>
      <c r="K27" s="856"/>
      <c r="L27" s="856"/>
      <c r="M27" s="856"/>
      <c r="N27" s="856"/>
      <c r="O27" s="856"/>
    </row>
    <row r="28" spans="1:16" ht="18.75">
      <c r="A28" s="31"/>
      <c r="B28" s="861"/>
      <c r="C28" s="861"/>
      <c r="D28" s="861"/>
      <c r="E28" s="861"/>
      <c r="F28" s="861"/>
      <c r="G28" s="861"/>
      <c r="H28" s="861"/>
      <c r="I28" s="861"/>
      <c r="J28" s="861"/>
      <c r="K28" s="861"/>
      <c r="L28" s="861"/>
      <c r="M28" s="861"/>
      <c r="N28" s="861"/>
      <c r="O28" s="861"/>
      <c r="P28" s="60"/>
    </row>
    <row r="29" spans="1:16" ht="18.75">
      <c r="A29" s="31"/>
      <c r="B29" s="861"/>
      <c r="C29" s="861"/>
      <c r="D29" s="861"/>
      <c r="E29" s="861"/>
      <c r="F29" s="861"/>
      <c r="G29" s="861"/>
      <c r="H29" s="861"/>
      <c r="I29" s="861"/>
      <c r="J29" s="861"/>
      <c r="K29" s="861"/>
      <c r="L29" s="861"/>
      <c r="M29" s="861"/>
      <c r="N29" s="861"/>
      <c r="O29" s="861"/>
      <c r="P29" s="60"/>
    </row>
    <row r="30" spans="1:16" ht="18.75">
      <c r="A30" s="31"/>
      <c r="B30" s="861"/>
      <c r="C30" s="861"/>
      <c r="D30" s="861"/>
      <c r="E30" s="861"/>
      <c r="F30" s="861"/>
      <c r="G30" s="861"/>
      <c r="H30" s="861"/>
      <c r="I30" s="861"/>
      <c r="J30" s="861"/>
      <c r="K30" s="861"/>
      <c r="L30" s="861"/>
      <c r="M30" s="861"/>
      <c r="N30" s="861"/>
      <c r="O30" s="861"/>
      <c r="P30" s="60"/>
    </row>
    <row r="31" spans="1:16" ht="18.75">
      <c r="A31" s="31"/>
      <c r="B31" s="861"/>
      <c r="C31" s="861"/>
      <c r="D31" s="861"/>
      <c r="E31" s="861"/>
      <c r="F31" s="861"/>
      <c r="G31" s="861"/>
      <c r="H31" s="861"/>
      <c r="I31" s="861"/>
      <c r="J31" s="861"/>
      <c r="K31" s="861"/>
      <c r="L31" s="861"/>
      <c r="M31" s="861"/>
      <c r="N31" s="861"/>
      <c r="O31" s="861"/>
      <c r="P31" s="60"/>
    </row>
    <row r="32" spans="1:16" ht="18.75">
      <c r="A32" s="31"/>
      <c r="B32" s="861"/>
      <c r="C32" s="861"/>
      <c r="D32" s="861"/>
      <c r="E32" s="861"/>
      <c r="F32" s="861"/>
      <c r="G32" s="861"/>
      <c r="H32" s="861"/>
      <c r="I32" s="861"/>
      <c r="J32" s="861"/>
      <c r="K32" s="861"/>
      <c r="L32" s="861"/>
      <c r="M32" s="861"/>
      <c r="N32" s="861"/>
      <c r="O32" s="861"/>
      <c r="P32" s="60"/>
    </row>
    <row r="33" spans="1:16" ht="18.75">
      <c r="A33" s="31"/>
      <c r="B33" s="861"/>
      <c r="C33" s="861"/>
      <c r="D33" s="861"/>
      <c r="E33" s="861"/>
      <c r="F33" s="861"/>
      <c r="G33" s="861"/>
      <c r="H33" s="861"/>
      <c r="I33" s="861"/>
      <c r="J33" s="861"/>
      <c r="K33" s="861"/>
      <c r="L33" s="861"/>
      <c r="M33" s="861"/>
      <c r="N33" s="861"/>
      <c r="O33" s="861"/>
      <c r="P33" s="60"/>
    </row>
    <row r="34" spans="1:16" ht="36">
      <c r="A34" s="862"/>
      <c r="B34" s="863"/>
      <c r="C34" s="862"/>
      <c r="D34" s="862"/>
      <c r="E34" s="862"/>
      <c r="F34" s="862"/>
      <c r="G34" s="863"/>
      <c r="H34" s="861"/>
      <c r="I34" s="861"/>
      <c r="J34" s="861"/>
      <c r="K34" s="861"/>
      <c r="L34" s="861"/>
      <c r="M34" s="861"/>
      <c r="N34" s="861"/>
      <c r="O34" s="861"/>
      <c r="P34" s="60"/>
    </row>
    <row r="35" spans="1:16" ht="36">
      <c r="A35" s="862"/>
      <c r="B35" s="863"/>
      <c r="C35" s="1200" t="s">
        <v>169</v>
      </c>
      <c r="D35" s="862"/>
      <c r="E35" s="862"/>
      <c r="F35" s="862"/>
      <c r="G35" s="863"/>
      <c r="H35" s="861"/>
      <c r="I35" s="861"/>
      <c r="J35" s="861"/>
      <c r="K35" s="861"/>
      <c r="L35" s="861"/>
      <c r="M35" s="861"/>
      <c r="N35" s="861"/>
      <c r="O35" s="861"/>
      <c r="P35" s="60"/>
    </row>
    <row r="36" spans="1:16" ht="36">
      <c r="A36" s="862"/>
      <c r="B36" s="863"/>
      <c r="C36" s="1200"/>
      <c r="D36" s="864" t="s">
        <v>164</v>
      </c>
      <c r="E36" s="864" t="s">
        <v>162</v>
      </c>
      <c r="F36" s="862"/>
      <c r="G36" s="863"/>
      <c r="H36" s="861"/>
      <c r="I36" s="861"/>
      <c r="J36" s="861"/>
      <c r="K36" s="861"/>
      <c r="L36" s="861"/>
      <c r="M36" s="861"/>
      <c r="N36" s="861"/>
      <c r="O36" s="861"/>
      <c r="P36" s="60"/>
    </row>
    <row r="37" spans="1:16" ht="36">
      <c r="A37" s="699"/>
      <c r="B37" s="786"/>
      <c r="C37" s="804" t="str">
        <f>+A9</f>
        <v>0-4</v>
      </c>
      <c r="D37" s="806">
        <f>+F9*-1</f>
        <v>-46796</v>
      </c>
      <c r="E37" s="806">
        <f>+D9</f>
        <v>50591</v>
      </c>
      <c r="F37" s="787"/>
      <c r="G37" s="786"/>
      <c r="H37" s="775"/>
      <c r="I37" s="8"/>
      <c r="J37" s="8"/>
      <c r="K37" s="8"/>
      <c r="L37" s="8"/>
      <c r="M37" s="8"/>
      <c r="N37" s="8"/>
      <c r="O37" s="8"/>
      <c r="P37" s="60"/>
    </row>
    <row r="38" spans="1:16" ht="36">
      <c r="A38" s="699"/>
      <c r="B38" s="786"/>
      <c r="C38" s="804" t="str">
        <f t="shared" ref="C38:C43" si="4">+A10</f>
        <v>5-9</v>
      </c>
      <c r="D38" s="806">
        <f t="shared" ref="D38:D43" si="5">+F10*-1</f>
        <v>-78668</v>
      </c>
      <c r="E38" s="806">
        <f t="shared" ref="E38:E43" si="6">+D10</f>
        <v>83293</v>
      </c>
      <c r="F38" s="787"/>
      <c r="G38" s="786"/>
      <c r="H38" s="775"/>
      <c r="I38" s="8"/>
      <c r="J38" s="8"/>
      <c r="K38" s="8"/>
      <c r="L38" s="8"/>
      <c r="M38" s="8"/>
      <c r="N38" s="8"/>
      <c r="O38" s="8"/>
      <c r="P38" s="60"/>
    </row>
    <row r="39" spans="1:16" ht="36">
      <c r="A39" s="699"/>
      <c r="B39" s="786"/>
      <c r="C39" s="804" t="str">
        <f t="shared" si="4"/>
        <v>10-14</v>
      </c>
      <c r="D39" s="806">
        <f t="shared" si="5"/>
        <v>-98767</v>
      </c>
      <c r="E39" s="806">
        <f t="shared" si="6"/>
        <v>103331</v>
      </c>
      <c r="F39" s="787"/>
      <c r="G39" s="786"/>
      <c r="H39" s="775"/>
      <c r="I39" s="8"/>
      <c r="J39" s="8"/>
      <c r="K39" s="8"/>
      <c r="L39" s="8"/>
      <c r="M39" s="8"/>
      <c r="N39" s="8"/>
      <c r="O39" s="8"/>
      <c r="P39" s="60"/>
    </row>
    <row r="40" spans="1:16" ht="150" customHeight="1">
      <c r="A40" s="699"/>
      <c r="B40" s="786"/>
      <c r="C40" s="804" t="str">
        <f t="shared" si="4"/>
        <v>15-19</v>
      </c>
      <c r="D40" s="806">
        <f t="shared" si="5"/>
        <v>-99789</v>
      </c>
      <c r="E40" s="806">
        <f t="shared" si="6"/>
        <v>93167</v>
      </c>
      <c r="F40" s="787"/>
      <c r="G40" s="786"/>
      <c r="H40" s="775"/>
      <c r="I40" s="8"/>
      <c r="J40" s="8"/>
      <c r="K40" s="8"/>
      <c r="L40" s="8"/>
      <c r="M40" s="8"/>
      <c r="N40" s="8"/>
      <c r="O40" s="8"/>
      <c r="P40" s="93"/>
    </row>
    <row r="41" spans="1:16" ht="36">
      <c r="A41" s="699"/>
      <c r="B41" s="786"/>
      <c r="C41" s="804" t="str">
        <f t="shared" si="4"/>
        <v>20-24</v>
      </c>
      <c r="D41" s="806">
        <f t="shared" si="5"/>
        <v>-158819</v>
      </c>
      <c r="E41" s="806">
        <f t="shared" si="6"/>
        <v>133038</v>
      </c>
      <c r="F41" s="787"/>
      <c r="G41" s="786"/>
      <c r="H41" s="775"/>
      <c r="I41" s="8"/>
      <c r="J41" s="8"/>
      <c r="K41" s="8"/>
      <c r="L41" s="8"/>
      <c r="M41" s="8"/>
      <c r="N41" s="8"/>
      <c r="O41" s="8"/>
      <c r="P41" s="93"/>
    </row>
    <row r="42" spans="1:16" ht="36">
      <c r="A42" s="699"/>
      <c r="B42" s="786"/>
      <c r="C42" s="804" t="str">
        <f t="shared" si="4"/>
        <v>25-29</v>
      </c>
      <c r="D42" s="806">
        <f t="shared" si="5"/>
        <v>-206283</v>
      </c>
      <c r="E42" s="806">
        <f t="shared" si="6"/>
        <v>229305</v>
      </c>
      <c r="F42" s="787"/>
      <c r="G42" s="786"/>
      <c r="H42" s="775"/>
      <c r="I42" s="8"/>
      <c r="J42" s="8"/>
      <c r="K42" s="8"/>
      <c r="L42" s="8"/>
      <c r="M42" s="8"/>
      <c r="N42" s="8"/>
      <c r="O42" s="8"/>
      <c r="P42" s="93"/>
    </row>
    <row r="43" spans="1:16" ht="36">
      <c r="A43" s="699"/>
      <c r="B43" s="786"/>
      <c r="C43" s="804" t="str">
        <f t="shared" si="4"/>
        <v>30-34</v>
      </c>
      <c r="D43" s="806">
        <f t="shared" si="5"/>
        <v>-218136</v>
      </c>
      <c r="E43" s="806">
        <f t="shared" si="6"/>
        <v>242015</v>
      </c>
      <c r="F43" s="787"/>
      <c r="G43" s="786"/>
      <c r="H43" s="775"/>
      <c r="I43" s="8"/>
      <c r="J43" s="8"/>
      <c r="K43" s="8"/>
      <c r="L43" s="8"/>
      <c r="M43" s="8"/>
      <c r="N43" s="8"/>
      <c r="O43" s="8"/>
      <c r="P43" s="93"/>
    </row>
    <row r="44" spans="1:16" ht="97.5" customHeight="1">
      <c r="A44" s="699"/>
      <c r="B44" s="786"/>
      <c r="C44" s="804" t="str">
        <f t="shared" ref="C44:C45" si="7">+A16</f>
        <v>35-39</v>
      </c>
      <c r="D44" s="806">
        <f t="shared" ref="D44:D45" si="8">+F16*-1</f>
        <v>-219376</v>
      </c>
      <c r="E44" s="806">
        <f t="shared" ref="E44:E45" si="9">+D16</f>
        <v>235121</v>
      </c>
      <c r="F44" s="787"/>
      <c r="G44" s="786"/>
      <c r="H44" s="775"/>
      <c r="I44" s="8"/>
      <c r="J44" s="8"/>
      <c r="K44" s="8"/>
      <c r="L44" s="8"/>
      <c r="M44" s="8"/>
      <c r="N44" s="8"/>
      <c r="O44" s="8"/>
      <c r="P44" s="93"/>
    </row>
    <row r="45" spans="1:16" ht="97.5" customHeight="1">
      <c r="A45" s="699"/>
      <c r="B45" s="786"/>
      <c r="C45" s="804" t="str">
        <f t="shared" si="7"/>
        <v>40-44</v>
      </c>
      <c r="D45" s="806">
        <f t="shared" si="8"/>
        <v>-219745</v>
      </c>
      <c r="E45" s="806">
        <f t="shared" si="9"/>
        <v>225670</v>
      </c>
      <c r="F45" s="787"/>
      <c r="G45" s="786"/>
      <c r="H45" s="775"/>
      <c r="I45" s="8"/>
      <c r="J45" s="8"/>
      <c r="K45" s="8"/>
      <c r="L45" s="8"/>
      <c r="M45" s="8"/>
      <c r="N45" s="8"/>
      <c r="O45" s="8"/>
      <c r="P45" s="93"/>
    </row>
    <row r="46" spans="1:16" ht="97.5" customHeight="1">
      <c r="A46" s="699"/>
      <c r="B46" s="786"/>
      <c r="C46" s="804" t="str">
        <f t="shared" ref="C46:C55" si="10">+A18</f>
        <v>45-49</v>
      </c>
      <c r="D46" s="806">
        <f t="shared" ref="D46:D55" si="11">+F18*-1</f>
        <v>-233407</v>
      </c>
      <c r="E46" s="806">
        <f t="shared" ref="E46:E55" si="12">+D18</f>
        <v>232097</v>
      </c>
      <c r="F46" s="787"/>
      <c r="G46" s="786"/>
      <c r="H46" s="775"/>
      <c r="I46" s="8"/>
      <c r="J46" s="8"/>
      <c r="K46" s="8"/>
      <c r="L46" s="8"/>
      <c r="M46" s="8"/>
      <c r="N46" s="8"/>
      <c r="O46" s="8"/>
      <c r="P46" s="93"/>
    </row>
    <row r="47" spans="1:16" ht="36">
      <c r="A47" s="699"/>
      <c r="B47" s="786"/>
      <c r="C47" s="804" t="str">
        <f t="shared" si="10"/>
        <v>50-54</v>
      </c>
      <c r="D47" s="806">
        <f t="shared" si="11"/>
        <v>-232098</v>
      </c>
      <c r="E47" s="806">
        <f t="shared" si="12"/>
        <v>228404</v>
      </c>
      <c r="F47" s="787"/>
      <c r="G47" s="786"/>
      <c r="H47" s="775"/>
      <c r="I47" s="8"/>
      <c r="J47" s="8"/>
      <c r="K47" s="8"/>
      <c r="L47" s="8"/>
      <c r="M47" s="8"/>
      <c r="N47" s="8"/>
      <c r="O47" s="8"/>
      <c r="P47" s="13"/>
    </row>
    <row r="48" spans="1:16" ht="36">
      <c r="A48" s="699"/>
      <c r="B48" s="786"/>
      <c r="C48" s="804" t="str">
        <f t="shared" si="10"/>
        <v>55-59</v>
      </c>
      <c r="D48" s="806">
        <f t="shared" si="11"/>
        <v>-226486</v>
      </c>
      <c r="E48" s="806">
        <f t="shared" si="12"/>
        <v>218771</v>
      </c>
      <c r="F48" s="787"/>
      <c r="G48" s="786"/>
      <c r="H48" s="775"/>
      <c r="I48" s="8"/>
      <c r="J48" s="8"/>
      <c r="K48" s="8"/>
      <c r="L48" s="8"/>
      <c r="M48" s="8"/>
      <c r="N48" s="8"/>
      <c r="O48" s="8"/>
      <c r="P48" s="13"/>
    </row>
    <row r="49" spans="1:16" ht="36">
      <c r="A49" s="699"/>
      <c r="B49" s="786"/>
      <c r="C49" s="804" t="str">
        <f t="shared" si="10"/>
        <v>60-64</v>
      </c>
      <c r="D49" s="806">
        <f t="shared" si="11"/>
        <v>-202327</v>
      </c>
      <c r="E49" s="806">
        <f t="shared" si="12"/>
        <v>189675</v>
      </c>
      <c r="F49" s="787"/>
      <c r="G49" s="786"/>
      <c r="H49" s="775"/>
      <c r="I49" s="8"/>
      <c r="J49" s="8"/>
      <c r="K49" s="8"/>
      <c r="L49" s="8"/>
      <c r="M49" s="8"/>
      <c r="N49" s="8"/>
      <c r="O49" s="8"/>
      <c r="P49" s="13"/>
    </row>
    <row r="50" spans="1:16" ht="36">
      <c r="A50" s="699"/>
      <c r="B50" s="786"/>
      <c r="C50" s="804" t="str">
        <f t="shared" si="10"/>
        <v>65-69</v>
      </c>
      <c r="D50" s="806">
        <f t="shared" si="11"/>
        <v>-163668</v>
      </c>
      <c r="E50" s="806">
        <f t="shared" si="12"/>
        <v>154106</v>
      </c>
      <c r="F50" s="787"/>
      <c r="G50" s="786"/>
      <c r="H50" s="775"/>
      <c r="I50" s="8"/>
      <c r="J50" s="8"/>
      <c r="K50" s="8"/>
      <c r="L50" s="8"/>
      <c r="M50" s="8"/>
      <c r="N50" s="8"/>
      <c r="O50" s="8"/>
      <c r="P50" s="13"/>
    </row>
    <row r="51" spans="1:16" ht="36">
      <c r="A51" s="699"/>
      <c r="B51" s="786"/>
      <c r="C51" s="804" t="str">
        <f t="shared" si="10"/>
        <v>70-74</v>
      </c>
      <c r="D51" s="806">
        <f t="shared" si="11"/>
        <v>-135505</v>
      </c>
      <c r="E51" s="806">
        <f t="shared" si="12"/>
        <v>125624</v>
      </c>
      <c r="F51" s="787"/>
      <c r="G51" s="786"/>
      <c r="H51" s="775"/>
      <c r="I51" s="8"/>
      <c r="J51" s="8"/>
      <c r="K51" s="8"/>
      <c r="L51" s="8"/>
      <c r="M51" s="8"/>
      <c r="N51" s="8"/>
      <c r="O51" s="8"/>
      <c r="P51" s="13"/>
    </row>
    <row r="52" spans="1:16" ht="36">
      <c r="A52" s="699"/>
      <c r="B52" s="786"/>
      <c r="C52" s="804" t="str">
        <f t="shared" si="10"/>
        <v>75-79</v>
      </c>
      <c r="D52" s="806">
        <f t="shared" si="11"/>
        <v>-101127</v>
      </c>
      <c r="E52" s="806">
        <f t="shared" si="12"/>
        <v>92498</v>
      </c>
      <c r="F52" s="787"/>
      <c r="G52" s="786"/>
      <c r="H52" s="775"/>
      <c r="P52" s="13"/>
    </row>
    <row r="53" spans="1:16" ht="222" customHeight="1">
      <c r="A53" s="699"/>
      <c r="B53" s="787"/>
      <c r="C53" s="804" t="str">
        <f t="shared" si="10"/>
        <v>80-84</v>
      </c>
      <c r="D53" s="806">
        <f t="shared" si="11"/>
        <v>-65482</v>
      </c>
      <c r="E53" s="806">
        <f t="shared" si="12"/>
        <v>59741</v>
      </c>
      <c r="F53" s="787"/>
      <c r="G53" s="787"/>
      <c r="H53" s="13"/>
      <c r="P53" s="13"/>
    </row>
    <row r="54" spans="1:16" ht="36">
      <c r="A54" s="699"/>
      <c r="B54" s="787"/>
      <c r="C54" s="804" t="str">
        <f t="shared" si="10"/>
        <v>85 y más</v>
      </c>
      <c r="D54" s="806">
        <f t="shared" si="11"/>
        <v>-139056</v>
      </c>
      <c r="E54" s="806">
        <f t="shared" si="12"/>
        <v>125520</v>
      </c>
      <c r="F54" s="787"/>
      <c r="G54" s="787"/>
      <c r="H54" s="13"/>
      <c r="P54" s="13"/>
    </row>
    <row r="55" spans="1:16" ht="36">
      <c r="A55" s="699"/>
      <c r="B55" s="787"/>
      <c r="C55" s="804" t="str">
        <f t="shared" si="10"/>
        <v>Total</v>
      </c>
      <c r="D55" s="807">
        <f t="shared" si="11"/>
        <v>-2845535</v>
      </c>
      <c r="E55" s="808">
        <f t="shared" si="12"/>
        <v>2821967</v>
      </c>
      <c r="F55" s="787"/>
      <c r="G55" s="787"/>
      <c r="H55" s="13"/>
    </row>
    <row r="56" spans="1:16" ht="36">
      <c r="A56" s="699"/>
      <c r="B56" s="787"/>
      <c r="C56" s="787"/>
      <c r="D56" s="805"/>
      <c r="E56" s="787"/>
      <c r="F56" s="787"/>
      <c r="G56" s="787"/>
      <c r="H56" s="13"/>
    </row>
    <row r="57" spans="1:16" ht="36">
      <c r="A57" s="699"/>
      <c r="B57" s="787"/>
      <c r="C57" s="787"/>
      <c r="D57" s="787"/>
      <c r="E57" s="787"/>
      <c r="F57" s="787"/>
      <c r="G57" s="787"/>
      <c r="H57" s="13"/>
    </row>
    <row r="58" spans="1:16" ht="36">
      <c r="A58" s="699"/>
      <c r="B58" s="787"/>
      <c r="C58" s="787"/>
      <c r="D58" s="787"/>
      <c r="E58" s="787"/>
      <c r="F58" s="787"/>
      <c r="G58" s="787"/>
      <c r="H58" s="13"/>
    </row>
    <row r="59" spans="1:16" ht="36">
      <c r="A59" s="699"/>
      <c r="B59" s="787"/>
      <c r="C59" s="787"/>
      <c r="D59" s="787"/>
      <c r="E59" s="787"/>
      <c r="F59" s="787"/>
      <c r="G59" s="787"/>
      <c r="H59" s="13"/>
    </row>
    <row r="60" spans="1:16" ht="36">
      <c r="A60" s="699"/>
      <c r="B60" s="787"/>
      <c r="C60" s="787"/>
      <c r="D60" s="787"/>
      <c r="E60" s="787"/>
      <c r="F60" s="787"/>
      <c r="G60" s="787"/>
      <c r="H60" s="13"/>
    </row>
    <row r="61" spans="1:16" ht="36">
      <c r="A61" s="699"/>
      <c r="B61" s="787"/>
      <c r="C61" s="787"/>
      <c r="D61" s="787"/>
      <c r="E61" s="787"/>
      <c r="F61" s="787"/>
      <c r="G61" s="787"/>
      <c r="H61" s="13"/>
    </row>
    <row r="62" spans="1:16" ht="36">
      <c r="A62" s="699"/>
      <c r="B62" s="787"/>
      <c r="C62" s="787"/>
      <c r="D62" s="787"/>
      <c r="E62" s="787"/>
      <c r="F62" s="787"/>
      <c r="G62" s="787"/>
      <c r="H62" s="13"/>
    </row>
    <row r="63" spans="1:16" ht="36">
      <c r="A63" s="699"/>
      <c r="B63" s="787"/>
      <c r="C63" s="787"/>
      <c r="D63" s="787"/>
      <c r="E63" s="787"/>
      <c r="F63" s="787"/>
      <c r="G63" s="787"/>
      <c r="H63" s="13"/>
    </row>
    <row r="64" spans="1:16" ht="36">
      <c r="A64" s="699"/>
      <c r="B64" s="787"/>
      <c r="C64" s="787"/>
      <c r="D64" s="787"/>
      <c r="E64" s="787"/>
      <c r="F64" s="787"/>
      <c r="G64" s="787"/>
      <c r="H64" s="13"/>
    </row>
    <row r="65" spans="1:8" ht="36">
      <c r="A65" s="699"/>
      <c r="B65" s="787"/>
      <c r="C65" s="787"/>
      <c r="D65" s="787"/>
      <c r="E65" s="787"/>
      <c r="F65" s="787"/>
      <c r="G65" s="787"/>
      <c r="H65" s="13"/>
    </row>
    <row r="66" spans="1:8" ht="36">
      <c r="A66" s="699"/>
      <c r="B66" s="787"/>
      <c r="C66" s="787"/>
      <c r="D66" s="787"/>
      <c r="E66" s="787"/>
      <c r="F66" s="787"/>
      <c r="G66" s="787"/>
      <c r="H66" s="13"/>
    </row>
    <row r="67" spans="1:8" ht="36">
      <c r="A67" s="699"/>
      <c r="B67" s="787"/>
      <c r="C67" s="787"/>
      <c r="D67" s="787"/>
      <c r="E67" s="787"/>
      <c r="F67" s="787"/>
      <c r="G67" s="787"/>
      <c r="H67" s="13"/>
    </row>
    <row r="68" spans="1:8" ht="36">
      <c r="A68" s="699"/>
      <c r="B68" s="787"/>
      <c r="C68" s="787"/>
      <c r="D68" s="787"/>
      <c r="E68" s="787"/>
      <c r="F68" s="787"/>
      <c r="G68" s="787"/>
      <c r="H68" s="13"/>
    </row>
    <row r="69" spans="1:8" ht="36">
      <c r="A69" s="699"/>
      <c r="B69" s="787"/>
      <c r="C69" s="787"/>
      <c r="D69" s="787"/>
      <c r="E69" s="787"/>
      <c r="F69" s="787"/>
      <c r="G69" s="787"/>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O1"/>
    <mergeCell ref="A2:O2"/>
    <mergeCell ref="A3:O7"/>
    <mergeCell ref="C35:C36"/>
  </mergeCells>
  <conditionalFormatting sqref="B9:C27 E9:E27 G9:G27">
    <cfRule type="cellIs" dxfId="492" priority="13" operator="equal">
      <formula>0</formula>
    </cfRule>
  </conditionalFormatting>
  <conditionalFormatting sqref="A9:A27">
    <cfRule type="cellIs" dxfId="491" priority="12" operator="equal">
      <formula>0</formula>
    </cfRule>
  </conditionalFormatting>
  <conditionalFormatting sqref="D27">
    <cfRule type="cellIs" dxfId="490" priority="11" operator="equal">
      <formula>0</formula>
    </cfRule>
  </conditionalFormatting>
  <conditionalFormatting sqref="F27">
    <cfRule type="cellIs" dxfId="489" priority="10" operator="equal">
      <formula>0</formula>
    </cfRule>
  </conditionalFormatting>
  <conditionalFormatting sqref="D9:D26">
    <cfRule type="cellIs" dxfId="488" priority="9" operator="equal">
      <formula>0</formula>
    </cfRule>
  </conditionalFormatting>
  <conditionalFormatting sqref="F9:F26">
    <cfRule type="cellIs" dxfId="487" priority="8"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115" zoomScaleNormal="100" zoomScaleSheetLayoutView="115" workbookViewId="0">
      <selection activeCell="L11" sqref="L11"/>
    </sheetView>
  </sheetViews>
  <sheetFormatPr baseColWidth="10" defaultColWidth="11.42578125" defaultRowHeight="14.25"/>
  <cols>
    <col min="1" max="1" width="22.7109375" style="176" customWidth="1"/>
    <col min="2" max="2" width="19.7109375" style="176" customWidth="1"/>
    <col min="3" max="3" width="13.7109375" style="176" bestFit="1" customWidth="1"/>
    <col min="4" max="4" width="6.7109375" style="176" customWidth="1"/>
    <col min="5" max="5" width="20.42578125" style="176" customWidth="1"/>
    <col min="6" max="6" width="21.85546875" style="176" customWidth="1"/>
    <col min="7" max="7" width="11.42578125" style="176"/>
    <col min="8" max="9" width="27.42578125" style="176" customWidth="1"/>
    <col min="10" max="16384" width="11.42578125" style="176"/>
  </cols>
  <sheetData>
    <row r="1" spans="1:11" s="271" customFormat="1" ht="39" customHeight="1">
      <c r="A1" s="1167" t="s">
        <v>356</v>
      </c>
      <c r="B1" s="1167"/>
      <c r="C1" s="1167"/>
      <c r="D1" s="1167"/>
      <c r="E1" s="1167"/>
      <c r="F1" s="1167"/>
      <c r="G1" s="1167"/>
      <c r="H1" s="1167"/>
      <c r="I1" s="1167"/>
      <c r="J1" s="1167"/>
      <c r="K1" s="1167"/>
    </row>
    <row r="2" spans="1:11" ht="22.5" customHeight="1">
      <c r="A2" s="1167" t="str">
        <f>+'4. SFS-RC'!A2:L2</f>
        <v>Período: Noviembre 2025</v>
      </c>
      <c r="B2" s="1167"/>
      <c r="C2" s="1167"/>
      <c r="D2" s="1167"/>
      <c r="E2" s="1167"/>
      <c r="F2" s="1167"/>
      <c r="G2" s="1167"/>
      <c r="H2" s="1167"/>
      <c r="I2" s="1167"/>
      <c r="J2" s="1167"/>
      <c r="K2" s="1167"/>
    </row>
    <row r="3" spans="1:11" ht="69" customHeight="1">
      <c r="A3" s="1201" t="s">
        <v>357</v>
      </c>
      <c r="B3" s="1201"/>
      <c r="C3" s="1201"/>
      <c r="D3" s="1201"/>
      <c r="E3" s="1201"/>
      <c r="F3" s="1201"/>
      <c r="G3" s="1201"/>
      <c r="H3" s="1201"/>
      <c r="I3" s="1201"/>
      <c r="J3" s="1201"/>
      <c r="K3" s="1201"/>
    </row>
    <row r="4" spans="1:11" ht="93.75" customHeight="1">
      <c r="A4" s="1201"/>
      <c r="B4" s="1201"/>
      <c r="C4" s="1201"/>
      <c r="D4" s="1201"/>
      <c r="E4" s="1201"/>
      <c r="F4" s="1201"/>
      <c r="G4" s="1201"/>
      <c r="H4" s="1201"/>
      <c r="I4" s="1201"/>
      <c r="J4" s="1201"/>
      <c r="K4" s="1201"/>
    </row>
    <row r="5" spans="1:11" ht="41.25" customHeight="1">
      <c r="A5" s="1201"/>
      <c r="B5" s="1201"/>
      <c r="C5" s="1201"/>
      <c r="D5" s="1201"/>
      <c r="E5" s="1201"/>
      <c r="F5" s="1201"/>
      <c r="G5" s="1201"/>
      <c r="H5" s="1201"/>
      <c r="I5" s="1201"/>
      <c r="J5" s="1201"/>
      <c r="K5" s="1201"/>
    </row>
    <row r="6" spans="1:11" ht="6" customHeight="1">
      <c r="A6" s="865"/>
      <c r="B6" s="865"/>
      <c r="C6" s="865"/>
      <c r="D6" s="866"/>
      <c r="E6" s="866"/>
      <c r="F6" s="866"/>
      <c r="G6" s="866"/>
      <c r="H6" s="866"/>
      <c r="I6" s="866"/>
      <c r="J6" s="866"/>
      <c r="K6" s="866"/>
    </row>
    <row r="7" spans="1:11" s="267" customFormat="1" ht="15">
      <c r="A7" s="873" t="s">
        <v>188</v>
      </c>
      <c r="B7" s="873" t="s">
        <v>147</v>
      </c>
      <c r="C7" s="873" t="s">
        <v>161</v>
      </c>
      <c r="D7" s="866"/>
      <c r="E7" s="866"/>
      <c r="F7" s="867"/>
      <c r="G7" s="867"/>
      <c r="H7" s="867"/>
      <c r="I7" s="867"/>
      <c r="J7" s="867"/>
      <c r="K7" s="867"/>
    </row>
    <row r="8" spans="1:11" ht="16.5" customHeight="1">
      <c r="A8" s="868" t="s">
        <v>189</v>
      </c>
      <c r="B8" s="869">
        <v>2483597</v>
      </c>
      <c r="C8" s="870">
        <f>+Tabla475461[[#This Row],[Total]]/$B$13</f>
        <v>0.43821722515492717</v>
      </c>
      <c r="D8" s="866"/>
      <c r="E8" s="866"/>
      <c r="F8" s="866"/>
      <c r="G8" s="866"/>
      <c r="H8" s="866"/>
      <c r="I8" s="866"/>
      <c r="J8" s="866"/>
      <c r="K8" s="866"/>
    </row>
    <row r="9" spans="1:11" ht="16.5" customHeight="1">
      <c r="A9" s="868" t="s">
        <v>190</v>
      </c>
      <c r="B9" s="869">
        <v>300223</v>
      </c>
      <c r="C9" s="870">
        <f>+Tabla475461[[#This Row],[Total]]/$B$13</f>
        <v>5.2972720609538379E-2</v>
      </c>
      <c r="D9" s="866"/>
      <c r="E9" s="866"/>
      <c r="F9" s="866"/>
      <c r="G9" s="866"/>
      <c r="H9" s="866"/>
      <c r="I9" s="866"/>
      <c r="J9" s="866"/>
      <c r="K9" s="866"/>
    </row>
    <row r="10" spans="1:11" ht="16.5" customHeight="1">
      <c r="A10" s="868" t="s">
        <v>191</v>
      </c>
      <c r="B10" s="869">
        <v>1163532</v>
      </c>
      <c r="C10" s="870">
        <f>+Tabla475461[[#This Row],[Total]]/$B$13</f>
        <v>0.20529891299553135</v>
      </c>
      <c r="D10" s="866"/>
      <c r="E10" s="866"/>
      <c r="F10" s="866"/>
      <c r="G10" s="866"/>
      <c r="H10" s="866"/>
      <c r="I10" s="866"/>
      <c r="J10" s="866"/>
      <c r="K10" s="866"/>
    </row>
    <row r="11" spans="1:11" ht="16.5" customHeight="1">
      <c r="A11" s="868" t="s">
        <v>192</v>
      </c>
      <c r="B11" s="869">
        <v>662793</v>
      </c>
      <c r="C11" s="870">
        <f>+Tabla475461[[#This Row],[Total]]/$B$13</f>
        <v>0.11694623133789807</v>
      </c>
      <c r="D11" s="866"/>
      <c r="E11" s="866"/>
      <c r="F11" s="866"/>
      <c r="G11" s="866"/>
      <c r="H11" s="866"/>
      <c r="I11" s="866"/>
      <c r="J11" s="866"/>
      <c r="K11" s="866"/>
    </row>
    <row r="12" spans="1:11" ht="16.5" customHeight="1">
      <c r="A12" s="871" t="s">
        <v>193</v>
      </c>
      <c r="B12" s="872">
        <v>1057357</v>
      </c>
      <c r="C12" s="870">
        <f>+Tabla475461[[#This Row],[Total]]/$B$13</f>
        <v>0.18656490990210503</v>
      </c>
      <c r="D12" s="866"/>
      <c r="E12" s="866"/>
      <c r="F12" s="866"/>
      <c r="G12" s="866"/>
      <c r="H12" s="866"/>
      <c r="I12" s="866"/>
      <c r="J12" s="866"/>
      <c r="K12" s="866"/>
    </row>
    <row r="13" spans="1:11" ht="16.5" customHeight="1">
      <c r="A13" s="283" t="s">
        <v>116</v>
      </c>
      <c r="B13" s="284">
        <f>SUM(B8:B12)</f>
        <v>5667502</v>
      </c>
      <c r="C13" s="840">
        <f>SUM(C8:C12)</f>
        <v>1</v>
      </c>
    </row>
    <row r="23" spans="1:3" ht="15">
      <c r="A23" s="835" t="s">
        <v>194</v>
      </c>
      <c r="B23" s="834" t="s">
        <v>147</v>
      </c>
      <c r="C23" s="834" t="s">
        <v>161</v>
      </c>
    </row>
    <row r="24" spans="1:3" ht="15">
      <c r="A24" s="835" t="s">
        <v>195</v>
      </c>
      <c r="B24" s="836">
        <v>2483597</v>
      </c>
      <c r="C24" s="837">
        <f>+Tabla47546062[[#This Row],[Total]]/$B$34</f>
        <v>0.43821722515492717</v>
      </c>
    </row>
    <row r="25" spans="1:3" ht="15">
      <c r="A25" s="835" t="s">
        <v>190</v>
      </c>
      <c r="B25" s="836">
        <v>300223</v>
      </c>
      <c r="C25" s="837">
        <f>+Tabla47546062[[#This Row],[Total]]/$B$34</f>
        <v>5.2972720609538379E-2</v>
      </c>
    </row>
    <row r="26" spans="1:3" ht="15">
      <c r="A26" s="835" t="s">
        <v>196</v>
      </c>
      <c r="B26" s="836">
        <v>508465</v>
      </c>
      <c r="C26" s="837">
        <f>+Tabla47546062[[#This Row],[Total]]/$B$34</f>
        <v>8.9715892469027794E-2</v>
      </c>
    </row>
    <row r="27" spans="1:3" ht="15">
      <c r="A27" s="835" t="s">
        <v>197</v>
      </c>
      <c r="B27" s="836">
        <v>261702</v>
      </c>
      <c r="C27" s="837">
        <f>+Tabla47546062[[#This Row],[Total]]/$B$34</f>
        <v>4.6175899011592761E-2</v>
      </c>
    </row>
    <row r="28" spans="1:3" ht="15">
      <c r="A28" s="835" t="s">
        <v>198</v>
      </c>
      <c r="B28" s="836">
        <v>131860</v>
      </c>
      <c r="C28" s="837">
        <f>+Tabla47546062[[#This Row],[Total]]/$B$34</f>
        <v>2.3265982085229082E-2</v>
      </c>
    </row>
    <row r="29" spans="1:3" ht="15">
      <c r="A29" s="835" t="s">
        <v>199</v>
      </c>
      <c r="B29" s="836">
        <v>261505</v>
      </c>
      <c r="C29" s="837">
        <f>+Tabla47546062[[#This Row],[Total]]/$B$34</f>
        <v>4.6141139429681718E-2</v>
      </c>
    </row>
    <row r="30" spans="1:3" ht="15">
      <c r="A30" s="835" t="s">
        <v>200</v>
      </c>
      <c r="B30" s="836">
        <v>296966</v>
      </c>
      <c r="C30" s="837">
        <f>+Tabla47546062[[#This Row],[Total]]/$B$34</f>
        <v>5.2398040618247689E-2</v>
      </c>
    </row>
    <row r="31" spans="1:3" ht="15">
      <c r="A31" s="835" t="s">
        <v>201</v>
      </c>
      <c r="B31" s="839">
        <v>171575</v>
      </c>
      <c r="C31" s="837">
        <f>+Tabla47546062[[#This Row],[Total]]/$B$34</f>
        <v>3.0273478509579704E-2</v>
      </c>
    </row>
    <row r="32" spans="1:3" ht="15">
      <c r="A32" s="835" t="s">
        <v>202</v>
      </c>
      <c r="B32" s="839">
        <v>194252</v>
      </c>
      <c r="C32" s="837">
        <f>+Tabla47546062[[#This Row],[Total]]/$B$34</f>
        <v>3.4274712210070682E-2</v>
      </c>
    </row>
    <row r="33" spans="1:3" ht="15">
      <c r="A33" s="838" t="s">
        <v>193</v>
      </c>
      <c r="B33" s="839">
        <v>1057357</v>
      </c>
      <c r="C33" s="837">
        <f>+Tabla47546062[[#This Row],[Total]]/$B$34</f>
        <v>0.18656490990210503</v>
      </c>
    </row>
    <row r="34" spans="1:3" ht="15">
      <c r="A34" s="284" t="s">
        <v>147</v>
      </c>
      <c r="B34" s="284">
        <f>SUM(B24:B33)</f>
        <v>5667502</v>
      </c>
      <c r="C34" s="840">
        <f>SUM(C24:C33)</f>
        <v>1.0000000000000002</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4" orientation="landscape" r:id="rId1"/>
  <drawing r:id="rId2"/>
  <tableParts count="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A3" sqref="A3:K11"/>
    </sheetView>
  </sheetViews>
  <sheetFormatPr baseColWidth="10" defaultColWidth="11.42578125" defaultRowHeight="14.25"/>
  <cols>
    <col min="1" max="1" width="4.42578125" style="176" customWidth="1"/>
    <col min="2" max="2" width="14.28515625" style="222" customWidth="1"/>
    <col min="3" max="3" width="44.140625" style="176" customWidth="1"/>
    <col min="4" max="4" width="26.85546875" style="640" customWidth="1"/>
    <col min="5" max="5" width="27.140625" style="641" customWidth="1"/>
    <col min="6" max="10" width="18.5703125" style="641" customWidth="1"/>
    <col min="11" max="11" width="18.5703125" style="176" customWidth="1"/>
    <col min="12" max="12" width="12.28515625" style="176" customWidth="1"/>
    <col min="13" max="16384" width="11.42578125" style="176"/>
  </cols>
  <sheetData>
    <row r="1" spans="1:12" s="271" customFormat="1" ht="83.25" customHeight="1">
      <c r="B1" s="788"/>
      <c r="C1" s="1169" t="s">
        <v>358</v>
      </c>
      <c r="D1" s="1169"/>
      <c r="E1" s="1169"/>
      <c r="F1" s="1169"/>
      <c r="G1" s="1169"/>
      <c r="H1" s="1169"/>
      <c r="I1" s="1169"/>
      <c r="J1" s="1169"/>
      <c r="K1" s="1169"/>
    </row>
    <row r="2" spans="1:12" s="271" customFormat="1" ht="29.25" customHeight="1">
      <c r="B2" s="788"/>
      <c r="C2" s="1171" t="s">
        <v>313</v>
      </c>
      <c r="D2" s="1171"/>
      <c r="E2" s="1171"/>
      <c r="F2" s="1171"/>
      <c r="G2" s="1171"/>
      <c r="H2" s="1171"/>
      <c r="I2" s="1171"/>
      <c r="J2" s="1171"/>
      <c r="K2" s="1171"/>
    </row>
    <row r="3" spans="1:12" ht="18" customHeight="1">
      <c r="A3" s="1172" t="s">
        <v>359</v>
      </c>
      <c r="B3" s="1172"/>
      <c r="C3" s="1172"/>
      <c r="D3" s="1172"/>
      <c r="E3" s="1172"/>
      <c r="F3" s="1172"/>
      <c r="G3" s="1172"/>
      <c r="H3" s="1172"/>
      <c r="I3" s="1172"/>
      <c r="J3" s="1172"/>
      <c r="K3" s="1172"/>
    </row>
    <row r="4" spans="1:12" ht="18" customHeight="1">
      <c r="A4" s="1172"/>
      <c r="B4" s="1172"/>
      <c r="C4" s="1172"/>
      <c r="D4" s="1172"/>
      <c r="E4" s="1172"/>
      <c r="F4" s="1172"/>
      <c r="G4" s="1172"/>
      <c r="H4" s="1172"/>
      <c r="I4" s="1172"/>
      <c r="J4" s="1172"/>
      <c r="K4" s="1172"/>
    </row>
    <row r="5" spans="1:12" ht="18" customHeight="1">
      <c r="A5" s="1172"/>
      <c r="B5" s="1172"/>
      <c r="C5" s="1172"/>
      <c r="D5" s="1172"/>
      <c r="E5" s="1172"/>
      <c r="F5" s="1172"/>
      <c r="G5" s="1172"/>
      <c r="H5" s="1172"/>
      <c r="I5" s="1172"/>
      <c r="J5" s="1172"/>
      <c r="K5" s="1172"/>
    </row>
    <row r="6" spans="1:12" ht="18" customHeight="1">
      <c r="A6" s="1172"/>
      <c r="B6" s="1172"/>
      <c r="C6" s="1172"/>
      <c r="D6" s="1172"/>
      <c r="E6" s="1172"/>
      <c r="F6" s="1172"/>
      <c r="G6" s="1172"/>
      <c r="H6" s="1172"/>
      <c r="I6" s="1172"/>
      <c r="J6" s="1172"/>
      <c r="K6" s="1172"/>
    </row>
    <row r="7" spans="1:12" ht="18" customHeight="1">
      <c r="A7" s="1172"/>
      <c r="B7" s="1172"/>
      <c r="C7" s="1172"/>
      <c r="D7" s="1172"/>
      <c r="E7" s="1172"/>
      <c r="F7" s="1172"/>
      <c r="G7" s="1172"/>
      <c r="H7" s="1172"/>
      <c r="I7" s="1172"/>
      <c r="J7" s="1172"/>
      <c r="K7" s="1172"/>
    </row>
    <row r="8" spans="1:12" ht="26.25" customHeight="1">
      <c r="A8" s="1172"/>
      <c r="B8" s="1172"/>
      <c r="C8" s="1172"/>
      <c r="D8" s="1172"/>
      <c r="E8" s="1172"/>
      <c r="F8" s="1172"/>
      <c r="G8" s="1172"/>
      <c r="H8" s="1172"/>
      <c r="I8" s="1172"/>
      <c r="J8" s="1172"/>
      <c r="K8" s="1172"/>
    </row>
    <row r="9" spans="1:12" ht="26.25" customHeight="1">
      <c r="A9" s="1172"/>
      <c r="B9" s="1172"/>
      <c r="C9" s="1172"/>
      <c r="D9" s="1172"/>
      <c r="E9" s="1172"/>
      <c r="F9" s="1172"/>
      <c r="G9" s="1172"/>
      <c r="H9" s="1172"/>
      <c r="I9" s="1172"/>
      <c r="J9" s="1172"/>
      <c r="K9" s="1172"/>
    </row>
    <row r="10" spans="1:12" ht="47.25" customHeight="1">
      <c r="A10" s="1172"/>
      <c r="B10" s="1172"/>
      <c r="C10" s="1172"/>
      <c r="D10" s="1172"/>
      <c r="E10" s="1172"/>
      <c r="F10" s="1172"/>
      <c r="G10" s="1172"/>
      <c r="H10" s="1172"/>
      <c r="I10" s="1172"/>
      <c r="J10" s="1172"/>
      <c r="K10" s="1172"/>
    </row>
    <row r="11" spans="1:12">
      <c r="A11" s="1172"/>
      <c r="B11" s="1172"/>
      <c r="C11" s="1172"/>
      <c r="D11" s="1172"/>
      <c r="E11" s="1172"/>
      <c r="F11" s="1172"/>
      <c r="G11" s="1172"/>
      <c r="H11" s="1172"/>
      <c r="I11" s="1172"/>
      <c r="J11" s="1172"/>
      <c r="K11" s="1172"/>
    </row>
    <row r="12" spans="1:12" s="211" customFormat="1" ht="33" customHeight="1">
      <c r="B12" s="789" t="s">
        <v>205</v>
      </c>
      <c r="C12" s="789" t="s">
        <v>206</v>
      </c>
      <c r="D12" s="790" t="s">
        <v>314</v>
      </c>
      <c r="E12" s="791" t="s">
        <v>207</v>
      </c>
    </row>
    <row r="13" spans="1:12" s="651" customFormat="1" ht="18">
      <c r="B13" s="792" t="s">
        <v>208</v>
      </c>
      <c r="C13" s="793" t="s">
        <v>189</v>
      </c>
      <c r="D13" s="777">
        <v>1786682</v>
      </c>
      <c r="E13" s="794">
        <f>+Tabla4863[[#This Row],[Nov.25]]/$D$46</f>
        <v>0.31525035191871126</v>
      </c>
    </row>
    <row r="14" spans="1:12" s="651" customFormat="1" ht="18" customHeight="1">
      <c r="B14" s="792" t="s">
        <v>209</v>
      </c>
      <c r="C14" s="793" t="s">
        <v>195</v>
      </c>
      <c r="D14" s="776">
        <v>601828</v>
      </c>
      <c r="E14" s="794">
        <f>+Tabla4863[[#This Row],[Nov.25]]/$D$46</f>
        <v>0.10618928762618875</v>
      </c>
      <c r="G14" s="1045"/>
      <c r="H14" s="1045"/>
      <c r="I14" s="1045"/>
      <c r="J14" s="1045"/>
      <c r="K14" s="1045"/>
    </row>
    <row r="15" spans="1:12" s="651" customFormat="1" ht="18" customHeight="1">
      <c r="B15" s="792" t="s">
        <v>210</v>
      </c>
      <c r="C15" s="793" t="s">
        <v>211</v>
      </c>
      <c r="D15" s="776">
        <v>343511</v>
      </c>
      <c r="E15" s="794">
        <f>+Tabla4863[[#This Row],[Nov.25]]/$D$46</f>
        <v>6.0610653511899953E-2</v>
      </c>
      <c r="G15" s="1045"/>
      <c r="H15" s="1045"/>
      <c r="I15" s="1045"/>
      <c r="J15" s="1045"/>
      <c r="K15" s="1045"/>
      <c r="L15" s="538"/>
    </row>
    <row r="16" spans="1:12" s="651" customFormat="1" ht="18" customHeight="1">
      <c r="B16" s="792" t="s">
        <v>212</v>
      </c>
      <c r="C16" s="793" t="s">
        <v>360</v>
      </c>
      <c r="D16" s="776">
        <v>199643</v>
      </c>
      <c r="E16" s="794">
        <f>+Tabla4863[[#This Row],[Nov.25]]/$D$46</f>
        <v>3.5225924931301306E-2</v>
      </c>
      <c r="G16" s="1045"/>
      <c r="H16" s="1045"/>
      <c r="I16" s="1045"/>
      <c r="J16" s="1045"/>
      <c r="K16" s="1045"/>
    </row>
    <row r="17" spans="2:11" s="651" customFormat="1" ht="18" customHeight="1">
      <c r="B17" s="792" t="s">
        <v>214</v>
      </c>
      <c r="C17" s="793" t="s">
        <v>215</v>
      </c>
      <c r="D17" s="776">
        <v>146832</v>
      </c>
      <c r="E17" s="794">
        <f>+Tabla4863[[#This Row],[Nov.25]]/$D$46</f>
        <v>2.5907710310468349E-2</v>
      </c>
      <c r="G17" s="1045"/>
      <c r="H17" s="1045"/>
      <c r="I17" s="1045"/>
      <c r="J17" s="1045"/>
      <c r="K17" s="1045"/>
    </row>
    <row r="18" spans="2:11" s="651" customFormat="1" ht="18" customHeight="1">
      <c r="B18" s="792" t="s">
        <v>216</v>
      </c>
      <c r="C18" s="793" t="s">
        <v>217</v>
      </c>
      <c r="D18" s="776">
        <v>136453</v>
      </c>
      <c r="E18" s="794">
        <f>+Tabla4863[[#This Row],[Nov.25]]/$D$46</f>
        <v>2.4076392033033248E-2</v>
      </c>
      <c r="G18" s="1045"/>
      <c r="H18" s="1045"/>
      <c r="I18" s="1045"/>
      <c r="J18" s="1045"/>
      <c r="K18" s="1045"/>
    </row>
    <row r="19" spans="2:11" s="651" customFormat="1" ht="18" customHeight="1">
      <c r="B19" s="792" t="s">
        <v>218</v>
      </c>
      <c r="C19" s="793" t="s">
        <v>265</v>
      </c>
      <c r="D19" s="776">
        <v>95678</v>
      </c>
      <c r="E19" s="794">
        <f>+Tabla4863[[#This Row],[Nov.25]]/$D$46</f>
        <v>1.6881864355760261E-2</v>
      </c>
      <c r="G19" s="1045"/>
      <c r="H19" s="1045"/>
      <c r="I19" s="1045"/>
      <c r="J19" s="1045"/>
      <c r="K19" s="1045"/>
    </row>
    <row r="20" spans="2:11" s="651" customFormat="1" ht="18" customHeight="1">
      <c r="B20" s="792" t="s">
        <v>220</v>
      </c>
      <c r="C20" s="793" t="s">
        <v>223</v>
      </c>
      <c r="D20" s="776">
        <v>95387</v>
      </c>
      <c r="E20" s="794">
        <f>+Tabla4863[[#This Row],[Nov.25]]/$D$46</f>
        <v>1.6830518983495728E-2</v>
      </c>
      <c r="G20" s="1045"/>
      <c r="H20" s="1045"/>
      <c r="I20" s="1045"/>
      <c r="J20" s="1045"/>
      <c r="K20" s="1045"/>
    </row>
    <row r="21" spans="2:11" s="651" customFormat="1" ht="18" customHeight="1">
      <c r="B21" s="792" t="s">
        <v>222</v>
      </c>
      <c r="C21" s="793" t="s">
        <v>233</v>
      </c>
      <c r="D21" s="776">
        <v>95087</v>
      </c>
      <c r="E21" s="794">
        <f>+Tabla4863[[#This Row],[Nov.25]]/$D$46</f>
        <v>1.6777585610027134E-2</v>
      </c>
      <c r="G21" s="1045"/>
      <c r="H21" s="1045"/>
      <c r="I21" s="1045"/>
      <c r="J21" s="1045"/>
      <c r="K21" s="1045"/>
    </row>
    <row r="22" spans="2:11" s="651" customFormat="1" ht="18" customHeight="1">
      <c r="B22" s="792" t="s">
        <v>224</v>
      </c>
      <c r="C22" s="793" t="s">
        <v>219</v>
      </c>
      <c r="D22" s="776">
        <v>93871</v>
      </c>
      <c r="E22" s="794">
        <f>+Tabla4863[[#This Row],[Nov.25]]/$D$46</f>
        <v>1.6563029002901103E-2</v>
      </c>
      <c r="G22" s="1045"/>
      <c r="H22" s="1045"/>
      <c r="I22" s="1045"/>
      <c r="J22" s="1045"/>
      <c r="K22" s="1045"/>
    </row>
    <row r="23" spans="2:11" s="651" customFormat="1" ht="18" customHeight="1">
      <c r="B23" s="792" t="s">
        <v>226</v>
      </c>
      <c r="C23" s="793" t="s">
        <v>225</v>
      </c>
      <c r="D23" s="776">
        <v>84980</v>
      </c>
      <c r="E23" s="794">
        <f>+Tabla4863[[#This Row],[Nov.25]]/$D$46</f>
        <v>1.4994260257870222E-2</v>
      </c>
      <c r="G23" s="1045"/>
      <c r="H23" s="1045"/>
      <c r="I23" s="1045"/>
      <c r="J23" s="1045"/>
      <c r="K23" s="1045"/>
    </row>
    <row r="24" spans="2:11" s="651" customFormat="1" ht="18" customHeight="1">
      <c r="B24" s="792" t="s">
        <v>228</v>
      </c>
      <c r="C24" s="793" t="s">
        <v>227</v>
      </c>
      <c r="D24" s="776">
        <v>80993</v>
      </c>
      <c r="E24" s="794">
        <f>+Tabla4863[[#This Row],[Nov.25]]/$D$46</f>
        <v>1.4290775724472616E-2</v>
      </c>
      <c r="G24" s="1045"/>
      <c r="H24" s="1045"/>
      <c r="I24" s="1045"/>
      <c r="J24" s="1045"/>
      <c r="K24" s="1045"/>
    </row>
    <row r="25" spans="2:11" s="651" customFormat="1" ht="18">
      <c r="B25" s="792" t="s">
        <v>230</v>
      </c>
      <c r="C25" s="793" t="s">
        <v>235</v>
      </c>
      <c r="D25" s="776">
        <v>74975</v>
      </c>
      <c r="E25" s="794">
        <f>+Tabla4863[[#This Row],[Nov.25]]/$D$46</f>
        <v>1.3228932252692633E-2</v>
      </c>
    </row>
    <row r="26" spans="2:11" s="651" customFormat="1" ht="18">
      <c r="B26" s="792" t="s">
        <v>232</v>
      </c>
      <c r="C26" s="793" t="s">
        <v>231</v>
      </c>
      <c r="D26" s="776">
        <v>71083</v>
      </c>
      <c r="E26" s="794">
        <f>+Tabla4863[[#This Row],[Nov.25]]/$D$46</f>
        <v>1.2542209954226748E-2</v>
      </c>
    </row>
    <row r="27" spans="2:11" s="651" customFormat="1" ht="18">
      <c r="B27" s="792" t="s">
        <v>234</v>
      </c>
      <c r="C27" s="793" t="s">
        <v>239</v>
      </c>
      <c r="D27" s="776">
        <v>68320</v>
      </c>
      <c r="E27" s="794">
        <f>+Tabla4863[[#This Row],[Nov.25]]/$D$46</f>
        <v>1.2054693584581002E-2</v>
      </c>
    </row>
    <row r="28" spans="2:11" s="651" customFormat="1" ht="18">
      <c r="B28" s="792" t="s">
        <v>236</v>
      </c>
      <c r="C28" s="793" t="s">
        <v>229</v>
      </c>
      <c r="D28" s="776">
        <v>65938</v>
      </c>
      <c r="E28" s="794">
        <f>+Tabla4863[[#This Row],[Nov.25]]/$D$46</f>
        <v>1.1634402599240371E-2</v>
      </c>
    </row>
    <row r="29" spans="2:11" s="651" customFormat="1" ht="18">
      <c r="B29" s="792" t="s">
        <v>238</v>
      </c>
      <c r="C29" s="793" t="s">
        <v>361</v>
      </c>
      <c r="D29" s="776">
        <v>58665</v>
      </c>
      <c r="E29" s="794">
        <f>+Tabla4863[[#This Row],[Nov.25]]/$D$46</f>
        <v>1.0351121181783439E-2</v>
      </c>
    </row>
    <row r="30" spans="2:11" s="651" customFormat="1" ht="18">
      <c r="B30" s="792" t="s">
        <v>240</v>
      </c>
      <c r="C30" s="793" t="s">
        <v>237</v>
      </c>
      <c r="D30" s="776">
        <v>56008</v>
      </c>
      <c r="E30" s="794">
        <f>+Tabla4863[[#This Row],[Nov.25]]/$D$46</f>
        <v>9.8823079374299287E-3</v>
      </c>
    </row>
    <row r="31" spans="2:11" ht="18">
      <c r="B31" s="792" t="s">
        <v>242</v>
      </c>
      <c r="C31" s="793" t="s">
        <v>269</v>
      </c>
      <c r="D31" s="776">
        <v>53660</v>
      </c>
      <c r="E31" s="794">
        <f>+Tabla4863[[#This Row],[Nov.25]]/$D$46</f>
        <v>9.4680160677490712E-3</v>
      </c>
      <c r="F31" s="176"/>
      <c r="G31" s="176"/>
      <c r="H31" s="176"/>
      <c r="I31" s="176"/>
      <c r="J31" s="176"/>
    </row>
    <row r="32" spans="2:11" ht="18">
      <c r="B32" s="792" t="s">
        <v>244</v>
      </c>
      <c r="C32" s="793" t="s">
        <v>362</v>
      </c>
      <c r="D32" s="776">
        <v>52573</v>
      </c>
      <c r="E32" s="794">
        <f>+Tabla4863[[#This Row],[Nov.25]]/$D$46</f>
        <v>9.2762208112145347E-3</v>
      </c>
      <c r="F32" s="176"/>
      <c r="G32" s="176"/>
      <c r="H32" s="176"/>
      <c r="I32" s="176"/>
      <c r="J32" s="176"/>
    </row>
    <row r="33" spans="2:12" ht="18">
      <c r="B33" s="792" t="s">
        <v>246</v>
      </c>
      <c r="C33" s="793" t="s">
        <v>245</v>
      </c>
      <c r="D33" s="776">
        <v>52092</v>
      </c>
      <c r="E33" s="794">
        <f>+Tabla4863[[#This Row],[Nov.25]]/$D$46</f>
        <v>9.1913509690865567E-3</v>
      </c>
      <c r="F33" s="176"/>
      <c r="G33" s="176"/>
      <c r="H33" s="176"/>
      <c r="I33" s="176"/>
      <c r="J33" s="176"/>
    </row>
    <row r="34" spans="2:12" ht="18">
      <c r="B34" s="792" t="s">
        <v>248</v>
      </c>
      <c r="C34" s="793" t="s">
        <v>247</v>
      </c>
      <c r="D34" s="776">
        <v>37459</v>
      </c>
      <c r="E34" s="794">
        <f>+Tabla4863[[#This Row],[Nov.25]]/$D$46</f>
        <v>6.6094374558668002E-3</v>
      </c>
      <c r="F34" s="176"/>
      <c r="G34" s="176"/>
      <c r="H34" s="176"/>
      <c r="I34" s="176"/>
      <c r="J34" s="176"/>
    </row>
    <row r="35" spans="2:12" ht="18">
      <c r="B35" s="792" t="s">
        <v>250</v>
      </c>
      <c r="C35" s="793" t="s">
        <v>249</v>
      </c>
      <c r="D35" s="776">
        <v>37123</v>
      </c>
      <c r="E35" s="794">
        <f>+Tabla4863[[#This Row],[Nov.25]]/$D$46</f>
        <v>6.5501520775819756E-3</v>
      </c>
      <c r="F35" s="176"/>
      <c r="G35" s="176"/>
      <c r="H35" s="176"/>
      <c r="I35" s="176"/>
      <c r="J35" s="176"/>
    </row>
    <row r="36" spans="2:12" ht="18">
      <c r="B36" s="792" t="s">
        <v>252</v>
      </c>
      <c r="C36" s="793" t="s">
        <v>251</v>
      </c>
      <c r="D36" s="776">
        <v>35836</v>
      </c>
      <c r="E36" s="794">
        <f>+Tabla4863[[#This Row],[Nov.25]]/$D$46</f>
        <v>6.3230679054017093E-3</v>
      </c>
      <c r="F36" s="176"/>
      <c r="G36" s="176"/>
      <c r="H36" s="176"/>
      <c r="I36" s="176"/>
      <c r="J36" s="176"/>
    </row>
    <row r="37" spans="2:12" ht="18">
      <c r="B37" s="792" t="s">
        <v>254</v>
      </c>
      <c r="C37" s="793" t="s">
        <v>363</v>
      </c>
      <c r="D37" s="776">
        <v>35217</v>
      </c>
      <c r="E37" s="794">
        <f>+Tabla4863[[#This Row],[Nov.25]]/$D$46</f>
        <v>6.2138487114781786E-3</v>
      </c>
      <c r="F37" s="176"/>
      <c r="G37" s="176"/>
      <c r="H37" s="176"/>
      <c r="I37" s="176"/>
      <c r="J37" s="176"/>
    </row>
    <row r="38" spans="2:12" ht="18">
      <c r="B38" s="792" t="s">
        <v>256</v>
      </c>
      <c r="C38" s="793" t="s">
        <v>255</v>
      </c>
      <c r="D38" s="776">
        <v>29108</v>
      </c>
      <c r="E38" s="794">
        <f>+Tabla4863[[#This Row],[Nov.25]]/$D$46</f>
        <v>5.1359487830793882E-3</v>
      </c>
      <c r="F38" s="176"/>
      <c r="G38" s="176"/>
      <c r="H38" s="176"/>
      <c r="I38" s="176"/>
      <c r="J38" s="176"/>
    </row>
    <row r="39" spans="2:12" ht="18">
      <c r="B39" s="792" t="s">
        <v>258</v>
      </c>
      <c r="C39" s="793" t="s">
        <v>213</v>
      </c>
      <c r="D39" s="776">
        <v>29003</v>
      </c>
      <c r="E39" s="794">
        <f>+Tabla4863[[#This Row],[Nov.25]]/$D$46</f>
        <v>5.1174221023653809E-3</v>
      </c>
      <c r="F39" s="176"/>
      <c r="G39" s="176"/>
      <c r="H39" s="176"/>
      <c r="I39" s="176"/>
      <c r="J39" s="176"/>
    </row>
    <row r="40" spans="2:12" ht="18">
      <c r="B40" s="792" t="s">
        <v>260</v>
      </c>
      <c r="C40" s="793" t="s">
        <v>257</v>
      </c>
      <c r="D40" s="776">
        <v>24810</v>
      </c>
      <c r="E40" s="794">
        <f>+Tabla4863[[#This Row],[Nov.25]]/$D$46</f>
        <v>4.3775899858526741E-3</v>
      </c>
      <c r="F40" s="176"/>
      <c r="G40" s="176"/>
      <c r="H40" s="176"/>
      <c r="I40" s="176"/>
      <c r="J40" s="176"/>
    </row>
    <row r="41" spans="2:12" ht="18">
      <c r="B41" s="792" t="s">
        <v>262</v>
      </c>
      <c r="C41" s="793" t="s">
        <v>364</v>
      </c>
      <c r="D41" s="776">
        <v>21874</v>
      </c>
      <c r="E41" s="794">
        <f>+Tabla4863[[#This Row],[Nov.25]]/$D$46</f>
        <v>3.8595487041733732E-3</v>
      </c>
      <c r="F41" s="176"/>
      <c r="G41" s="176"/>
      <c r="H41" s="176"/>
      <c r="I41" s="176"/>
      <c r="J41" s="176"/>
    </row>
    <row r="42" spans="2:12" ht="18">
      <c r="B42" s="792" t="s">
        <v>264</v>
      </c>
      <c r="C42" s="793" t="s">
        <v>365</v>
      </c>
      <c r="D42" s="776">
        <v>20490</v>
      </c>
      <c r="E42" s="794">
        <f>+Tabla4863[[#This Row],[Nov.25]]/$D$46</f>
        <v>3.6153494079049289E-3</v>
      </c>
      <c r="F42" s="176"/>
      <c r="G42" s="176"/>
      <c r="H42" s="176"/>
      <c r="I42" s="176"/>
      <c r="J42" s="176"/>
    </row>
    <row r="43" spans="2:12" ht="18">
      <c r="B43" s="792" t="s">
        <v>266</v>
      </c>
      <c r="C43" s="793" t="s">
        <v>221</v>
      </c>
      <c r="D43" s="776">
        <v>17581</v>
      </c>
      <c r="E43" s="794">
        <f>+Tabla4863[[#This Row],[Nov.25]]/$D$46</f>
        <v>3.1020721298378015E-3</v>
      </c>
      <c r="F43" s="651"/>
      <c r="G43" s="651"/>
      <c r="H43" s="651"/>
      <c r="I43" s="651"/>
      <c r="J43" s="651"/>
      <c r="K43" s="651"/>
    </row>
    <row r="44" spans="2:12" ht="18">
      <c r="B44" s="792" t="s">
        <v>268</v>
      </c>
      <c r="C44" s="793" t="s">
        <v>267</v>
      </c>
      <c r="D44" s="776">
        <v>7385</v>
      </c>
      <c r="E44" s="794">
        <f>+Tabla4863[[#This Row],[Nov.25]]/$D$46</f>
        <v>1.3030432102185407E-3</v>
      </c>
      <c r="F44" s="176"/>
      <c r="G44" s="176"/>
      <c r="H44" s="176"/>
      <c r="I44" s="176"/>
      <c r="J44" s="176"/>
    </row>
    <row r="45" spans="2:12" ht="18">
      <c r="B45" s="792" t="s">
        <v>270</v>
      </c>
      <c r="C45" s="798" t="s">
        <v>271</v>
      </c>
      <c r="D45" s="799">
        <v>1057357</v>
      </c>
      <c r="E45" s="800">
        <f>+Tabla4863[[#This Row],[Nov.25]]/$D$46</f>
        <v>0.18656490990210503</v>
      </c>
      <c r="F45" s="176"/>
      <c r="G45" s="176"/>
      <c r="H45" s="176"/>
      <c r="I45" s="176"/>
      <c r="J45" s="176"/>
    </row>
    <row r="46" spans="2:12" ht="18">
      <c r="B46" s="795" t="s">
        <v>272</v>
      </c>
      <c r="C46" s="796" t="s">
        <v>272</v>
      </c>
      <c r="D46" s="778">
        <f>SUM(D13:D45)</f>
        <v>5667502</v>
      </c>
      <c r="E46" s="797">
        <f>SUM(E13:E45)</f>
        <v>1</v>
      </c>
      <c r="F46" s="176"/>
      <c r="G46" s="176"/>
      <c r="H46" s="176"/>
      <c r="I46" s="176"/>
      <c r="J46" s="176"/>
      <c r="L46" s="176">
        <f>+Tabla4863[[#This Row],[Nov.25]]-'2. SFS-RS.'!E28</f>
        <v>0</v>
      </c>
    </row>
    <row r="48" spans="2:12" s="651" customFormat="1">
      <c r="B48" s="784"/>
      <c r="C48" s="176"/>
      <c r="D48" s="640"/>
      <c r="E48" s="641"/>
      <c r="F48" s="641"/>
      <c r="G48" s="641"/>
      <c r="H48" s="641"/>
      <c r="I48" s="641"/>
      <c r="J48" s="641"/>
      <c r="K48" s="176"/>
    </row>
    <row r="49" spans="2:12">
      <c r="K49" s="651"/>
    </row>
    <row r="51" spans="2:12">
      <c r="K51" s="651"/>
    </row>
    <row r="52" spans="2:12">
      <c r="C52" s="651"/>
      <c r="D52" s="779"/>
      <c r="E52" s="780"/>
      <c r="F52" s="780"/>
      <c r="G52" s="780"/>
      <c r="H52" s="780"/>
      <c r="I52" s="780"/>
      <c r="J52" s="780"/>
    </row>
    <row r="53" spans="2:12">
      <c r="K53" s="651"/>
    </row>
    <row r="54" spans="2:12">
      <c r="C54" s="651"/>
      <c r="D54" s="779"/>
      <c r="E54" s="780"/>
      <c r="F54" s="780"/>
      <c r="G54" s="780"/>
      <c r="H54" s="780"/>
      <c r="I54" s="780"/>
      <c r="J54" s="780"/>
      <c r="K54" s="211"/>
    </row>
    <row r="55" spans="2:12">
      <c r="K55" s="538"/>
    </row>
    <row r="56" spans="2:12">
      <c r="C56" s="651"/>
      <c r="D56" s="779"/>
      <c r="E56" s="780"/>
      <c r="F56" s="780"/>
      <c r="G56" s="780"/>
      <c r="H56" s="780"/>
      <c r="I56" s="780"/>
      <c r="J56" s="780"/>
    </row>
    <row r="57" spans="2:12">
      <c r="C57" s="211"/>
      <c r="D57" s="781"/>
      <c r="E57" s="782"/>
      <c r="F57" s="782"/>
      <c r="G57" s="782"/>
      <c r="H57" s="782"/>
      <c r="I57" s="782"/>
      <c r="J57" s="782"/>
      <c r="K57" s="211"/>
    </row>
    <row r="58" spans="2:12" s="651" customFormat="1">
      <c r="B58" s="784"/>
      <c r="C58" s="538"/>
      <c r="D58" s="783"/>
      <c r="E58" s="785"/>
      <c r="F58" s="785"/>
      <c r="G58" s="785"/>
      <c r="H58" s="785"/>
      <c r="I58" s="785"/>
      <c r="J58" s="785"/>
      <c r="K58" s="176"/>
      <c r="L58" s="538"/>
    </row>
    <row r="60" spans="2:12" s="651" customFormat="1">
      <c r="B60" s="784"/>
      <c r="C60" s="176"/>
      <c r="D60" s="640"/>
      <c r="E60" s="641"/>
      <c r="F60" s="641"/>
      <c r="G60" s="641"/>
      <c r="H60" s="641"/>
      <c r="I60" s="641"/>
      <c r="J60" s="641"/>
      <c r="K60" s="176"/>
    </row>
    <row r="62" spans="2:12" s="651" customFormat="1">
      <c r="B62" s="784"/>
      <c r="C62" s="176"/>
      <c r="D62" s="640"/>
      <c r="E62" s="641"/>
      <c r="F62" s="641"/>
      <c r="G62" s="641"/>
      <c r="H62" s="641"/>
      <c r="I62" s="641"/>
      <c r="J62" s="641"/>
      <c r="K62" s="176"/>
    </row>
    <row r="63" spans="2:12" s="211" customFormat="1">
      <c r="B63" s="222"/>
      <c r="C63" s="176"/>
      <c r="D63" s="640"/>
      <c r="E63" s="641"/>
      <c r="F63" s="641"/>
      <c r="G63" s="641"/>
      <c r="H63" s="641"/>
      <c r="I63" s="641"/>
      <c r="J63" s="641"/>
      <c r="K63" s="176"/>
      <c r="L63" s="176"/>
    </row>
    <row r="64" spans="2:12" s="538" customFormat="1">
      <c r="B64" s="784"/>
      <c r="C64" s="176"/>
      <c r="D64" s="640"/>
      <c r="E64" s="641"/>
      <c r="F64" s="641"/>
      <c r="G64" s="641"/>
      <c r="H64" s="641"/>
      <c r="I64" s="641"/>
      <c r="J64" s="641"/>
      <c r="K64" s="176"/>
      <c r="L64" s="651"/>
    </row>
  </sheetData>
  <mergeCells count="3">
    <mergeCell ref="C1:K1"/>
    <mergeCell ref="C2:K2"/>
    <mergeCell ref="A3:K11"/>
  </mergeCells>
  <pageMargins left="0.70866141732283472" right="0.70866141732283472" top="0.74803149606299213" bottom="0.74803149606299213" header="0.31496062992125984" footer="0.31496062992125984"/>
  <pageSetup paperSize="9" scale="38"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O40" sqref="O40"/>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12"/>
  <sheetViews>
    <sheetView showGridLines="0" view="pageBreakPreview" zoomScale="85" zoomScaleNormal="100" zoomScaleSheetLayoutView="85" workbookViewId="0">
      <pane ySplit="3" topLeftCell="A37" activePane="bottomLeft" state="frozen"/>
      <selection activeCell="A6" sqref="A6:J27"/>
      <selection pane="bottomLeft" activeCell="E102" sqref="E102"/>
    </sheetView>
  </sheetViews>
  <sheetFormatPr baseColWidth="10" defaultColWidth="11.42578125" defaultRowHeight="12.75"/>
  <cols>
    <col min="1" max="1" width="137.42578125" style="243" customWidth="1"/>
    <col min="2" max="2" width="13" style="243" customWidth="1"/>
    <col min="3" max="16384" width="11.42578125" style="243"/>
  </cols>
  <sheetData>
    <row r="1" spans="1:1">
      <c r="A1" s="242" t="s">
        <v>2</v>
      </c>
    </row>
    <row r="2" spans="1:1" ht="38.25" customHeight="1"/>
    <row r="5" spans="1:1">
      <c r="A5" s="1008" t="s">
        <v>3</v>
      </c>
    </row>
    <row r="6" spans="1:1">
      <c r="A6" s="1008"/>
    </row>
    <row r="7" spans="1:1" s="998" customFormat="1">
      <c r="A7" s="997" t="s">
        <v>4</v>
      </c>
    </row>
    <row r="8" spans="1:1" s="998" customFormat="1">
      <c r="A8" s="992" t="s">
        <v>5</v>
      </c>
    </row>
    <row r="9" spans="1:1" s="998" customFormat="1">
      <c r="A9" s="992" t="s">
        <v>6</v>
      </c>
    </row>
    <row r="10" spans="1:1" s="998" customFormat="1">
      <c r="A10" s="992" t="s">
        <v>7</v>
      </c>
    </row>
    <row r="11" spans="1:1" s="998" customFormat="1" collapsed="1">
      <c r="A11" s="992" t="s">
        <v>8</v>
      </c>
    </row>
    <row r="12" spans="1:1" s="998" customFormat="1">
      <c r="A12" s="992" t="s">
        <v>9</v>
      </c>
    </row>
    <row r="13" spans="1:1">
      <c r="A13" s="1011"/>
    </row>
    <row r="14" spans="1:1">
      <c r="A14" s="1010" t="s">
        <v>10</v>
      </c>
    </row>
    <row r="15" spans="1:1">
      <c r="A15" s="1010"/>
    </row>
    <row r="16" spans="1:1">
      <c r="A16" s="1012" t="s">
        <v>11</v>
      </c>
    </row>
    <row r="17" spans="1:8" collapsed="1">
      <c r="A17" s="1012"/>
    </row>
    <row r="18" spans="1:8" s="998" customFormat="1">
      <c r="A18" s="991" t="s">
        <v>12</v>
      </c>
    </row>
    <row r="19" spans="1:8" s="998" customFormat="1">
      <c r="A19" s="991" t="s">
        <v>13</v>
      </c>
    </row>
    <row r="20" spans="1:8" s="998" customFormat="1">
      <c r="A20" s="991" t="s">
        <v>14</v>
      </c>
    </row>
    <row r="21" spans="1:8" s="998" customFormat="1">
      <c r="A21" s="991" t="s">
        <v>15</v>
      </c>
    </row>
    <row r="22" spans="1:8" s="998" customFormat="1">
      <c r="A22" s="991" t="s">
        <v>16</v>
      </c>
    </row>
    <row r="23" spans="1:8" s="998" customFormat="1" ht="25.5">
      <c r="A23" s="990" t="s">
        <v>17</v>
      </c>
      <c r="H23" s="998" t="s">
        <v>1</v>
      </c>
    </row>
    <row r="24" spans="1:8">
      <c r="A24" s="1009"/>
    </row>
    <row r="25" spans="1:8">
      <c r="A25" s="1012" t="s">
        <v>18</v>
      </c>
    </row>
    <row r="26" spans="1:8">
      <c r="A26" s="1009"/>
    </row>
    <row r="27" spans="1:8" s="998" customFormat="1">
      <c r="A27" s="991" t="s">
        <v>19</v>
      </c>
    </row>
    <row r="28" spans="1:8" s="998" customFormat="1">
      <c r="A28" s="991" t="s">
        <v>20</v>
      </c>
    </row>
    <row r="29" spans="1:8" s="998" customFormat="1">
      <c r="A29" s="991" t="s">
        <v>21</v>
      </c>
    </row>
    <row r="30" spans="1:8" s="989" customFormat="1" ht="25.5">
      <c r="A30" s="990" t="s">
        <v>17</v>
      </c>
    </row>
    <row r="31" spans="1:8">
      <c r="A31" s="1013"/>
    </row>
    <row r="32" spans="1:8">
      <c r="A32" s="1012" t="s">
        <v>22</v>
      </c>
    </row>
    <row r="33" spans="1:1">
      <c r="A33" s="1009"/>
    </row>
    <row r="34" spans="1:1" s="998" customFormat="1">
      <c r="A34" s="991" t="s">
        <v>23</v>
      </c>
    </row>
    <row r="35" spans="1:1" s="998" customFormat="1">
      <c r="A35" s="991" t="s">
        <v>24</v>
      </c>
    </row>
    <row r="36" spans="1:1" s="998" customFormat="1">
      <c r="A36" s="991" t="s">
        <v>25</v>
      </c>
    </row>
    <row r="37" spans="1:1" s="998" customFormat="1" ht="25.5">
      <c r="A37" s="990" t="s">
        <v>17</v>
      </c>
    </row>
    <row r="38" spans="1:1">
      <c r="A38" s="1009"/>
    </row>
    <row r="39" spans="1:1">
      <c r="A39" s="1012" t="s">
        <v>26</v>
      </c>
    </row>
    <row r="40" spans="1:1">
      <c r="A40" s="1009"/>
    </row>
    <row r="41" spans="1:1" s="998" customFormat="1">
      <c r="A41" s="991" t="s">
        <v>27</v>
      </c>
    </row>
    <row r="42" spans="1:1" s="998" customFormat="1">
      <c r="A42" s="991" t="s">
        <v>28</v>
      </c>
    </row>
    <row r="43" spans="1:1" s="998" customFormat="1">
      <c r="A43" s="991" t="s">
        <v>29</v>
      </c>
    </row>
    <row r="44" spans="1:1">
      <c r="A44" s="1009"/>
    </row>
    <row r="45" spans="1:1">
      <c r="A45" s="1012" t="s">
        <v>30</v>
      </c>
    </row>
    <row r="46" spans="1:1">
      <c r="A46" s="1009"/>
    </row>
    <row r="47" spans="1:1" s="998" customFormat="1">
      <c r="A47" s="991" t="s">
        <v>31</v>
      </c>
    </row>
    <row r="48" spans="1:1" s="998" customFormat="1">
      <c r="A48" s="991" t="s">
        <v>32</v>
      </c>
    </row>
    <row r="49" spans="1:1" s="998" customFormat="1">
      <c r="A49" s="991" t="s">
        <v>33</v>
      </c>
    </row>
    <row r="50" spans="1:1" s="998" customFormat="1">
      <c r="A50" s="991" t="s">
        <v>34</v>
      </c>
    </row>
    <row r="51" spans="1:1" s="998" customFormat="1">
      <c r="A51" s="991" t="s">
        <v>35</v>
      </c>
    </row>
    <row r="52" spans="1:1" s="998" customFormat="1">
      <c r="A52" s="991" t="s">
        <v>36</v>
      </c>
    </row>
    <row r="53" spans="1:1" s="998" customFormat="1">
      <c r="A53" s="991" t="s">
        <v>37</v>
      </c>
    </row>
    <row r="54" spans="1:1" s="998" customFormat="1">
      <c r="A54" s="991" t="s">
        <v>38</v>
      </c>
    </row>
    <row r="55" spans="1:1">
      <c r="A55" s="1009"/>
    </row>
    <row r="56" spans="1:1">
      <c r="A56" s="1012" t="s">
        <v>39</v>
      </c>
    </row>
    <row r="57" spans="1:1">
      <c r="A57" s="1009"/>
    </row>
    <row r="58" spans="1:1" s="998" customFormat="1">
      <c r="A58" s="991" t="s">
        <v>40</v>
      </c>
    </row>
    <row r="59" spans="1:1" s="998" customFormat="1">
      <c r="A59" s="991" t="s">
        <v>41</v>
      </c>
    </row>
    <row r="60" spans="1:1" s="998" customFormat="1">
      <c r="A60" s="991" t="s">
        <v>42</v>
      </c>
    </row>
    <row r="61" spans="1:1" s="988" customFormat="1">
      <c r="A61" s="991" t="s">
        <v>43</v>
      </c>
    </row>
    <row r="62" spans="1:1" s="998" customFormat="1">
      <c r="A62" s="987" t="s">
        <v>44</v>
      </c>
    </row>
    <row r="63" spans="1:1">
      <c r="A63" s="1013"/>
    </row>
    <row r="64" spans="1:1">
      <c r="A64" s="1013"/>
    </row>
    <row r="65" spans="1:16384">
      <c r="A65" s="1010" t="s">
        <v>45</v>
      </c>
    </row>
    <row r="66" spans="1:16384">
      <c r="A66" s="1010"/>
    </row>
    <row r="67" spans="1:16384">
      <c r="A67" s="1012" t="s">
        <v>46</v>
      </c>
    </row>
    <row r="68" spans="1:16384">
      <c r="A68" s="1009"/>
    </row>
    <row r="69" spans="1:16384" s="998" customFormat="1">
      <c r="A69" s="991" t="s">
        <v>47</v>
      </c>
    </row>
    <row r="70" spans="1:16384" s="998" customFormat="1">
      <c r="A70" s="991" t="s">
        <v>48</v>
      </c>
    </row>
    <row r="71" spans="1:16384" s="998" customFormat="1">
      <c r="A71" s="991" t="s">
        <v>49</v>
      </c>
    </row>
    <row r="72" spans="1:16384" s="998" customFormat="1">
      <c r="A72" s="991" t="s">
        <v>50</v>
      </c>
    </row>
    <row r="73" spans="1:16384" s="998" customFormat="1">
      <c r="A73" s="991" t="s">
        <v>51</v>
      </c>
    </row>
    <row r="74" spans="1:16384" s="998" customFormat="1">
      <c r="A74" s="991" t="s">
        <v>52</v>
      </c>
    </row>
    <row r="75" spans="1:16384">
      <c r="A75" s="1013"/>
    </row>
    <row r="76" spans="1:16384">
      <c r="A76" s="1012" t="s">
        <v>53</v>
      </c>
    </row>
    <row r="77" spans="1:16384">
      <c r="A77" s="1012"/>
    </row>
    <row r="78" spans="1:16384" s="987" customFormat="1">
      <c r="A78" s="991" t="s">
        <v>54</v>
      </c>
      <c r="R78" s="987" t="s">
        <v>55</v>
      </c>
      <c r="S78" s="987" t="s">
        <v>55</v>
      </c>
      <c r="T78" s="987" t="s">
        <v>55</v>
      </c>
      <c r="U78" s="987" t="s">
        <v>55</v>
      </c>
      <c r="V78" s="987" t="s">
        <v>55</v>
      </c>
      <c r="W78" s="987" t="s">
        <v>55</v>
      </c>
      <c r="X78" s="987" t="s">
        <v>55</v>
      </c>
      <c r="Y78" s="987" t="s">
        <v>55</v>
      </c>
      <c r="Z78" s="987" t="s">
        <v>55</v>
      </c>
      <c r="AA78" s="987" t="s">
        <v>55</v>
      </c>
      <c r="AB78" s="987" t="s">
        <v>55</v>
      </c>
      <c r="AC78" s="987" t="s">
        <v>55</v>
      </c>
      <c r="AD78" s="987" t="s">
        <v>55</v>
      </c>
      <c r="AE78" s="987" t="s">
        <v>55</v>
      </c>
      <c r="AF78" s="987" t="s">
        <v>55</v>
      </c>
      <c r="AG78" s="987" t="s">
        <v>55</v>
      </c>
      <c r="AH78" s="987" t="s">
        <v>55</v>
      </c>
      <c r="AI78" s="987" t="s">
        <v>55</v>
      </c>
      <c r="AJ78" s="987" t="s">
        <v>55</v>
      </c>
      <c r="AK78" s="987" t="s">
        <v>55</v>
      </c>
      <c r="AL78" s="987" t="s">
        <v>55</v>
      </c>
      <c r="AM78" s="987" t="s">
        <v>55</v>
      </c>
      <c r="AN78" s="987" t="s">
        <v>55</v>
      </c>
      <c r="AO78" s="987" t="s">
        <v>55</v>
      </c>
      <c r="AP78" s="987" t="s">
        <v>55</v>
      </c>
      <c r="AQ78" s="987" t="s">
        <v>55</v>
      </c>
      <c r="AR78" s="987" t="s">
        <v>55</v>
      </c>
      <c r="AS78" s="987" t="s">
        <v>55</v>
      </c>
      <c r="AT78" s="987" t="s">
        <v>55</v>
      </c>
      <c r="AU78" s="987" t="s">
        <v>55</v>
      </c>
      <c r="AV78" s="987" t="s">
        <v>55</v>
      </c>
      <c r="AW78" s="987" t="s">
        <v>55</v>
      </c>
      <c r="AX78" s="987" t="s">
        <v>55</v>
      </c>
      <c r="AY78" s="987" t="s">
        <v>55</v>
      </c>
      <c r="AZ78" s="987" t="s">
        <v>55</v>
      </c>
      <c r="BA78" s="987" t="s">
        <v>55</v>
      </c>
      <c r="BB78" s="987" t="s">
        <v>55</v>
      </c>
      <c r="BC78" s="987" t="s">
        <v>55</v>
      </c>
      <c r="BD78" s="987" t="s">
        <v>55</v>
      </c>
      <c r="BE78" s="987" t="s">
        <v>55</v>
      </c>
      <c r="BF78" s="987" t="s">
        <v>55</v>
      </c>
      <c r="BG78" s="987" t="s">
        <v>55</v>
      </c>
      <c r="BH78" s="987" t="s">
        <v>55</v>
      </c>
      <c r="BI78" s="987" t="s">
        <v>55</v>
      </c>
      <c r="BJ78" s="987" t="s">
        <v>55</v>
      </c>
      <c r="BK78" s="987" t="s">
        <v>55</v>
      </c>
      <c r="BL78" s="987" t="s">
        <v>55</v>
      </c>
      <c r="BM78" s="987" t="s">
        <v>55</v>
      </c>
      <c r="BN78" s="987" t="s">
        <v>55</v>
      </c>
      <c r="BO78" s="987" t="s">
        <v>55</v>
      </c>
      <c r="BP78" s="987" t="s">
        <v>55</v>
      </c>
      <c r="BQ78" s="987" t="s">
        <v>55</v>
      </c>
      <c r="BR78" s="987" t="s">
        <v>55</v>
      </c>
      <c r="BS78" s="987" t="s">
        <v>55</v>
      </c>
      <c r="BT78" s="987" t="s">
        <v>55</v>
      </c>
      <c r="BU78" s="987" t="s">
        <v>55</v>
      </c>
      <c r="BV78" s="987" t="s">
        <v>55</v>
      </c>
      <c r="BW78" s="987" t="s">
        <v>55</v>
      </c>
      <c r="BX78" s="987" t="s">
        <v>55</v>
      </c>
      <c r="BY78" s="987" t="s">
        <v>55</v>
      </c>
      <c r="BZ78" s="987" t="s">
        <v>55</v>
      </c>
      <c r="CA78" s="987" t="s">
        <v>55</v>
      </c>
      <c r="CB78" s="987" t="s">
        <v>55</v>
      </c>
      <c r="CC78" s="987" t="s">
        <v>55</v>
      </c>
      <c r="CD78" s="987" t="s">
        <v>55</v>
      </c>
      <c r="CE78" s="987" t="s">
        <v>55</v>
      </c>
      <c r="CF78" s="987" t="s">
        <v>55</v>
      </c>
      <c r="CG78" s="987" t="s">
        <v>55</v>
      </c>
      <c r="CH78" s="987" t="s">
        <v>55</v>
      </c>
      <c r="CI78" s="987" t="s">
        <v>55</v>
      </c>
      <c r="CJ78" s="987" t="s">
        <v>55</v>
      </c>
      <c r="CK78" s="987" t="s">
        <v>55</v>
      </c>
      <c r="CL78" s="987" t="s">
        <v>55</v>
      </c>
      <c r="CM78" s="987" t="s">
        <v>55</v>
      </c>
      <c r="CN78" s="987" t="s">
        <v>55</v>
      </c>
      <c r="CO78" s="987" t="s">
        <v>55</v>
      </c>
      <c r="CP78" s="987" t="s">
        <v>55</v>
      </c>
      <c r="CQ78" s="987" t="s">
        <v>55</v>
      </c>
      <c r="CR78" s="987" t="s">
        <v>55</v>
      </c>
      <c r="CS78" s="987" t="s">
        <v>55</v>
      </c>
      <c r="CT78" s="987" t="s">
        <v>55</v>
      </c>
      <c r="CU78" s="987" t="s">
        <v>55</v>
      </c>
      <c r="CV78" s="987" t="s">
        <v>55</v>
      </c>
      <c r="CW78" s="987" t="s">
        <v>55</v>
      </c>
      <c r="CX78" s="987" t="s">
        <v>55</v>
      </c>
      <c r="CY78" s="987" t="s">
        <v>55</v>
      </c>
      <c r="CZ78" s="987" t="s">
        <v>55</v>
      </c>
      <c r="DA78" s="987" t="s">
        <v>55</v>
      </c>
      <c r="DB78" s="987" t="s">
        <v>55</v>
      </c>
      <c r="DC78" s="987" t="s">
        <v>55</v>
      </c>
      <c r="DD78" s="987" t="s">
        <v>55</v>
      </c>
      <c r="DE78" s="987" t="s">
        <v>55</v>
      </c>
      <c r="DF78" s="987" t="s">
        <v>55</v>
      </c>
      <c r="DG78" s="987" t="s">
        <v>55</v>
      </c>
      <c r="DH78" s="987" t="s">
        <v>55</v>
      </c>
      <c r="DI78" s="987" t="s">
        <v>55</v>
      </c>
      <c r="DJ78" s="987" t="s">
        <v>55</v>
      </c>
      <c r="DK78" s="987" t="s">
        <v>55</v>
      </c>
      <c r="DL78" s="987" t="s">
        <v>55</v>
      </c>
      <c r="DM78" s="987" t="s">
        <v>55</v>
      </c>
      <c r="DN78" s="987" t="s">
        <v>55</v>
      </c>
      <c r="DO78" s="987" t="s">
        <v>55</v>
      </c>
      <c r="DP78" s="987" t="s">
        <v>55</v>
      </c>
      <c r="DQ78" s="987" t="s">
        <v>55</v>
      </c>
      <c r="DR78" s="987" t="s">
        <v>55</v>
      </c>
      <c r="DS78" s="987" t="s">
        <v>55</v>
      </c>
      <c r="DT78" s="987" t="s">
        <v>55</v>
      </c>
      <c r="DU78" s="987" t="s">
        <v>55</v>
      </c>
      <c r="DV78" s="987" t="s">
        <v>55</v>
      </c>
      <c r="DW78" s="987" t="s">
        <v>55</v>
      </c>
      <c r="DX78" s="987" t="s">
        <v>55</v>
      </c>
      <c r="DY78" s="987" t="s">
        <v>55</v>
      </c>
      <c r="DZ78" s="987" t="s">
        <v>55</v>
      </c>
      <c r="EA78" s="987" t="s">
        <v>55</v>
      </c>
      <c r="EB78" s="987" t="s">
        <v>55</v>
      </c>
      <c r="EC78" s="987" t="s">
        <v>55</v>
      </c>
      <c r="ED78" s="987" t="s">
        <v>55</v>
      </c>
      <c r="EE78" s="987" t="s">
        <v>55</v>
      </c>
      <c r="EF78" s="987" t="s">
        <v>55</v>
      </c>
      <c r="EG78" s="987" t="s">
        <v>55</v>
      </c>
      <c r="EH78" s="987" t="s">
        <v>55</v>
      </c>
      <c r="EI78" s="987" t="s">
        <v>55</v>
      </c>
      <c r="EJ78" s="987" t="s">
        <v>55</v>
      </c>
      <c r="EK78" s="987" t="s">
        <v>55</v>
      </c>
      <c r="EL78" s="987" t="s">
        <v>55</v>
      </c>
      <c r="EM78" s="987" t="s">
        <v>55</v>
      </c>
      <c r="EN78" s="987" t="s">
        <v>55</v>
      </c>
      <c r="EO78" s="987" t="s">
        <v>55</v>
      </c>
      <c r="EP78" s="987" t="s">
        <v>55</v>
      </c>
      <c r="EQ78" s="987" t="s">
        <v>55</v>
      </c>
      <c r="ER78" s="987" t="s">
        <v>55</v>
      </c>
      <c r="ES78" s="987" t="s">
        <v>55</v>
      </c>
      <c r="ET78" s="987" t="s">
        <v>55</v>
      </c>
      <c r="EU78" s="987" t="s">
        <v>55</v>
      </c>
      <c r="EV78" s="987" t="s">
        <v>55</v>
      </c>
      <c r="EW78" s="987" t="s">
        <v>55</v>
      </c>
      <c r="EX78" s="987" t="s">
        <v>55</v>
      </c>
      <c r="EY78" s="987" t="s">
        <v>55</v>
      </c>
      <c r="EZ78" s="987" t="s">
        <v>55</v>
      </c>
      <c r="FA78" s="987" t="s">
        <v>55</v>
      </c>
      <c r="FB78" s="987" t="s">
        <v>55</v>
      </c>
      <c r="FC78" s="987" t="s">
        <v>55</v>
      </c>
      <c r="FD78" s="987" t="s">
        <v>55</v>
      </c>
      <c r="FE78" s="987" t="s">
        <v>55</v>
      </c>
      <c r="FF78" s="987" t="s">
        <v>55</v>
      </c>
      <c r="FG78" s="987" t="s">
        <v>55</v>
      </c>
      <c r="FH78" s="987" t="s">
        <v>55</v>
      </c>
      <c r="FI78" s="987" t="s">
        <v>55</v>
      </c>
      <c r="FJ78" s="987" t="s">
        <v>55</v>
      </c>
      <c r="FK78" s="987" t="s">
        <v>55</v>
      </c>
      <c r="FL78" s="987" t="s">
        <v>55</v>
      </c>
      <c r="FM78" s="987" t="s">
        <v>55</v>
      </c>
      <c r="FN78" s="987" t="s">
        <v>55</v>
      </c>
      <c r="FO78" s="987" t="s">
        <v>55</v>
      </c>
      <c r="FP78" s="987" t="s">
        <v>55</v>
      </c>
      <c r="FQ78" s="987" t="s">
        <v>55</v>
      </c>
      <c r="FR78" s="987" t="s">
        <v>55</v>
      </c>
      <c r="FS78" s="987" t="s">
        <v>55</v>
      </c>
      <c r="FT78" s="987" t="s">
        <v>55</v>
      </c>
      <c r="FU78" s="987" t="s">
        <v>55</v>
      </c>
      <c r="FV78" s="987" t="s">
        <v>55</v>
      </c>
      <c r="FW78" s="987" t="s">
        <v>55</v>
      </c>
      <c r="FX78" s="987" t="s">
        <v>55</v>
      </c>
      <c r="FY78" s="987" t="s">
        <v>55</v>
      </c>
      <c r="FZ78" s="987" t="s">
        <v>55</v>
      </c>
      <c r="GA78" s="987" t="s">
        <v>55</v>
      </c>
      <c r="GB78" s="987" t="s">
        <v>55</v>
      </c>
      <c r="GC78" s="987" t="s">
        <v>55</v>
      </c>
      <c r="GD78" s="987" t="s">
        <v>55</v>
      </c>
      <c r="GE78" s="987" t="s">
        <v>55</v>
      </c>
      <c r="GF78" s="987" t="s">
        <v>55</v>
      </c>
      <c r="GG78" s="987" t="s">
        <v>55</v>
      </c>
      <c r="GH78" s="987" t="s">
        <v>55</v>
      </c>
      <c r="GI78" s="987" t="s">
        <v>55</v>
      </c>
      <c r="GJ78" s="987" t="s">
        <v>55</v>
      </c>
      <c r="GK78" s="987" t="s">
        <v>55</v>
      </c>
      <c r="GL78" s="987" t="s">
        <v>55</v>
      </c>
      <c r="GM78" s="987" t="s">
        <v>55</v>
      </c>
      <c r="GN78" s="987" t="s">
        <v>55</v>
      </c>
      <c r="GO78" s="987" t="s">
        <v>55</v>
      </c>
      <c r="GP78" s="987" t="s">
        <v>55</v>
      </c>
      <c r="GQ78" s="987" t="s">
        <v>55</v>
      </c>
      <c r="GR78" s="987" t="s">
        <v>55</v>
      </c>
      <c r="GS78" s="987" t="s">
        <v>55</v>
      </c>
      <c r="GT78" s="987" t="s">
        <v>55</v>
      </c>
      <c r="GU78" s="987" t="s">
        <v>55</v>
      </c>
      <c r="GV78" s="987" t="s">
        <v>55</v>
      </c>
      <c r="GW78" s="987" t="s">
        <v>55</v>
      </c>
      <c r="GX78" s="987" t="s">
        <v>55</v>
      </c>
      <c r="GY78" s="987" t="s">
        <v>55</v>
      </c>
      <c r="GZ78" s="987" t="s">
        <v>55</v>
      </c>
      <c r="HA78" s="987" t="s">
        <v>55</v>
      </c>
      <c r="HB78" s="987" t="s">
        <v>55</v>
      </c>
      <c r="HC78" s="987" t="s">
        <v>55</v>
      </c>
      <c r="HD78" s="987" t="s">
        <v>55</v>
      </c>
      <c r="HE78" s="987" t="s">
        <v>55</v>
      </c>
      <c r="HF78" s="987" t="s">
        <v>55</v>
      </c>
      <c r="HG78" s="987" t="s">
        <v>55</v>
      </c>
      <c r="HH78" s="987" t="s">
        <v>55</v>
      </c>
      <c r="HI78" s="987" t="s">
        <v>55</v>
      </c>
      <c r="HJ78" s="987" t="s">
        <v>55</v>
      </c>
      <c r="HK78" s="987" t="s">
        <v>55</v>
      </c>
      <c r="HL78" s="987" t="s">
        <v>55</v>
      </c>
      <c r="HM78" s="987" t="s">
        <v>55</v>
      </c>
      <c r="HN78" s="987" t="s">
        <v>55</v>
      </c>
      <c r="HO78" s="987" t="s">
        <v>55</v>
      </c>
      <c r="HP78" s="987" t="s">
        <v>55</v>
      </c>
      <c r="HQ78" s="987" t="s">
        <v>55</v>
      </c>
      <c r="HR78" s="987" t="s">
        <v>55</v>
      </c>
      <c r="HS78" s="987" t="s">
        <v>55</v>
      </c>
      <c r="HT78" s="987" t="s">
        <v>55</v>
      </c>
      <c r="HU78" s="987" t="s">
        <v>55</v>
      </c>
      <c r="HV78" s="987" t="s">
        <v>55</v>
      </c>
      <c r="HW78" s="987" t="s">
        <v>55</v>
      </c>
      <c r="HX78" s="987" t="s">
        <v>55</v>
      </c>
      <c r="HY78" s="987" t="s">
        <v>55</v>
      </c>
      <c r="HZ78" s="987" t="s">
        <v>55</v>
      </c>
      <c r="IA78" s="987" t="s">
        <v>55</v>
      </c>
      <c r="IB78" s="987" t="s">
        <v>55</v>
      </c>
      <c r="IC78" s="987" t="s">
        <v>55</v>
      </c>
      <c r="ID78" s="987" t="s">
        <v>55</v>
      </c>
      <c r="IE78" s="987" t="s">
        <v>55</v>
      </c>
      <c r="IF78" s="987" t="s">
        <v>55</v>
      </c>
      <c r="IG78" s="987" t="s">
        <v>55</v>
      </c>
      <c r="IH78" s="987" t="s">
        <v>55</v>
      </c>
      <c r="II78" s="987" t="s">
        <v>55</v>
      </c>
      <c r="IJ78" s="987" t="s">
        <v>55</v>
      </c>
      <c r="IK78" s="987" t="s">
        <v>55</v>
      </c>
      <c r="IL78" s="987" t="s">
        <v>55</v>
      </c>
      <c r="IM78" s="987" t="s">
        <v>55</v>
      </c>
      <c r="IN78" s="987" t="s">
        <v>55</v>
      </c>
      <c r="IO78" s="987" t="s">
        <v>55</v>
      </c>
      <c r="IP78" s="987" t="s">
        <v>55</v>
      </c>
      <c r="IQ78" s="987" t="s">
        <v>55</v>
      </c>
      <c r="IR78" s="987" t="s">
        <v>55</v>
      </c>
      <c r="IS78" s="987" t="s">
        <v>55</v>
      </c>
      <c r="IT78" s="987" t="s">
        <v>55</v>
      </c>
      <c r="IU78" s="987" t="s">
        <v>55</v>
      </c>
      <c r="IV78" s="987" t="s">
        <v>55</v>
      </c>
      <c r="IW78" s="987" t="s">
        <v>55</v>
      </c>
      <c r="IX78" s="987" t="s">
        <v>55</v>
      </c>
      <c r="IY78" s="987" t="s">
        <v>55</v>
      </c>
      <c r="IZ78" s="987" t="s">
        <v>55</v>
      </c>
      <c r="JA78" s="987" t="s">
        <v>55</v>
      </c>
      <c r="JB78" s="987" t="s">
        <v>55</v>
      </c>
      <c r="JC78" s="987" t="s">
        <v>55</v>
      </c>
      <c r="JD78" s="987" t="s">
        <v>55</v>
      </c>
      <c r="JE78" s="987" t="s">
        <v>55</v>
      </c>
      <c r="JF78" s="987" t="s">
        <v>55</v>
      </c>
      <c r="JG78" s="987" t="s">
        <v>55</v>
      </c>
      <c r="JH78" s="987" t="s">
        <v>55</v>
      </c>
      <c r="JI78" s="987" t="s">
        <v>55</v>
      </c>
      <c r="JJ78" s="987" t="s">
        <v>55</v>
      </c>
      <c r="JK78" s="987" t="s">
        <v>55</v>
      </c>
      <c r="JL78" s="987" t="s">
        <v>55</v>
      </c>
      <c r="JM78" s="987" t="s">
        <v>55</v>
      </c>
      <c r="JN78" s="987" t="s">
        <v>55</v>
      </c>
      <c r="JO78" s="987" t="s">
        <v>55</v>
      </c>
      <c r="JP78" s="987" t="s">
        <v>55</v>
      </c>
      <c r="JQ78" s="987" t="s">
        <v>55</v>
      </c>
      <c r="JR78" s="987" t="s">
        <v>55</v>
      </c>
      <c r="JS78" s="987" t="s">
        <v>55</v>
      </c>
      <c r="JT78" s="987" t="s">
        <v>55</v>
      </c>
      <c r="JU78" s="987" t="s">
        <v>55</v>
      </c>
      <c r="JV78" s="987" t="s">
        <v>55</v>
      </c>
      <c r="JW78" s="987" t="s">
        <v>55</v>
      </c>
      <c r="JX78" s="987" t="s">
        <v>55</v>
      </c>
      <c r="JY78" s="987" t="s">
        <v>55</v>
      </c>
      <c r="JZ78" s="987" t="s">
        <v>55</v>
      </c>
      <c r="KA78" s="987" t="s">
        <v>55</v>
      </c>
      <c r="KB78" s="987" t="s">
        <v>55</v>
      </c>
      <c r="KC78" s="987" t="s">
        <v>55</v>
      </c>
      <c r="KD78" s="987" t="s">
        <v>55</v>
      </c>
      <c r="KE78" s="987" t="s">
        <v>55</v>
      </c>
      <c r="KF78" s="987" t="s">
        <v>55</v>
      </c>
      <c r="KG78" s="987" t="s">
        <v>55</v>
      </c>
      <c r="KH78" s="987" t="s">
        <v>55</v>
      </c>
      <c r="KI78" s="987" t="s">
        <v>55</v>
      </c>
      <c r="KJ78" s="987" t="s">
        <v>55</v>
      </c>
      <c r="KK78" s="987" t="s">
        <v>55</v>
      </c>
      <c r="KL78" s="987" t="s">
        <v>55</v>
      </c>
      <c r="KM78" s="987" t="s">
        <v>55</v>
      </c>
      <c r="KN78" s="987" t="s">
        <v>55</v>
      </c>
      <c r="KO78" s="987" t="s">
        <v>55</v>
      </c>
      <c r="KP78" s="987" t="s">
        <v>55</v>
      </c>
      <c r="KQ78" s="987" t="s">
        <v>55</v>
      </c>
      <c r="KR78" s="987" t="s">
        <v>55</v>
      </c>
      <c r="KS78" s="987" t="s">
        <v>55</v>
      </c>
      <c r="KT78" s="987" t="s">
        <v>55</v>
      </c>
      <c r="KU78" s="987" t="s">
        <v>55</v>
      </c>
      <c r="KV78" s="987" t="s">
        <v>55</v>
      </c>
      <c r="KW78" s="987" t="s">
        <v>55</v>
      </c>
      <c r="KX78" s="987" t="s">
        <v>55</v>
      </c>
      <c r="KY78" s="987" t="s">
        <v>55</v>
      </c>
      <c r="KZ78" s="987" t="s">
        <v>55</v>
      </c>
      <c r="LA78" s="987" t="s">
        <v>55</v>
      </c>
      <c r="LB78" s="987" t="s">
        <v>55</v>
      </c>
      <c r="LC78" s="987" t="s">
        <v>55</v>
      </c>
      <c r="LD78" s="987" t="s">
        <v>55</v>
      </c>
      <c r="LE78" s="987" t="s">
        <v>55</v>
      </c>
      <c r="LF78" s="987" t="s">
        <v>55</v>
      </c>
      <c r="LG78" s="987" t="s">
        <v>55</v>
      </c>
      <c r="LH78" s="987" t="s">
        <v>55</v>
      </c>
      <c r="LI78" s="987" t="s">
        <v>55</v>
      </c>
      <c r="LJ78" s="987" t="s">
        <v>55</v>
      </c>
      <c r="LK78" s="987" t="s">
        <v>55</v>
      </c>
      <c r="LL78" s="987" t="s">
        <v>55</v>
      </c>
      <c r="LM78" s="987" t="s">
        <v>55</v>
      </c>
      <c r="LN78" s="987" t="s">
        <v>55</v>
      </c>
      <c r="LO78" s="987" t="s">
        <v>55</v>
      </c>
      <c r="LP78" s="987" t="s">
        <v>55</v>
      </c>
      <c r="LQ78" s="987" t="s">
        <v>55</v>
      </c>
      <c r="LR78" s="987" t="s">
        <v>55</v>
      </c>
      <c r="LS78" s="987" t="s">
        <v>55</v>
      </c>
      <c r="LT78" s="987" t="s">
        <v>55</v>
      </c>
      <c r="LU78" s="987" t="s">
        <v>55</v>
      </c>
      <c r="LV78" s="987" t="s">
        <v>55</v>
      </c>
      <c r="LW78" s="987" t="s">
        <v>55</v>
      </c>
      <c r="LX78" s="987" t="s">
        <v>55</v>
      </c>
      <c r="LY78" s="987" t="s">
        <v>55</v>
      </c>
      <c r="LZ78" s="987" t="s">
        <v>55</v>
      </c>
      <c r="MA78" s="987" t="s">
        <v>55</v>
      </c>
      <c r="MB78" s="987" t="s">
        <v>55</v>
      </c>
      <c r="MC78" s="987" t="s">
        <v>55</v>
      </c>
      <c r="MD78" s="987" t="s">
        <v>55</v>
      </c>
      <c r="ME78" s="987" t="s">
        <v>55</v>
      </c>
      <c r="MF78" s="987" t="s">
        <v>55</v>
      </c>
      <c r="MG78" s="987" t="s">
        <v>55</v>
      </c>
      <c r="MH78" s="987" t="s">
        <v>55</v>
      </c>
      <c r="MI78" s="987" t="s">
        <v>55</v>
      </c>
      <c r="MJ78" s="987" t="s">
        <v>55</v>
      </c>
      <c r="MK78" s="987" t="s">
        <v>55</v>
      </c>
      <c r="ML78" s="987" t="s">
        <v>55</v>
      </c>
      <c r="MM78" s="987" t="s">
        <v>55</v>
      </c>
      <c r="MN78" s="987" t="s">
        <v>55</v>
      </c>
      <c r="MO78" s="987" t="s">
        <v>55</v>
      </c>
      <c r="MP78" s="987" t="s">
        <v>55</v>
      </c>
      <c r="MQ78" s="987" t="s">
        <v>55</v>
      </c>
      <c r="MR78" s="987" t="s">
        <v>55</v>
      </c>
      <c r="MS78" s="987" t="s">
        <v>55</v>
      </c>
      <c r="MT78" s="987" t="s">
        <v>55</v>
      </c>
      <c r="MU78" s="987" t="s">
        <v>55</v>
      </c>
      <c r="MV78" s="987" t="s">
        <v>55</v>
      </c>
      <c r="MW78" s="987" t="s">
        <v>55</v>
      </c>
      <c r="MX78" s="987" t="s">
        <v>55</v>
      </c>
      <c r="MY78" s="987" t="s">
        <v>55</v>
      </c>
      <c r="MZ78" s="987" t="s">
        <v>55</v>
      </c>
      <c r="NA78" s="987" t="s">
        <v>55</v>
      </c>
      <c r="NB78" s="987" t="s">
        <v>55</v>
      </c>
      <c r="NC78" s="987" t="s">
        <v>55</v>
      </c>
      <c r="ND78" s="987" t="s">
        <v>55</v>
      </c>
      <c r="NE78" s="987" t="s">
        <v>55</v>
      </c>
      <c r="NF78" s="987" t="s">
        <v>55</v>
      </c>
      <c r="NG78" s="987" t="s">
        <v>55</v>
      </c>
      <c r="NH78" s="987" t="s">
        <v>55</v>
      </c>
      <c r="NI78" s="987" t="s">
        <v>55</v>
      </c>
      <c r="NJ78" s="987" t="s">
        <v>55</v>
      </c>
      <c r="NK78" s="987" t="s">
        <v>55</v>
      </c>
      <c r="NL78" s="987" t="s">
        <v>55</v>
      </c>
      <c r="NM78" s="987" t="s">
        <v>55</v>
      </c>
      <c r="NN78" s="987" t="s">
        <v>55</v>
      </c>
      <c r="NO78" s="987" t="s">
        <v>55</v>
      </c>
      <c r="NP78" s="987" t="s">
        <v>55</v>
      </c>
      <c r="NQ78" s="987" t="s">
        <v>55</v>
      </c>
      <c r="NR78" s="987" t="s">
        <v>55</v>
      </c>
      <c r="NS78" s="987" t="s">
        <v>55</v>
      </c>
      <c r="NT78" s="987" t="s">
        <v>55</v>
      </c>
      <c r="NU78" s="987" t="s">
        <v>55</v>
      </c>
      <c r="NV78" s="987" t="s">
        <v>55</v>
      </c>
      <c r="NW78" s="987" t="s">
        <v>55</v>
      </c>
      <c r="NX78" s="987" t="s">
        <v>55</v>
      </c>
      <c r="NY78" s="987" t="s">
        <v>55</v>
      </c>
      <c r="NZ78" s="987" t="s">
        <v>55</v>
      </c>
      <c r="OA78" s="987" t="s">
        <v>55</v>
      </c>
      <c r="OB78" s="987" t="s">
        <v>55</v>
      </c>
      <c r="OC78" s="987" t="s">
        <v>55</v>
      </c>
      <c r="OD78" s="987" t="s">
        <v>55</v>
      </c>
      <c r="OE78" s="987" t="s">
        <v>55</v>
      </c>
      <c r="OF78" s="987" t="s">
        <v>55</v>
      </c>
      <c r="OG78" s="987" t="s">
        <v>55</v>
      </c>
      <c r="OH78" s="987" t="s">
        <v>55</v>
      </c>
      <c r="OI78" s="987" t="s">
        <v>55</v>
      </c>
      <c r="OJ78" s="987" t="s">
        <v>55</v>
      </c>
      <c r="OK78" s="987" t="s">
        <v>55</v>
      </c>
      <c r="OL78" s="987" t="s">
        <v>55</v>
      </c>
      <c r="OM78" s="987" t="s">
        <v>55</v>
      </c>
      <c r="ON78" s="987" t="s">
        <v>55</v>
      </c>
      <c r="OO78" s="987" t="s">
        <v>55</v>
      </c>
      <c r="OP78" s="987" t="s">
        <v>55</v>
      </c>
      <c r="OQ78" s="987" t="s">
        <v>55</v>
      </c>
      <c r="OR78" s="987" t="s">
        <v>55</v>
      </c>
      <c r="OS78" s="987" t="s">
        <v>55</v>
      </c>
      <c r="OT78" s="987" t="s">
        <v>55</v>
      </c>
      <c r="OU78" s="987" t="s">
        <v>55</v>
      </c>
      <c r="OV78" s="987" t="s">
        <v>55</v>
      </c>
      <c r="OW78" s="987" t="s">
        <v>55</v>
      </c>
      <c r="OX78" s="987" t="s">
        <v>55</v>
      </c>
      <c r="OY78" s="987" t="s">
        <v>55</v>
      </c>
      <c r="OZ78" s="987" t="s">
        <v>55</v>
      </c>
      <c r="PA78" s="987" t="s">
        <v>55</v>
      </c>
      <c r="PB78" s="987" t="s">
        <v>55</v>
      </c>
      <c r="PC78" s="987" t="s">
        <v>55</v>
      </c>
      <c r="PD78" s="987" t="s">
        <v>55</v>
      </c>
      <c r="PE78" s="987" t="s">
        <v>55</v>
      </c>
      <c r="PF78" s="987" t="s">
        <v>55</v>
      </c>
      <c r="PG78" s="987" t="s">
        <v>55</v>
      </c>
      <c r="PH78" s="987" t="s">
        <v>55</v>
      </c>
      <c r="PI78" s="987" t="s">
        <v>55</v>
      </c>
      <c r="PJ78" s="987" t="s">
        <v>55</v>
      </c>
      <c r="PK78" s="987" t="s">
        <v>55</v>
      </c>
      <c r="PL78" s="987" t="s">
        <v>55</v>
      </c>
      <c r="PM78" s="987" t="s">
        <v>55</v>
      </c>
      <c r="PN78" s="987" t="s">
        <v>55</v>
      </c>
      <c r="PO78" s="987" t="s">
        <v>55</v>
      </c>
      <c r="PP78" s="987" t="s">
        <v>55</v>
      </c>
      <c r="PQ78" s="987" t="s">
        <v>55</v>
      </c>
      <c r="PR78" s="987" t="s">
        <v>55</v>
      </c>
      <c r="PS78" s="987" t="s">
        <v>55</v>
      </c>
      <c r="PT78" s="987" t="s">
        <v>55</v>
      </c>
      <c r="PU78" s="987" t="s">
        <v>55</v>
      </c>
      <c r="PV78" s="987" t="s">
        <v>55</v>
      </c>
      <c r="PW78" s="987" t="s">
        <v>55</v>
      </c>
      <c r="PX78" s="987" t="s">
        <v>55</v>
      </c>
      <c r="PY78" s="987" t="s">
        <v>55</v>
      </c>
      <c r="PZ78" s="987" t="s">
        <v>55</v>
      </c>
      <c r="QA78" s="987" t="s">
        <v>55</v>
      </c>
      <c r="QB78" s="987" t="s">
        <v>55</v>
      </c>
      <c r="QC78" s="987" t="s">
        <v>55</v>
      </c>
      <c r="QD78" s="987" t="s">
        <v>55</v>
      </c>
      <c r="QE78" s="987" t="s">
        <v>55</v>
      </c>
      <c r="QF78" s="987" t="s">
        <v>55</v>
      </c>
      <c r="QG78" s="987" t="s">
        <v>55</v>
      </c>
      <c r="QH78" s="987" t="s">
        <v>55</v>
      </c>
      <c r="QI78" s="987" t="s">
        <v>55</v>
      </c>
      <c r="QJ78" s="987" t="s">
        <v>55</v>
      </c>
      <c r="QK78" s="987" t="s">
        <v>55</v>
      </c>
      <c r="QL78" s="987" t="s">
        <v>55</v>
      </c>
      <c r="QM78" s="987" t="s">
        <v>55</v>
      </c>
      <c r="QN78" s="987" t="s">
        <v>55</v>
      </c>
      <c r="QO78" s="987" t="s">
        <v>55</v>
      </c>
      <c r="QP78" s="987" t="s">
        <v>55</v>
      </c>
      <c r="QQ78" s="987" t="s">
        <v>55</v>
      </c>
      <c r="QR78" s="987" t="s">
        <v>55</v>
      </c>
      <c r="QS78" s="987" t="s">
        <v>55</v>
      </c>
      <c r="QT78" s="987" t="s">
        <v>55</v>
      </c>
      <c r="QU78" s="987" t="s">
        <v>55</v>
      </c>
      <c r="QV78" s="987" t="s">
        <v>55</v>
      </c>
      <c r="QW78" s="987" t="s">
        <v>55</v>
      </c>
      <c r="QX78" s="987" t="s">
        <v>55</v>
      </c>
      <c r="QY78" s="987" t="s">
        <v>55</v>
      </c>
      <c r="QZ78" s="987" t="s">
        <v>55</v>
      </c>
      <c r="RA78" s="987" t="s">
        <v>55</v>
      </c>
      <c r="RB78" s="987" t="s">
        <v>55</v>
      </c>
      <c r="RC78" s="987" t="s">
        <v>55</v>
      </c>
      <c r="RD78" s="987" t="s">
        <v>55</v>
      </c>
      <c r="RE78" s="987" t="s">
        <v>55</v>
      </c>
      <c r="RF78" s="987" t="s">
        <v>55</v>
      </c>
      <c r="RG78" s="987" t="s">
        <v>55</v>
      </c>
      <c r="RH78" s="987" t="s">
        <v>55</v>
      </c>
      <c r="RI78" s="987" t="s">
        <v>55</v>
      </c>
      <c r="RJ78" s="987" t="s">
        <v>55</v>
      </c>
      <c r="RK78" s="987" t="s">
        <v>55</v>
      </c>
      <c r="RL78" s="987" t="s">
        <v>55</v>
      </c>
      <c r="RM78" s="987" t="s">
        <v>55</v>
      </c>
      <c r="RN78" s="987" t="s">
        <v>55</v>
      </c>
      <c r="RO78" s="987" t="s">
        <v>55</v>
      </c>
      <c r="RP78" s="987" t="s">
        <v>55</v>
      </c>
      <c r="RQ78" s="987" t="s">
        <v>55</v>
      </c>
      <c r="RR78" s="987" t="s">
        <v>55</v>
      </c>
      <c r="RS78" s="987" t="s">
        <v>55</v>
      </c>
      <c r="RT78" s="987" t="s">
        <v>55</v>
      </c>
      <c r="RU78" s="987" t="s">
        <v>55</v>
      </c>
      <c r="RV78" s="987" t="s">
        <v>55</v>
      </c>
      <c r="RW78" s="987" t="s">
        <v>55</v>
      </c>
      <c r="RX78" s="987" t="s">
        <v>55</v>
      </c>
      <c r="RY78" s="987" t="s">
        <v>55</v>
      </c>
      <c r="RZ78" s="987" t="s">
        <v>55</v>
      </c>
      <c r="SA78" s="987" t="s">
        <v>55</v>
      </c>
      <c r="SB78" s="987" t="s">
        <v>55</v>
      </c>
      <c r="SC78" s="987" t="s">
        <v>55</v>
      </c>
      <c r="SD78" s="987" t="s">
        <v>55</v>
      </c>
      <c r="SE78" s="987" t="s">
        <v>55</v>
      </c>
      <c r="SF78" s="987" t="s">
        <v>55</v>
      </c>
      <c r="SG78" s="987" t="s">
        <v>55</v>
      </c>
      <c r="SH78" s="987" t="s">
        <v>55</v>
      </c>
      <c r="SI78" s="987" t="s">
        <v>55</v>
      </c>
      <c r="SJ78" s="987" t="s">
        <v>55</v>
      </c>
      <c r="SK78" s="987" t="s">
        <v>55</v>
      </c>
      <c r="SL78" s="987" t="s">
        <v>55</v>
      </c>
      <c r="SM78" s="987" t="s">
        <v>55</v>
      </c>
      <c r="SN78" s="987" t="s">
        <v>55</v>
      </c>
      <c r="SO78" s="987" t="s">
        <v>55</v>
      </c>
      <c r="SP78" s="987" t="s">
        <v>55</v>
      </c>
      <c r="SQ78" s="987" t="s">
        <v>55</v>
      </c>
      <c r="SR78" s="987" t="s">
        <v>55</v>
      </c>
      <c r="SS78" s="987" t="s">
        <v>55</v>
      </c>
      <c r="ST78" s="987" t="s">
        <v>55</v>
      </c>
      <c r="SU78" s="987" t="s">
        <v>55</v>
      </c>
      <c r="SV78" s="987" t="s">
        <v>55</v>
      </c>
      <c r="SW78" s="987" t="s">
        <v>55</v>
      </c>
      <c r="SX78" s="987" t="s">
        <v>55</v>
      </c>
      <c r="SY78" s="987" t="s">
        <v>55</v>
      </c>
      <c r="SZ78" s="987" t="s">
        <v>55</v>
      </c>
      <c r="TA78" s="987" t="s">
        <v>55</v>
      </c>
      <c r="TB78" s="987" t="s">
        <v>55</v>
      </c>
      <c r="TC78" s="987" t="s">
        <v>55</v>
      </c>
      <c r="TD78" s="987" t="s">
        <v>55</v>
      </c>
      <c r="TE78" s="987" t="s">
        <v>55</v>
      </c>
      <c r="TF78" s="987" t="s">
        <v>55</v>
      </c>
      <c r="TG78" s="987" t="s">
        <v>55</v>
      </c>
      <c r="TH78" s="987" t="s">
        <v>55</v>
      </c>
      <c r="TI78" s="987" t="s">
        <v>55</v>
      </c>
      <c r="TJ78" s="987" t="s">
        <v>55</v>
      </c>
      <c r="TK78" s="987" t="s">
        <v>55</v>
      </c>
      <c r="TL78" s="987" t="s">
        <v>55</v>
      </c>
      <c r="TM78" s="987" t="s">
        <v>55</v>
      </c>
      <c r="TN78" s="987" t="s">
        <v>55</v>
      </c>
      <c r="TO78" s="987" t="s">
        <v>55</v>
      </c>
      <c r="TP78" s="987" t="s">
        <v>55</v>
      </c>
      <c r="TQ78" s="987" t="s">
        <v>55</v>
      </c>
      <c r="TR78" s="987" t="s">
        <v>55</v>
      </c>
      <c r="TS78" s="987" t="s">
        <v>55</v>
      </c>
      <c r="TT78" s="987" t="s">
        <v>55</v>
      </c>
      <c r="TU78" s="987" t="s">
        <v>55</v>
      </c>
      <c r="TV78" s="987" t="s">
        <v>55</v>
      </c>
      <c r="TW78" s="987" t="s">
        <v>55</v>
      </c>
      <c r="TX78" s="987" t="s">
        <v>55</v>
      </c>
      <c r="TY78" s="987" t="s">
        <v>55</v>
      </c>
      <c r="TZ78" s="987" t="s">
        <v>55</v>
      </c>
      <c r="UA78" s="987" t="s">
        <v>55</v>
      </c>
      <c r="UB78" s="987" t="s">
        <v>55</v>
      </c>
      <c r="UC78" s="987" t="s">
        <v>55</v>
      </c>
      <c r="UD78" s="987" t="s">
        <v>55</v>
      </c>
      <c r="UE78" s="987" t="s">
        <v>55</v>
      </c>
      <c r="UF78" s="987" t="s">
        <v>55</v>
      </c>
      <c r="UG78" s="987" t="s">
        <v>55</v>
      </c>
      <c r="UH78" s="987" t="s">
        <v>55</v>
      </c>
      <c r="UI78" s="987" t="s">
        <v>55</v>
      </c>
      <c r="UJ78" s="987" t="s">
        <v>55</v>
      </c>
      <c r="UK78" s="987" t="s">
        <v>55</v>
      </c>
      <c r="UL78" s="987" t="s">
        <v>55</v>
      </c>
      <c r="UM78" s="987" t="s">
        <v>55</v>
      </c>
      <c r="UN78" s="987" t="s">
        <v>55</v>
      </c>
      <c r="UO78" s="987" t="s">
        <v>55</v>
      </c>
      <c r="UP78" s="987" t="s">
        <v>55</v>
      </c>
      <c r="UQ78" s="987" t="s">
        <v>55</v>
      </c>
      <c r="UR78" s="987" t="s">
        <v>55</v>
      </c>
      <c r="US78" s="987" t="s">
        <v>55</v>
      </c>
      <c r="UT78" s="987" t="s">
        <v>55</v>
      </c>
      <c r="UU78" s="987" t="s">
        <v>55</v>
      </c>
      <c r="UV78" s="987" t="s">
        <v>55</v>
      </c>
      <c r="UW78" s="987" t="s">
        <v>55</v>
      </c>
      <c r="UX78" s="987" t="s">
        <v>55</v>
      </c>
      <c r="UY78" s="987" t="s">
        <v>55</v>
      </c>
      <c r="UZ78" s="987" t="s">
        <v>55</v>
      </c>
      <c r="VA78" s="987" t="s">
        <v>55</v>
      </c>
      <c r="VB78" s="987" t="s">
        <v>55</v>
      </c>
      <c r="VC78" s="987" t="s">
        <v>55</v>
      </c>
      <c r="VD78" s="987" t="s">
        <v>55</v>
      </c>
      <c r="VE78" s="987" t="s">
        <v>55</v>
      </c>
      <c r="VF78" s="987" t="s">
        <v>55</v>
      </c>
      <c r="VG78" s="987" t="s">
        <v>55</v>
      </c>
      <c r="VH78" s="987" t="s">
        <v>55</v>
      </c>
      <c r="VI78" s="987" t="s">
        <v>55</v>
      </c>
      <c r="VJ78" s="987" t="s">
        <v>55</v>
      </c>
      <c r="VK78" s="987" t="s">
        <v>55</v>
      </c>
      <c r="VL78" s="987" t="s">
        <v>55</v>
      </c>
      <c r="VM78" s="987" t="s">
        <v>55</v>
      </c>
      <c r="VN78" s="987" t="s">
        <v>55</v>
      </c>
      <c r="VO78" s="987" t="s">
        <v>55</v>
      </c>
      <c r="VP78" s="987" t="s">
        <v>55</v>
      </c>
      <c r="VQ78" s="987" t="s">
        <v>55</v>
      </c>
      <c r="VR78" s="987" t="s">
        <v>55</v>
      </c>
      <c r="VS78" s="987" t="s">
        <v>55</v>
      </c>
      <c r="VT78" s="987" t="s">
        <v>55</v>
      </c>
      <c r="VU78" s="987" t="s">
        <v>55</v>
      </c>
      <c r="VV78" s="987" t="s">
        <v>55</v>
      </c>
      <c r="VW78" s="987" t="s">
        <v>55</v>
      </c>
      <c r="VX78" s="987" t="s">
        <v>55</v>
      </c>
      <c r="VY78" s="987" t="s">
        <v>55</v>
      </c>
      <c r="VZ78" s="987" t="s">
        <v>55</v>
      </c>
      <c r="WA78" s="987" t="s">
        <v>55</v>
      </c>
      <c r="WB78" s="987" t="s">
        <v>55</v>
      </c>
      <c r="WC78" s="987" t="s">
        <v>55</v>
      </c>
      <c r="WD78" s="987" t="s">
        <v>55</v>
      </c>
      <c r="WE78" s="987" t="s">
        <v>55</v>
      </c>
      <c r="WF78" s="987" t="s">
        <v>55</v>
      </c>
      <c r="WG78" s="987" t="s">
        <v>55</v>
      </c>
      <c r="WH78" s="987" t="s">
        <v>55</v>
      </c>
      <c r="WI78" s="987" t="s">
        <v>55</v>
      </c>
      <c r="WJ78" s="987" t="s">
        <v>55</v>
      </c>
      <c r="WK78" s="987" t="s">
        <v>55</v>
      </c>
      <c r="WL78" s="987" t="s">
        <v>55</v>
      </c>
      <c r="WM78" s="987" t="s">
        <v>55</v>
      </c>
      <c r="WN78" s="987" t="s">
        <v>55</v>
      </c>
      <c r="WO78" s="987" t="s">
        <v>55</v>
      </c>
      <c r="WP78" s="987" t="s">
        <v>55</v>
      </c>
      <c r="WQ78" s="987" t="s">
        <v>55</v>
      </c>
      <c r="WR78" s="987" t="s">
        <v>55</v>
      </c>
      <c r="WS78" s="987" t="s">
        <v>55</v>
      </c>
      <c r="WT78" s="987" t="s">
        <v>55</v>
      </c>
      <c r="WU78" s="987" t="s">
        <v>55</v>
      </c>
      <c r="WV78" s="987" t="s">
        <v>55</v>
      </c>
      <c r="WW78" s="987" t="s">
        <v>55</v>
      </c>
      <c r="WX78" s="987" t="s">
        <v>55</v>
      </c>
      <c r="WY78" s="987" t="s">
        <v>55</v>
      </c>
      <c r="WZ78" s="987" t="s">
        <v>55</v>
      </c>
      <c r="XA78" s="987" t="s">
        <v>55</v>
      </c>
      <c r="XB78" s="987" t="s">
        <v>55</v>
      </c>
      <c r="XC78" s="987" t="s">
        <v>55</v>
      </c>
      <c r="XD78" s="987" t="s">
        <v>55</v>
      </c>
      <c r="XE78" s="987" t="s">
        <v>55</v>
      </c>
      <c r="XF78" s="987" t="s">
        <v>55</v>
      </c>
      <c r="XG78" s="987" t="s">
        <v>55</v>
      </c>
      <c r="XH78" s="987" t="s">
        <v>55</v>
      </c>
      <c r="XI78" s="987" t="s">
        <v>55</v>
      </c>
      <c r="XJ78" s="987" t="s">
        <v>55</v>
      </c>
      <c r="XK78" s="987" t="s">
        <v>55</v>
      </c>
      <c r="XL78" s="987" t="s">
        <v>55</v>
      </c>
      <c r="XM78" s="987" t="s">
        <v>55</v>
      </c>
      <c r="XN78" s="987" t="s">
        <v>55</v>
      </c>
      <c r="XO78" s="987" t="s">
        <v>55</v>
      </c>
      <c r="XP78" s="987" t="s">
        <v>55</v>
      </c>
      <c r="XQ78" s="987" t="s">
        <v>55</v>
      </c>
      <c r="XR78" s="987" t="s">
        <v>55</v>
      </c>
      <c r="XS78" s="987" t="s">
        <v>55</v>
      </c>
      <c r="XT78" s="987" t="s">
        <v>55</v>
      </c>
      <c r="XU78" s="987" t="s">
        <v>55</v>
      </c>
      <c r="XV78" s="987" t="s">
        <v>55</v>
      </c>
      <c r="XW78" s="987" t="s">
        <v>55</v>
      </c>
      <c r="XX78" s="987" t="s">
        <v>55</v>
      </c>
      <c r="XY78" s="987" t="s">
        <v>55</v>
      </c>
      <c r="XZ78" s="987" t="s">
        <v>55</v>
      </c>
      <c r="YA78" s="987" t="s">
        <v>55</v>
      </c>
      <c r="YB78" s="987" t="s">
        <v>55</v>
      </c>
      <c r="YC78" s="987" t="s">
        <v>55</v>
      </c>
      <c r="YD78" s="987" t="s">
        <v>55</v>
      </c>
      <c r="YE78" s="987" t="s">
        <v>55</v>
      </c>
      <c r="YF78" s="987" t="s">
        <v>55</v>
      </c>
      <c r="YG78" s="987" t="s">
        <v>55</v>
      </c>
      <c r="YH78" s="987" t="s">
        <v>55</v>
      </c>
      <c r="YI78" s="987" t="s">
        <v>55</v>
      </c>
      <c r="YJ78" s="987" t="s">
        <v>55</v>
      </c>
      <c r="YK78" s="987" t="s">
        <v>55</v>
      </c>
      <c r="YL78" s="987" t="s">
        <v>55</v>
      </c>
      <c r="YM78" s="987" t="s">
        <v>55</v>
      </c>
      <c r="YN78" s="987" t="s">
        <v>55</v>
      </c>
      <c r="YO78" s="987" t="s">
        <v>55</v>
      </c>
      <c r="YP78" s="987" t="s">
        <v>55</v>
      </c>
      <c r="YQ78" s="987" t="s">
        <v>55</v>
      </c>
      <c r="YR78" s="987" t="s">
        <v>55</v>
      </c>
      <c r="YS78" s="987" t="s">
        <v>55</v>
      </c>
      <c r="YT78" s="987" t="s">
        <v>55</v>
      </c>
      <c r="YU78" s="987" t="s">
        <v>55</v>
      </c>
      <c r="YV78" s="987" t="s">
        <v>55</v>
      </c>
      <c r="YW78" s="987" t="s">
        <v>55</v>
      </c>
      <c r="YX78" s="987" t="s">
        <v>55</v>
      </c>
      <c r="YY78" s="987" t="s">
        <v>55</v>
      </c>
      <c r="YZ78" s="987" t="s">
        <v>55</v>
      </c>
      <c r="ZA78" s="987" t="s">
        <v>55</v>
      </c>
      <c r="ZB78" s="987" t="s">
        <v>55</v>
      </c>
      <c r="ZC78" s="987" t="s">
        <v>55</v>
      </c>
      <c r="ZD78" s="987" t="s">
        <v>55</v>
      </c>
      <c r="ZE78" s="987" t="s">
        <v>55</v>
      </c>
      <c r="ZF78" s="987" t="s">
        <v>55</v>
      </c>
      <c r="ZG78" s="987" t="s">
        <v>55</v>
      </c>
      <c r="ZH78" s="987" t="s">
        <v>55</v>
      </c>
      <c r="ZI78" s="987" t="s">
        <v>55</v>
      </c>
      <c r="ZJ78" s="987" t="s">
        <v>55</v>
      </c>
      <c r="ZK78" s="987" t="s">
        <v>55</v>
      </c>
      <c r="ZL78" s="987" t="s">
        <v>55</v>
      </c>
      <c r="ZM78" s="987" t="s">
        <v>55</v>
      </c>
      <c r="ZN78" s="987" t="s">
        <v>55</v>
      </c>
      <c r="ZO78" s="987" t="s">
        <v>55</v>
      </c>
      <c r="ZP78" s="987" t="s">
        <v>55</v>
      </c>
      <c r="ZQ78" s="987" t="s">
        <v>55</v>
      </c>
      <c r="ZR78" s="987" t="s">
        <v>55</v>
      </c>
      <c r="ZS78" s="987" t="s">
        <v>55</v>
      </c>
      <c r="ZT78" s="987" t="s">
        <v>55</v>
      </c>
      <c r="ZU78" s="987" t="s">
        <v>55</v>
      </c>
      <c r="ZV78" s="987" t="s">
        <v>55</v>
      </c>
      <c r="ZW78" s="987" t="s">
        <v>55</v>
      </c>
      <c r="ZX78" s="987" t="s">
        <v>55</v>
      </c>
      <c r="ZY78" s="987" t="s">
        <v>55</v>
      </c>
      <c r="ZZ78" s="987" t="s">
        <v>55</v>
      </c>
      <c r="AAA78" s="987" t="s">
        <v>55</v>
      </c>
      <c r="AAB78" s="987" t="s">
        <v>55</v>
      </c>
      <c r="AAC78" s="987" t="s">
        <v>55</v>
      </c>
      <c r="AAD78" s="987" t="s">
        <v>55</v>
      </c>
      <c r="AAE78" s="987" t="s">
        <v>55</v>
      </c>
      <c r="AAF78" s="987" t="s">
        <v>55</v>
      </c>
      <c r="AAG78" s="987" t="s">
        <v>55</v>
      </c>
      <c r="AAH78" s="987" t="s">
        <v>55</v>
      </c>
      <c r="AAI78" s="987" t="s">
        <v>55</v>
      </c>
      <c r="AAJ78" s="987" t="s">
        <v>55</v>
      </c>
      <c r="AAK78" s="987" t="s">
        <v>55</v>
      </c>
      <c r="AAL78" s="987" t="s">
        <v>55</v>
      </c>
      <c r="AAM78" s="987" t="s">
        <v>55</v>
      </c>
      <c r="AAN78" s="987" t="s">
        <v>55</v>
      </c>
      <c r="AAO78" s="987" t="s">
        <v>55</v>
      </c>
      <c r="AAP78" s="987" t="s">
        <v>55</v>
      </c>
      <c r="AAQ78" s="987" t="s">
        <v>55</v>
      </c>
      <c r="AAR78" s="987" t="s">
        <v>55</v>
      </c>
      <c r="AAS78" s="987" t="s">
        <v>55</v>
      </c>
      <c r="AAT78" s="987" t="s">
        <v>55</v>
      </c>
      <c r="AAU78" s="987" t="s">
        <v>55</v>
      </c>
      <c r="AAV78" s="987" t="s">
        <v>55</v>
      </c>
      <c r="AAW78" s="987" t="s">
        <v>55</v>
      </c>
      <c r="AAX78" s="987" t="s">
        <v>55</v>
      </c>
      <c r="AAY78" s="987" t="s">
        <v>55</v>
      </c>
      <c r="AAZ78" s="987" t="s">
        <v>55</v>
      </c>
      <c r="ABA78" s="987" t="s">
        <v>55</v>
      </c>
      <c r="ABB78" s="987" t="s">
        <v>55</v>
      </c>
      <c r="ABC78" s="987" t="s">
        <v>55</v>
      </c>
      <c r="ABD78" s="987" t="s">
        <v>55</v>
      </c>
      <c r="ABE78" s="987" t="s">
        <v>55</v>
      </c>
      <c r="ABF78" s="987" t="s">
        <v>55</v>
      </c>
      <c r="ABG78" s="987" t="s">
        <v>55</v>
      </c>
      <c r="ABH78" s="987" t="s">
        <v>55</v>
      </c>
      <c r="ABI78" s="987" t="s">
        <v>55</v>
      </c>
      <c r="ABJ78" s="987" t="s">
        <v>55</v>
      </c>
      <c r="ABK78" s="987" t="s">
        <v>55</v>
      </c>
      <c r="ABL78" s="987" t="s">
        <v>55</v>
      </c>
      <c r="ABM78" s="987" t="s">
        <v>55</v>
      </c>
      <c r="ABN78" s="987" t="s">
        <v>55</v>
      </c>
      <c r="ABO78" s="987" t="s">
        <v>55</v>
      </c>
      <c r="ABP78" s="987" t="s">
        <v>55</v>
      </c>
      <c r="ABQ78" s="987" t="s">
        <v>55</v>
      </c>
      <c r="ABR78" s="987" t="s">
        <v>55</v>
      </c>
      <c r="ABS78" s="987" t="s">
        <v>55</v>
      </c>
      <c r="ABT78" s="987" t="s">
        <v>55</v>
      </c>
      <c r="ABU78" s="987" t="s">
        <v>55</v>
      </c>
      <c r="ABV78" s="987" t="s">
        <v>55</v>
      </c>
      <c r="ABW78" s="987" t="s">
        <v>55</v>
      </c>
      <c r="ABX78" s="987" t="s">
        <v>55</v>
      </c>
      <c r="ABY78" s="987" t="s">
        <v>55</v>
      </c>
      <c r="ABZ78" s="987" t="s">
        <v>55</v>
      </c>
      <c r="ACA78" s="987" t="s">
        <v>55</v>
      </c>
      <c r="ACB78" s="987" t="s">
        <v>55</v>
      </c>
      <c r="ACC78" s="987" t="s">
        <v>55</v>
      </c>
      <c r="ACD78" s="987" t="s">
        <v>55</v>
      </c>
      <c r="ACE78" s="987" t="s">
        <v>55</v>
      </c>
      <c r="ACF78" s="987" t="s">
        <v>55</v>
      </c>
      <c r="ACG78" s="987" t="s">
        <v>55</v>
      </c>
      <c r="ACH78" s="987" t="s">
        <v>55</v>
      </c>
      <c r="ACI78" s="987" t="s">
        <v>55</v>
      </c>
      <c r="ACJ78" s="987" t="s">
        <v>55</v>
      </c>
      <c r="ACK78" s="987" t="s">
        <v>55</v>
      </c>
      <c r="ACL78" s="987" t="s">
        <v>55</v>
      </c>
      <c r="ACM78" s="987" t="s">
        <v>55</v>
      </c>
      <c r="ACN78" s="987" t="s">
        <v>55</v>
      </c>
      <c r="ACO78" s="987" t="s">
        <v>55</v>
      </c>
      <c r="ACP78" s="987" t="s">
        <v>55</v>
      </c>
      <c r="ACQ78" s="987" t="s">
        <v>55</v>
      </c>
      <c r="ACR78" s="987" t="s">
        <v>55</v>
      </c>
      <c r="ACS78" s="987" t="s">
        <v>55</v>
      </c>
      <c r="ACT78" s="987" t="s">
        <v>55</v>
      </c>
      <c r="ACU78" s="987" t="s">
        <v>55</v>
      </c>
      <c r="ACV78" s="987" t="s">
        <v>55</v>
      </c>
      <c r="ACW78" s="987" t="s">
        <v>55</v>
      </c>
      <c r="ACX78" s="987" t="s">
        <v>55</v>
      </c>
      <c r="ACY78" s="987" t="s">
        <v>55</v>
      </c>
      <c r="ACZ78" s="987" t="s">
        <v>55</v>
      </c>
      <c r="ADA78" s="987" t="s">
        <v>55</v>
      </c>
      <c r="ADB78" s="987" t="s">
        <v>55</v>
      </c>
      <c r="ADC78" s="987" t="s">
        <v>55</v>
      </c>
      <c r="ADD78" s="987" t="s">
        <v>55</v>
      </c>
      <c r="ADE78" s="987" t="s">
        <v>55</v>
      </c>
      <c r="ADF78" s="987" t="s">
        <v>55</v>
      </c>
      <c r="ADG78" s="987" t="s">
        <v>55</v>
      </c>
      <c r="ADH78" s="987" t="s">
        <v>55</v>
      </c>
      <c r="ADI78" s="987" t="s">
        <v>55</v>
      </c>
      <c r="ADJ78" s="987" t="s">
        <v>55</v>
      </c>
      <c r="ADK78" s="987" t="s">
        <v>55</v>
      </c>
      <c r="ADL78" s="987" t="s">
        <v>55</v>
      </c>
      <c r="ADM78" s="987" t="s">
        <v>55</v>
      </c>
      <c r="ADN78" s="987" t="s">
        <v>55</v>
      </c>
      <c r="ADO78" s="987" t="s">
        <v>55</v>
      </c>
      <c r="ADP78" s="987" t="s">
        <v>55</v>
      </c>
      <c r="ADQ78" s="987" t="s">
        <v>55</v>
      </c>
      <c r="ADR78" s="987" t="s">
        <v>55</v>
      </c>
      <c r="ADS78" s="987" t="s">
        <v>55</v>
      </c>
      <c r="ADT78" s="987" t="s">
        <v>55</v>
      </c>
      <c r="ADU78" s="987" t="s">
        <v>55</v>
      </c>
      <c r="ADV78" s="987" t="s">
        <v>55</v>
      </c>
      <c r="ADW78" s="987" t="s">
        <v>55</v>
      </c>
      <c r="ADX78" s="987" t="s">
        <v>55</v>
      </c>
      <c r="ADY78" s="987" t="s">
        <v>55</v>
      </c>
      <c r="ADZ78" s="987" t="s">
        <v>55</v>
      </c>
      <c r="AEA78" s="987" t="s">
        <v>55</v>
      </c>
      <c r="AEB78" s="987" t="s">
        <v>55</v>
      </c>
      <c r="AEC78" s="987" t="s">
        <v>55</v>
      </c>
      <c r="AED78" s="987" t="s">
        <v>55</v>
      </c>
      <c r="AEE78" s="987" t="s">
        <v>55</v>
      </c>
      <c r="AEF78" s="987" t="s">
        <v>55</v>
      </c>
      <c r="AEG78" s="987" t="s">
        <v>55</v>
      </c>
      <c r="AEH78" s="987" t="s">
        <v>55</v>
      </c>
      <c r="AEI78" s="987" t="s">
        <v>55</v>
      </c>
      <c r="AEJ78" s="987" t="s">
        <v>55</v>
      </c>
      <c r="AEK78" s="987" t="s">
        <v>55</v>
      </c>
      <c r="AEL78" s="987" t="s">
        <v>55</v>
      </c>
      <c r="AEM78" s="987" t="s">
        <v>55</v>
      </c>
      <c r="AEN78" s="987" t="s">
        <v>55</v>
      </c>
      <c r="AEO78" s="987" t="s">
        <v>55</v>
      </c>
      <c r="AEP78" s="987" t="s">
        <v>55</v>
      </c>
      <c r="AEQ78" s="987" t="s">
        <v>55</v>
      </c>
      <c r="AER78" s="987" t="s">
        <v>55</v>
      </c>
      <c r="AES78" s="987" t="s">
        <v>55</v>
      </c>
      <c r="AET78" s="987" t="s">
        <v>55</v>
      </c>
      <c r="AEU78" s="987" t="s">
        <v>55</v>
      </c>
      <c r="AEV78" s="987" t="s">
        <v>55</v>
      </c>
      <c r="AEW78" s="987" t="s">
        <v>55</v>
      </c>
      <c r="AEX78" s="987" t="s">
        <v>55</v>
      </c>
      <c r="AEY78" s="987" t="s">
        <v>55</v>
      </c>
      <c r="AEZ78" s="987" t="s">
        <v>55</v>
      </c>
      <c r="AFA78" s="987" t="s">
        <v>55</v>
      </c>
      <c r="AFB78" s="987" t="s">
        <v>55</v>
      </c>
      <c r="AFC78" s="987" t="s">
        <v>55</v>
      </c>
      <c r="AFD78" s="987" t="s">
        <v>55</v>
      </c>
      <c r="AFE78" s="987" t="s">
        <v>55</v>
      </c>
      <c r="AFF78" s="987" t="s">
        <v>55</v>
      </c>
      <c r="AFG78" s="987" t="s">
        <v>55</v>
      </c>
      <c r="AFH78" s="987" t="s">
        <v>55</v>
      </c>
      <c r="AFI78" s="987" t="s">
        <v>55</v>
      </c>
      <c r="AFJ78" s="987" t="s">
        <v>55</v>
      </c>
      <c r="AFK78" s="987" t="s">
        <v>55</v>
      </c>
      <c r="AFL78" s="987" t="s">
        <v>55</v>
      </c>
      <c r="AFM78" s="987" t="s">
        <v>55</v>
      </c>
      <c r="AFN78" s="987" t="s">
        <v>55</v>
      </c>
      <c r="AFO78" s="987" t="s">
        <v>55</v>
      </c>
      <c r="AFP78" s="987" t="s">
        <v>55</v>
      </c>
      <c r="AFQ78" s="987" t="s">
        <v>55</v>
      </c>
      <c r="AFR78" s="987" t="s">
        <v>55</v>
      </c>
      <c r="AFS78" s="987" t="s">
        <v>55</v>
      </c>
      <c r="AFT78" s="987" t="s">
        <v>55</v>
      </c>
      <c r="AFU78" s="987" t="s">
        <v>55</v>
      </c>
      <c r="AFV78" s="987" t="s">
        <v>55</v>
      </c>
      <c r="AFW78" s="987" t="s">
        <v>55</v>
      </c>
      <c r="AFX78" s="987" t="s">
        <v>55</v>
      </c>
      <c r="AFY78" s="987" t="s">
        <v>55</v>
      </c>
      <c r="AFZ78" s="987" t="s">
        <v>55</v>
      </c>
      <c r="AGA78" s="987" t="s">
        <v>55</v>
      </c>
      <c r="AGB78" s="987" t="s">
        <v>55</v>
      </c>
      <c r="AGC78" s="987" t="s">
        <v>55</v>
      </c>
      <c r="AGD78" s="987" t="s">
        <v>55</v>
      </c>
      <c r="AGE78" s="987" t="s">
        <v>55</v>
      </c>
      <c r="AGF78" s="987" t="s">
        <v>55</v>
      </c>
      <c r="AGG78" s="987" t="s">
        <v>55</v>
      </c>
      <c r="AGH78" s="987" t="s">
        <v>55</v>
      </c>
      <c r="AGI78" s="987" t="s">
        <v>55</v>
      </c>
      <c r="AGJ78" s="987" t="s">
        <v>55</v>
      </c>
      <c r="AGK78" s="987" t="s">
        <v>55</v>
      </c>
      <c r="AGL78" s="987" t="s">
        <v>55</v>
      </c>
      <c r="AGM78" s="987" t="s">
        <v>55</v>
      </c>
      <c r="AGN78" s="987" t="s">
        <v>55</v>
      </c>
      <c r="AGO78" s="987" t="s">
        <v>55</v>
      </c>
      <c r="AGP78" s="987" t="s">
        <v>55</v>
      </c>
      <c r="AGQ78" s="987" t="s">
        <v>55</v>
      </c>
      <c r="AGR78" s="987" t="s">
        <v>55</v>
      </c>
      <c r="AGS78" s="987" t="s">
        <v>55</v>
      </c>
      <c r="AGT78" s="987" t="s">
        <v>55</v>
      </c>
      <c r="AGU78" s="987" t="s">
        <v>55</v>
      </c>
      <c r="AGV78" s="987" t="s">
        <v>55</v>
      </c>
      <c r="AGW78" s="987" t="s">
        <v>55</v>
      </c>
      <c r="AGX78" s="987" t="s">
        <v>55</v>
      </c>
      <c r="AGY78" s="987" t="s">
        <v>55</v>
      </c>
      <c r="AGZ78" s="987" t="s">
        <v>55</v>
      </c>
      <c r="AHA78" s="987" t="s">
        <v>55</v>
      </c>
      <c r="AHB78" s="987" t="s">
        <v>55</v>
      </c>
      <c r="AHC78" s="987" t="s">
        <v>55</v>
      </c>
      <c r="AHD78" s="987" t="s">
        <v>55</v>
      </c>
      <c r="AHE78" s="987" t="s">
        <v>55</v>
      </c>
      <c r="AHF78" s="987" t="s">
        <v>55</v>
      </c>
      <c r="AHG78" s="987" t="s">
        <v>55</v>
      </c>
      <c r="AHH78" s="987" t="s">
        <v>55</v>
      </c>
      <c r="AHI78" s="987" t="s">
        <v>55</v>
      </c>
      <c r="AHJ78" s="987" t="s">
        <v>55</v>
      </c>
      <c r="AHK78" s="987" t="s">
        <v>55</v>
      </c>
      <c r="AHL78" s="987" t="s">
        <v>55</v>
      </c>
      <c r="AHM78" s="987" t="s">
        <v>55</v>
      </c>
      <c r="AHN78" s="987" t="s">
        <v>55</v>
      </c>
      <c r="AHO78" s="987" t="s">
        <v>55</v>
      </c>
      <c r="AHP78" s="987" t="s">
        <v>55</v>
      </c>
      <c r="AHQ78" s="987" t="s">
        <v>55</v>
      </c>
      <c r="AHR78" s="987" t="s">
        <v>55</v>
      </c>
      <c r="AHS78" s="987" t="s">
        <v>55</v>
      </c>
      <c r="AHT78" s="987" t="s">
        <v>55</v>
      </c>
      <c r="AHU78" s="987" t="s">
        <v>55</v>
      </c>
      <c r="AHV78" s="987" t="s">
        <v>55</v>
      </c>
      <c r="AHW78" s="987" t="s">
        <v>55</v>
      </c>
      <c r="AHX78" s="987" t="s">
        <v>55</v>
      </c>
      <c r="AHY78" s="987" t="s">
        <v>55</v>
      </c>
      <c r="AHZ78" s="987" t="s">
        <v>55</v>
      </c>
      <c r="AIA78" s="987" t="s">
        <v>55</v>
      </c>
      <c r="AIB78" s="987" t="s">
        <v>55</v>
      </c>
      <c r="AIC78" s="987" t="s">
        <v>55</v>
      </c>
      <c r="AID78" s="987" t="s">
        <v>55</v>
      </c>
      <c r="AIE78" s="987" t="s">
        <v>55</v>
      </c>
      <c r="AIF78" s="987" t="s">
        <v>55</v>
      </c>
      <c r="AIG78" s="987" t="s">
        <v>55</v>
      </c>
      <c r="AIH78" s="987" t="s">
        <v>55</v>
      </c>
      <c r="AII78" s="987" t="s">
        <v>55</v>
      </c>
      <c r="AIJ78" s="987" t="s">
        <v>55</v>
      </c>
      <c r="AIK78" s="987" t="s">
        <v>55</v>
      </c>
      <c r="AIL78" s="987" t="s">
        <v>55</v>
      </c>
      <c r="AIM78" s="987" t="s">
        <v>55</v>
      </c>
      <c r="AIN78" s="987" t="s">
        <v>55</v>
      </c>
      <c r="AIO78" s="987" t="s">
        <v>55</v>
      </c>
      <c r="AIP78" s="987" t="s">
        <v>55</v>
      </c>
      <c r="AIQ78" s="987" t="s">
        <v>55</v>
      </c>
      <c r="AIR78" s="987" t="s">
        <v>55</v>
      </c>
      <c r="AIS78" s="987" t="s">
        <v>55</v>
      </c>
      <c r="AIT78" s="987" t="s">
        <v>55</v>
      </c>
      <c r="AIU78" s="987" t="s">
        <v>55</v>
      </c>
      <c r="AIV78" s="987" t="s">
        <v>55</v>
      </c>
      <c r="AIW78" s="987" t="s">
        <v>55</v>
      </c>
      <c r="AIX78" s="987" t="s">
        <v>55</v>
      </c>
      <c r="AIY78" s="987" t="s">
        <v>55</v>
      </c>
      <c r="AIZ78" s="987" t="s">
        <v>55</v>
      </c>
      <c r="AJA78" s="987" t="s">
        <v>55</v>
      </c>
      <c r="AJB78" s="987" t="s">
        <v>55</v>
      </c>
      <c r="AJC78" s="987" t="s">
        <v>55</v>
      </c>
      <c r="AJD78" s="987" t="s">
        <v>55</v>
      </c>
      <c r="AJE78" s="987" t="s">
        <v>55</v>
      </c>
      <c r="AJF78" s="987" t="s">
        <v>55</v>
      </c>
      <c r="AJG78" s="987" t="s">
        <v>55</v>
      </c>
      <c r="AJH78" s="987" t="s">
        <v>55</v>
      </c>
      <c r="AJI78" s="987" t="s">
        <v>55</v>
      </c>
      <c r="AJJ78" s="987" t="s">
        <v>55</v>
      </c>
      <c r="AJK78" s="987" t="s">
        <v>55</v>
      </c>
      <c r="AJL78" s="987" t="s">
        <v>55</v>
      </c>
      <c r="AJM78" s="987" t="s">
        <v>55</v>
      </c>
      <c r="AJN78" s="987" t="s">
        <v>55</v>
      </c>
      <c r="AJO78" s="987" t="s">
        <v>55</v>
      </c>
      <c r="AJP78" s="987" t="s">
        <v>55</v>
      </c>
      <c r="AJQ78" s="987" t="s">
        <v>55</v>
      </c>
      <c r="AJR78" s="987" t="s">
        <v>55</v>
      </c>
      <c r="AJS78" s="987" t="s">
        <v>55</v>
      </c>
      <c r="AJT78" s="987" t="s">
        <v>55</v>
      </c>
      <c r="AJU78" s="987" t="s">
        <v>55</v>
      </c>
      <c r="AJV78" s="987" t="s">
        <v>55</v>
      </c>
      <c r="AJW78" s="987" t="s">
        <v>55</v>
      </c>
      <c r="AJX78" s="987" t="s">
        <v>55</v>
      </c>
      <c r="AJY78" s="987" t="s">
        <v>55</v>
      </c>
      <c r="AJZ78" s="987" t="s">
        <v>55</v>
      </c>
      <c r="AKA78" s="987" t="s">
        <v>55</v>
      </c>
      <c r="AKB78" s="987" t="s">
        <v>55</v>
      </c>
      <c r="AKC78" s="987" t="s">
        <v>55</v>
      </c>
      <c r="AKD78" s="987" t="s">
        <v>55</v>
      </c>
      <c r="AKE78" s="987" t="s">
        <v>55</v>
      </c>
      <c r="AKF78" s="987" t="s">
        <v>55</v>
      </c>
      <c r="AKG78" s="987" t="s">
        <v>55</v>
      </c>
      <c r="AKH78" s="987" t="s">
        <v>55</v>
      </c>
      <c r="AKI78" s="987" t="s">
        <v>55</v>
      </c>
      <c r="AKJ78" s="987" t="s">
        <v>55</v>
      </c>
      <c r="AKK78" s="987" t="s">
        <v>55</v>
      </c>
      <c r="AKL78" s="987" t="s">
        <v>55</v>
      </c>
      <c r="AKM78" s="987" t="s">
        <v>55</v>
      </c>
      <c r="AKN78" s="987" t="s">
        <v>55</v>
      </c>
      <c r="AKO78" s="987" t="s">
        <v>55</v>
      </c>
      <c r="AKP78" s="987" t="s">
        <v>55</v>
      </c>
      <c r="AKQ78" s="987" t="s">
        <v>55</v>
      </c>
      <c r="AKR78" s="987" t="s">
        <v>55</v>
      </c>
      <c r="AKS78" s="987" t="s">
        <v>55</v>
      </c>
      <c r="AKT78" s="987" t="s">
        <v>55</v>
      </c>
      <c r="AKU78" s="987" t="s">
        <v>55</v>
      </c>
      <c r="AKV78" s="987" t="s">
        <v>55</v>
      </c>
      <c r="AKW78" s="987" t="s">
        <v>55</v>
      </c>
      <c r="AKX78" s="987" t="s">
        <v>55</v>
      </c>
      <c r="AKY78" s="987" t="s">
        <v>55</v>
      </c>
      <c r="AKZ78" s="987" t="s">
        <v>55</v>
      </c>
      <c r="ALA78" s="987" t="s">
        <v>55</v>
      </c>
      <c r="ALB78" s="987" t="s">
        <v>55</v>
      </c>
      <c r="ALC78" s="987" t="s">
        <v>55</v>
      </c>
      <c r="ALD78" s="987" t="s">
        <v>55</v>
      </c>
      <c r="ALE78" s="987" t="s">
        <v>55</v>
      </c>
      <c r="ALF78" s="987" t="s">
        <v>55</v>
      </c>
      <c r="ALG78" s="987" t="s">
        <v>55</v>
      </c>
      <c r="ALH78" s="987" t="s">
        <v>55</v>
      </c>
      <c r="ALI78" s="987" t="s">
        <v>55</v>
      </c>
      <c r="ALJ78" s="987" t="s">
        <v>55</v>
      </c>
      <c r="ALK78" s="987" t="s">
        <v>55</v>
      </c>
      <c r="ALL78" s="987" t="s">
        <v>55</v>
      </c>
      <c r="ALM78" s="987" t="s">
        <v>55</v>
      </c>
      <c r="ALN78" s="987" t="s">
        <v>55</v>
      </c>
      <c r="ALO78" s="987" t="s">
        <v>55</v>
      </c>
      <c r="ALP78" s="987" t="s">
        <v>55</v>
      </c>
      <c r="ALQ78" s="987" t="s">
        <v>55</v>
      </c>
      <c r="ALR78" s="987" t="s">
        <v>55</v>
      </c>
      <c r="ALS78" s="987" t="s">
        <v>55</v>
      </c>
      <c r="ALT78" s="987" t="s">
        <v>55</v>
      </c>
      <c r="ALU78" s="987" t="s">
        <v>55</v>
      </c>
      <c r="ALV78" s="987" t="s">
        <v>55</v>
      </c>
      <c r="ALW78" s="987" t="s">
        <v>55</v>
      </c>
      <c r="ALX78" s="987" t="s">
        <v>55</v>
      </c>
      <c r="ALY78" s="987" t="s">
        <v>55</v>
      </c>
      <c r="ALZ78" s="987" t="s">
        <v>55</v>
      </c>
      <c r="AMA78" s="987" t="s">
        <v>55</v>
      </c>
      <c r="AMB78" s="987" t="s">
        <v>55</v>
      </c>
      <c r="AMC78" s="987" t="s">
        <v>55</v>
      </c>
      <c r="AMD78" s="987" t="s">
        <v>55</v>
      </c>
      <c r="AME78" s="987" t="s">
        <v>55</v>
      </c>
      <c r="AMF78" s="987" t="s">
        <v>55</v>
      </c>
      <c r="AMG78" s="987" t="s">
        <v>55</v>
      </c>
      <c r="AMH78" s="987" t="s">
        <v>55</v>
      </c>
      <c r="AMI78" s="987" t="s">
        <v>55</v>
      </c>
      <c r="AMJ78" s="987" t="s">
        <v>55</v>
      </c>
      <c r="AMK78" s="987" t="s">
        <v>55</v>
      </c>
      <c r="AML78" s="987" t="s">
        <v>55</v>
      </c>
      <c r="AMM78" s="987" t="s">
        <v>55</v>
      </c>
      <c r="AMN78" s="987" t="s">
        <v>55</v>
      </c>
      <c r="AMO78" s="987" t="s">
        <v>55</v>
      </c>
      <c r="AMP78" s="987" t="s">
        <v>55</v>
      </c>
      <c r="AMQ78" s="987" t="s">
        <v>55</v>
      </c>
      <c r="AMR78" s="987" t="s">
        <v>55</v>
      </c>
      <c r="AMS78" s="987" t="s">
        <v>55</v>
      </c>
      <c r="AMT78" s="987" t="s">
        <v>55</v>
      </c>
      <c r="AMU78" s="987" t="s">
        <v>55</v>
      </c>
      <c r="AMV78" s="987" t="s">
        <v>55</v>
      </c>
      <c r="AMW78" s="987" t="s">
        <v>55</v>
      </c>
      <c r="AMX78" s="987" t="s">
        <v>55</v>
      </c>
      <c r="AMY78" s="987" t="s">
        <v>55</v>
      </c>
      <c r="AMZ78" s="987" t="s">
        <v>55</v>
      </c>
      <c r="ANA78" s="987" t="s">
        <v>55</v>
      </c>
      <c r="ANB78" s="987" t="s">
        <v>55</v>
      </c>
      <c r="ANC78" s="987" t="s">
        <v>55</v>
      </c>
      <c r="AND78" s="987" t="s">
        <v>55</v>
      </c>
      <c r="ANE78" s="987" t="s">
        <v>55</v>
      </c>
      <c r="ANF78" s="987" t="s">
        <v>55</v>
      </c>
      <c r="ANG78" s="987" t="s">
        <v>55</v>
      </c>
      <c r="ANH78" s="987" t="s">
        <v>55</v>
      </c>
      <c r="ANI78" s="987" t="s">
        <v>55</v>
      </c>
      <c r="ANJ78" s="987" t="s">
        <v>55</v>
      </c>
      <c r="ANK78" s="987" t="s">
        <v>55</v>
      </c>
      <c r="ANL78" s="987" t="s">
        <v>55</v>
      </c>
      <c r="ANM78" s="987" t="s">
        <v>55</v>
      </c>
      <c r="ANN78" s="987" t="s">
        <v>55</v>
      </c>
      <c r="ANO78" s="987" t="s">
        <v>55</v>
      </c>
      <c r="ANP78" s="987" t="s">
        <v>55</v>
      </c>
      <c r="ANQ78" s="987" t="s">
        <v>55</v>
      </c>
      <c r="ANR78" s="987" t="s">
        <v>55</v>
      </c>
      <c r="ANS78" s="987" t="s">
        <v>55</v>
      </c>
      <c r="ANT78" s="987" t="s">
        <v>55</v>
      </c>
      <c r="ANU78" s="987" t="s">
        <v>55</v>
      </c>
      <c r="ANV78" s="987" t="s">
        <v>55</v>
      </c>
      <c r="ANW78" s="987" t="s">
        <v>55</v>
      </c>
      <c r="ANX78" s="987" t="s">
        <v>55</v>
      </c>
      <c r="ANY78" s="987" t="s">
        <v>55</v>
      </c>
      <c r="ANZ78" s="987" t="s">
        <v>55</v>
      </c>
      <c r="AOA78" s="987" t="s">
        <v>55</v>
      </c>
      <c r="AOB78" s="987" t="s">
        <v>55</v>
      </c>
      <c r="AOC78" s="987" t="s">
        <v>55</v>
      </c>
      <c r="AOD78" s="987" t="s">
        <v>55</v>
      </c>
      <c r="AOE78" s="987" t="s">
        <v>55</v>
      </c>
      <c r="AOF78" s="987" t="s">
        <v>55</v>
      </c>
      <c r="AOG78" s="987" t="s">
        <v>55</v>
      </c>
      <c r="AOH78" s="987" t="s">
        <v>55</v>
      </c>
      <c r="AOI78" s="987" t="s">
        <v>55</v>
      </c>
      <c r="AOJ78" s="987" t="s">
        <v>55</v>
      </c>
      <c r="AOK78" s="987" t="s">
        <v>55</v>
      </c>
      <c r="AOL78" s="987" t="s">
        <v>55</v>
      </c>
      <c r="AOM78" s="987" t="s">
        <v>55</v>
      </c>
      <c r="AON78" s="987" t="s">
        <v>55</v>
      </c>
      <c r="AOO78" s="987" t="s">
        <v>55</v>
      </c>
      <c r="AOP78" s="987" t="s">
        <v>55</v>
      </c>
      <c r="AOQ78" s="987" t="s">
        <v>55</v>
      </c>
      <c r="AOR78" s="987" t="s">
        <v>55</v>
      </c>
      <c r="AOS78" s="987" t="s">
        <v>55</v>
      </c>
      <c r="AOT78" s="987" t="s">
        <v>55</v>
      </c>
      <c r="AOU78" s="987" t="s">
        <v>55</v>
      </c>
      <c r="AOV78" s="987" t="s">
        <v>55</v>
      </c>
      <c r="AOW78" s="987" t="s">
        <v>55</v>
      </c>
      <c r="AOX78" s="987" t="s">
        <v>55</v>
      </c>
      <c r="AOY78" s="987" t="s">
        <v>55</v>
      </c>
      <c r="AOZ78" s="987" t="s">
        <v>55</v>
      </c>
      <c r="APA78" s="987" t="s">
        <v>55</v>
      </c>
      <c r="APB78" s="987" t="s">
        <v>55</v>
      </c>
      <c r="APC78" s="987" t="s">
        <v>55</v>
      </c>
      <c r="APD78" s="987" t="s">
        <v>55</v>
      </c>
      <c r="APE78" s="987" t="s">
        <v>55</v>
      </c>
      <c r="APF78" s="987" t="s">
        <v>55</v>
      </c>
      <c r="APG78" s="987" t="s">
        <v>55</v>
      </c>
      <c r="APH78" s="987" t="s">
        <v>55</v>
      </c>
      <c r="API78" s="987" t="s">
        <v>55</v>
      </c>
      <c r="APJ78" s="987" t="s">
        <v>55</v>
      </c>
      <c r="APK78" s="987" t="s">
        <v>55</v>
      </c>
      <c r="APL78" s="987" t="s">
        <v>55</v>
      </c>
      <c r="APM78" s="987" t="s">
        <v>55</v>
      </c>
      <c r="APN78" s="987" t="s">
        <v>55</v>
      </c>
      <c r="APO78" s="987" t="s">
        <v>55</v>
      </c>
      <c r="APP78" s="987" t="s">
        <v>55</v>
      </c>
      <c r="APQ78" s="987" t="s">
        <v>55</v>
      </c>
      <c r="APR78" s="987" t="s">
        <v>55</v>
      </c>
      <c r="APS78" s="987" t="s">
        <v>55</v>
      </c>
      <c r="APT78" s="987" t="s">
        <v>55</v>
      </c>
      <c r="APU78" s="987" t="s">
        <v>55</v>
      </c>
      <c r="APV78" s="987" t="s">
        <v>55</v>
      </c>
      <c r="APW78" s="987" t="s">
        <v>55</v>
      </c>
      <c r="APX78" s="987" t="s">
        <v>55</v>
      </c>
      <c r="APY78" s="987" t="s">
        <v>55</v>
      </c>
      <c r="APZ78" s="987" t="s">
        <v>55</v>
      </c>
      <c r="AQA78" s="987" t="s">
        <v>55</v>
      </c>
      <c r="AQB78" s="987" t="s">
        <v>55</v>
      </c>
      <c r="AQC78" s="987" t="s">
        <v>55</v>
      </c>
      <c r="AQD78" s="987" t="s">
        <v>55</v>
      </c>
      <c r="AQE78" s="987" t="s">
        <v>55</v>
      </c>
      <c r="AQF78" s="987" t="s">
        <v>55</v>
      </c>
      <c r="AQG78" s="987" t="s">
        <v>55</v>
      </c>
      <c r="AQH78" s="987" t="s">
        <v>55</v>
      </c>
      <c r="AQI78" s="987" t="s">
        <v>55</v>
      </c>
      <c r="AQJ78" s="987" t="s">
        <v>55</v>
      </c>
      <c r="AQK78" s="987" t="s">
        <v>55</v>
      </c>
      <c r="AQL78" s="987" t="s">
        <v>55</v>
      </c>
      <c r="AQM78" s="987" t="s">
        <v>55</v>
      </c>
      <c r="AQN78" s="987" t="s">
        <v>55</v>
      </c>
      <c r="AQO78" s="987" t="s">
        <v>55</v>
      </c>
      <c r="AQP78" s="987" t="s">
        <v>55</v>
      </c>
      <c r="AQQ78" s="987" t="s">
        <v>55</v>
      </c>
      <c r="AQR78" s="987" t="s">
        <v>55</v>
      </c>
      <c r="AQS78" s="987" t="s">
        <v>55</v>
      </c>
      <c r="AQT78" s="987" t="s">
        <v>55</v>
      </c>
      <c r="AQU78" s="987" t="s">
        <v>55</v>
      </c>
      <c r="AQV78" s="987" t="s">
        <v>55</v>
      </c>
      <c r="AQW78" s="987" t="s">
        <v>55</v>
      </c>
      <c r="AQX78" s="987" t="s">
        <v>55</v>
      </c>
      <c r="AQY78" s="987" t="s">
        <v>55</v>
      </c>
      <c r="AQZ78" s="987" t="s">
        <v>55</v>
      </c>
      <c r="ARA78" s="987" t="s">
        <v>55</v>
      </c>
      <c r="ARB78" s="987" t="s">
        <v>55</v>
      </c>
      <c r="ARC78" s="987" t="s">
        <v>55</v>
      </c>
      <c r="ARD78" s="987" t="s">
        <v>55</v>
      </c>
      <c r="ARE78" s="987" t="s">
        <v>55</v>
      </c>
      <c r="ARF78" s="987" t="s">
        <v>55</v>
      </c>
      <c r="ARG78" s="987" t="s">
        <v>55</v>
      </c>
      <c r="ARH78" s="987" t="s">
        <v>55</v>
      </c>
      <c r="ARI78" s="987" t="s">
        <v>55</v>
      </c>
      <c r="ARJ78" s="987" t="s">
        <v>55</v>
      </c>
      <c r="ARK78" s="987" t="s">
        <v>55</v>
      </c>
      <c r="ARL78" s="987" t="s">
        <v>55</v>
      </c>
      <c r="ARM78" s="987" t="s">
        <v>55</v>
      </c>
      <c r="ARN78" s="987" t="s">
        <v>55</v>
      </c>
      <c r="ARO78" s="987" t="s">
        <v>55</v>
      </c>
      <c r="ARP78" s="987" t="s">
        <v>55</v>
      </c>
      <c r="ARQ78" s="987" t="s">
        <v>55</v>
      </c>
      <c r="ARR78" s="987" t="s">
        <v>55</v>
      </c>
      <c r="ARS78" s="987" t="s">
        <v>55</v>
      </c>
      <c r="ART78" s="987" t="s">
        <v>55</v>
      </c>
      <c r="ARU78" s="987" t="s">
        <v>55</v>
      </c>
      <c r="ARV78" s="987" t="s">
        <v>55</v>
      </c>
      <c r="ARW78" s="987" t="s">
        <v>55</v>
      </c>
      <c r="ARX78" s="987" t="s">
        <v>55</v>
      </c>
      <c r="ARY78" s="987" t="s">
        <v>55</v>
      </c>
      <c r="ARZ78" s="987" t="s">
        <v>55</v>
      </c>
      <c r="ASA78" s="987" t="s">
        <v>55</v>
      </c>
      <c r="ASB78" s="987" t="s">
        <v>55</v>
      </c>
      <c r="ASC78" s="987" t="s">
        <v>55</v>
      </c>
      <c r="ASD78" s="987" t="s">
        <v>55</v>
      </c>
      <c r="ASE78" s="987" t="s">
        <v>55</v>
      </c>
      <c r="ASF78" s="987" t="s">
        <v>55</v>
      </c>
      <c r="ASG78" s="987" t="s">
        <v>55</v>
      </c>
      <c r="ASH78" s="987" t="s">
        <v>55</v>
      </c>
      <c r="ASI78" s="987" t="s">
        <v>55</v>
      </c>
      <c r="ASJ78" s="987" t="s">
        <v>55</v>
      </c>
      <c r="ASK78" s="987" t="s">
        <v>55</v>
      </c>
      <c r="ASL78" s="987" t="s">
        <v>55</v>
      </c>
      <c r="ASM78" s="987" t="s">
        <v>55</v>
      </c>
      <c r="ASN78" s="987" t="s">
        <v>55</v>
      </c>
      <c r="ASO78" s="987" t="s">
        <v>55</v>
      </c>
      <c r="ASP78" s="987" t="s">
        <v>55</v>
      </c>
      <c r="ASQ78" s="987" t="s">
        <v>55</v>
      </c>
      <c r="ASR78" s="987" t="s">
        <v>55</v>
      </c>
      <c r="ASS78" s="987" t="s">
        <v>55</v>
      </c>
      <c r="AST78" s="987" t="s">
        <v>55</v>
      </c>
      <c r="ASU78" s="987" t="s">
        <v>55</v>
      </c>
      <c r="ASV78" s="987" t="s">
        <v>55</v>
      </c>
      <c r="ASW78" s="987" t="s">
        <v>55</v>
      </c>
      <c r="ASX78" s="987" t="s">
        <v>55</v>
      </c>
      <c r="ASY78" s="987" t="s">
        <v>55</v>
      </c>
      <c r="ASZ78" s="987" t="s">
        <v>55</v>
      </c>
      <c r="ATA78" s="987" t="s">
        <v>55</v>
      </c>
      <c r="ATB78" s="987" t="s">
        <v>55</v>
      </c>
      <c r="ATC78" s="987" t="s">
        <v>55</v>
      </c>
      <c r="ATD78" s="987" t="s">
        <v>55</v>
      </c>
      <c r="ATE78" s="987" t="s">
        <v>55</v>
      </c>
      <c r="ATF78" s="987" t="s">
        <v>55</v>
      </c>
      <c r="ATG78" s="987" t="s">
        <v>55</v>
      </c>
      <c r="ATH78" s="987" t="s">
        <v>55</v>
      </c>
      <c r="ATI78" s="987" t="s">
        <v>55</v>
      </c>
      <c r="ATJ78" s="987" t="s">
        <v>55</v>
      </c>
      <c r="ATK78" s="987" t="s">
        <v>55</v>
      </c>
      <c r="ATL78" s="987" t="s">
        <v>55</v>
      </c>
      <c r="ATM78" s="987" t="s">
        <v>55</v>
      </c>
      <c r="ATN78" s="987" t="s">
        <v>55</v>
      </c>
      <c r="ATO78" s="987" t="s">
        <v>55</v>
      </c>
      <c r="ATP78" s="987" t="s">
        <v>55</v>
      </c>
      <c r="ATQ78" s="987" t="s">
        <v>55</v>
      </c>
      <c r="ATR78" s="987" t="s">
        <v>55</v>
      </c>
      <c r="ATS78" s="987" t="s">
        <v>55</v>
      </c>
      <c r="ATT78" s="987" t="s">
        <v>55</v>
      </c>
      <c r="ATU78" s="987" t="s">
        <v>55</v>
      </c>
      <c r="ATV78" s="987" t="s">
        <v>55</v>
      </c>
      <c r="ATW78" s="987" t="s">
        <v>55</v>
      </c>
      <c r="ATX78" s="987" t="s">
        <v>55</v>
      </c>
      <c r="ATY78" s="987" t="s">
        <v>55</v>
      </c>
      <c r="ATZ78" s="987" t="s">
        <v>55</v>
      </c>
      <c r="AUA78" s="987" t="s">
        <v>55</v>
      </c>
      <c r="AUB78" s="987" t="s">
        <v>55</v>
      </c>
      <c r="AUC78" s="987" t="s">
        <v>55</v>
      </c>
      <c r="AUD78" s="987" t="s">
        <v>55</v>
      </c>
      <c r="AUE78" s="987" t="s">
        <v>55</v>
      </c>
      <c r="AUF78" s="987" t="s">
        <v>55</v>
      </c>
      <c r="AUG78" s="987" t="s">
        <v>55</v>
      </c>
      <c r="AUH78" s="987" t="s">
        <v>55</v>
      </c>
      <c r="AUI78" s="987" t="s">
        <v>55</v>
      </c>
      <c r="AUJ78" s="987" t="s">
        <v>55</v>
      </c>
      <c r="AUK78" s="987" t="s">
        <v>55</v>
      </c>
      <c r="AUL78" s="987" t="s">
        <v>55</v>
      </c>
      <c r="AUM78" s="987" t="s">
        <v>55</v>
      </c>
      <c r="AUN78" s="987" t="s">
        <v>55</v>
      </c>
      <c r="AUO78" s="987" t="s">
        <v>55</v>
      </c>
      <c r="AUP78" s="987" t="s">
        <v>55</v>
      </c>
      <c r="AUQ78" s="987" t="s">
        <v>55</v>
      </c>
      <c r="AUR78" s="987" t="s">
        <v>55</v>
      </c>
      <c r="AUS78" s="987" t="s">
        <v>55</v>
      </c>
      <c r="AUT78" s="987" t="s">
        <v>55</v>
      </c>
      <c r="AUU78" s="987" t="s">
        <v>55</v>
      </c>
      <c r="AUV78" s="987" t="s">
        <v>55</v>
      </c>
      <c r="AUW78" s="987" t="s">
        <v>55</v>
      </c>
      <c r="AUX78" s="987" t="s">
        <v>55</v>
      </c>
      <c r="AUY78" s="987" t="s">
        <v>55</v>
      </c>
      <c r="AUZ78" s="987" t="s">
        <v>55</v>
      </c>
      <c r="AVA78" s="987" t="s">
        <v>55</v>
      </c>
      <c r="AVB78" s="987" t="s">
        <v>55</v>
      </c>
      <c r="AVC78" s="987" t="s">
        <v>55</v>
      </c>
      <c r="AVD78" s="987" t="s">
        <v>55</v>
      </c>
      <c r="AVE78" s="987" t="s">
        <v>55</v>
      </c>
      <c r="AVF78" s="987" t="s">
        <v>55</v>
      </c>
      <c r="AVG78" s="987" t="s">
        <v>55</v>
      </c>
      <c r="AVH78" s="987" t="s">
        <v>55</v>
      </c>
      <c r="AVI78" s="987" t="s">
        <v>55</v>
      </c>
      <c r="AVJ78" s="987" t="s">
        <v>55</v>
      </c>
      <c r="AVK78" s="987" t="s">
        <v>55</v>
      </c>
      <c r="AVL78" s="987" t="s">
        <v>55</v>
      </c>
      <c r="AVM78" s="987" t="s">
        <v>55</v>
      </c>
      <c r="AVN78" s="987" t="s">
        <v>55</v>
      </c>
      <c r="AVO78" s="987" t="s">
        <v>55</v>
      </c>
      <c r="AVP78" s="987" t="s">
        <v>55</v>
      </c>
      <c r="AVQ78" s="987" t="s">
        <v>55</v>
      </c>
      <c r="AVR78" s="987" t="s">
        <v>55</v>
      </c>
      <c r="AVS78" s="987" t="s">
        <v>55</v>
      </c>
      <c r="AVT78" s="987" t="s">
        <v>55</v>
      </c>
      <c r="AVU78" s="987" t="s">
        <v>55</v>
      </c>
      <c r="AVV78" s="987" t="s">
        <v>55</v>
      </c>
      <c r="AVW78" s="987" t="s">
        <v>55</v>
      </c>
      <c r="AVX78" s="987" t="s">
        <v>55</v>
      </c>
      <c r="AVY78" s="987" t="s">
        <v>55</v>
      </c>
      <c r="AVZ78" s="987" t="s">
        <v>55</v>
      </c>
      <c r="AWA78" s="987" t="s">
        <v>55</v>
      </c>
      <c r="AWB78" s="987" t="s">
        <v>55</v>
      </c>
      <c r="AWC78" s="987" t="s">
        <v>55</v>
      </c>
      <c r="AWD78" s="987" t="s">
        <v>55</v>
      </c>
      <c r="AWE78" s="987" t="s">
        <v>55</v>
      </c>
      <c r="AWF78" s="987" t="s">
        <v>55</v>
      </c>
      <c r="AWG78" s="987" t="s">
        <v>55</v>
      </c>
      <c r="AWH78" s="987" t="s">
        <v>55</v>
      </c>
      <c r="AWI78" s="987" t="s">
        <v>55</v>
      </c>
      <c r="AWJ78" s="987" t="s">
        <v>55</v>
      </c>
      <c r="AWK78" s="987" t="s">
        <v>55</v>
      </c>
      <c r="AWL78" s="987" t="s">
        <v>55</v>
      </c>
      <c r="AWM78" s="987" t="s">
        <v>55</v>
      </c>
      <c r="AWN78" s="987" t="s">
        <v>55</v>
      </c>
      <c r="AWO78" s="987" t="s">
        <v>55</v>
      </c>
      <c r="AWP78" s="987" t="s">
        <v>55</v>
      </c>
      <c r="AWQ78" s="987" t="s">
        <v>55</v>
      </c>
      <c r="AWR78" s="987" t="s">
        <v>55</v>
      </c>
      <c r="AWS78" s="987" t="s">
        <v>55</v>
      </c>
      <c r="AWT78" s="987" t="s">
        <v>55</v>
      </c>
      <c r="AWU78" s="987" t="s">
        <v>55</v>
      </c>
      <c r="AWV78" s="987" t="s">
        <v>55</v>
      </c>
      <c r="AWW78" s="987" t="s">
        <v>55</v>
      </c>
      <c r="AWX78" s="987" t="s">
        <v>55</v>
      </c>
      <c r="AWY78" s="987" t="s">
        <v>55</v>
      </c>
      <c r="AWZ78" s="987" t="s">
        <v>55</v>
      </c>
      <c r="AXA78" s="987" t="s">
        <v>55</v>
      </c>
      <c r="AXB78" s="987" t="s">
        <v>55</v>
      </c>
      <c r="AXC78" s="987" t="s">
        <v>55</v>
      </c>
      <c r="AXD78" s="987" t="s">
        <v>55</v>
      </c>
      <c r="AXE78" s="987" t="s">
        <v>55</v>
      </c>
      <c r="AXF78" s="987" t="s">
        <v>55</v>
      </c>
      <c r="AXG78" s="987" t="s">
        <v>55</v>
      </c>
      <c r="AXH78" s="987" t="s">
        <v>55</v>
      </c>
      <c r="AXI78" s="987" t="s">
        <v>55</v>
      </c>
      <c r="AXJ78" s="987" t="s">
        <v>55</v>
      </c>
      <c r="AXK78" s="987" t="s">
        <v>55</v>
      </c>
      <c r="AXL78" s="987" t="s">
        <v>55</v>
      </c>
      <c r="AXM78" s="987" t="s">
        <v>55</v>
      </c>
      <c r="AXN78" s="987" t="s">
        <v>55</v>
      </c>
      <c r="AXO78" s="987" t="s">
        <v>55</v>
      </c>
      <c r="AXP78" s="987" t="s">
        <v>55</v>
      </c>
      <c r="AXQ78" s="987" t="s">
        <v>55</v>
      </c>
      <c r="AXR78" s="987" t="s">
        <v>55</v>
      </c>
      <c r="AXS78" s="987" t="s">
        <v>55</v>
      </c>
      <c r="AXT78" s="987" t="s">
        <v>55</v>
      </c>
      <c r="AXU78" s="987" t="s">
        <v>55</v>
      </c>
      <c r="AXV78" s="987" t="s">
        <v>55</v>
      </c>
      <c r="AXW78" s="987" t="s">
        <v>55</v>
      </c>
      <c r="AXX78" s="987" t="s">
        <v>55</v>
      </c>
      <c r="AXY78" s="987" t="s">
        <v>55</v>
      </c>
      <c r="AXZ78" s="987" t="s">
        <v>55</v>
      </c>
      <c r="AYA78" s="987" t="s">
        <v>55</v>
      </c>
      <c r="AYB78" s="987" t="s">
        <v>55</v>
      </c>
      <c r="AYC78" s="987" t="s">
        <v>55</v>
      </c>
      <c r="AYD78" s="987" t="s">
        <v>55</v>
      </c>
      <c r="AYE78" s="987" t="s">
        <v>55</v>
      </c>
      <c r="AYF78" s="987" t="s">
        <v>55</v>
      </c>
      <c r="AYG78" s="987" t="s">
        <v>55</v>
      </c>
      <c r="AYH78" s="987" t="s">
        <v>55</v>
      </c>
      <c r="AYI78" s="987" t="s">
        <v>55</v>
      </c>
      <c r="AYJ78" s="987" t="s">
        <v>55</v>
      </c>
      <c r="AYK78" s="987" t="s">
        <v>55</v>
      </c>
      <c r="AYL78" s="987" t="s">
        <v>55</v>
      </c>
      <c r="AYM78" s="987" t="s">
        <v>55</v>
      </c>
      <c r="AYN78" s="987" t="s">
        <v>55</v>
      </c>
      <c r="AYO78" s="987" t="s">
        <v>55</v>
      </c>
      <c r="AYP78" s="987" t="s">
        <v>55</v>
      </c>
      <c r="AYQ78" s="987" t="s">
        <v>55</v>
      </c>
      <c r="AYR78" s="987" t="s">
        <v>55</v>
      </c>
      <c r="AYS78" s="987" t="s">
        <v>55</v>
      </c>
      <c r="AYT78" s="987" t="s">
        <v>55</v>
      </c>
      <c r="AYU78" s="987" t="s">
        <v>55</v>
      </c>
      <c r="AYV78" s="987" t="s">
        <v>55</v>
      </c>
      <c r="AYW78" s="987" t="s">
        <v>55</v>
      </c>
      <c r="AYX78" s="987" t="s">
        <v>55</v>
      </c>
      <c r="AYY78" s="987" t="s">
        <v>55</v>
      </c>
      <c r="AYZ78" s="987" t="s">
        <v>55</v>
      </c>
      <c r="AZA78" s="987" t="s">
        <v>55</v>
      </c>
      <c r="AZB78" s="987" t="s">
        <v>55</v>
      </c>
      <c r="AZC78" s="987" t="s">
        <v>55</v>
      </c>
      <c r="AZD78" s="987" t="s">
        <v>55</v>
      </c>
      <c r="AZE78" s="987" t="s">
        <v>55</v>
      </c>
      <c r="AZF78" s="987" t="s">
        <v>55</v>
      </c>
      <c r="AZG78" s="987" t="s">
        <v>55</v>
      </c>
      <c r="AZH78" s="987" t="s">
        <v>55</v>
      </c>
      <c r="AZI78" s="987" t="s">
        <v>55</v>
      </c>
      <c r="AZJ78" s="987" t="s">
        <v>55</v>
      </c>
      <c r="AZK78" s="987" t="s">
        <v>55</v>
      </c>
      <c r="AZL78" s="987" t="s">
        <v>55</v>
      </c>
      <c r="AZM78" s="987" t="s">
        <v>55</v>
      </c>
      <c r="AZN78" s="987" t="s">
        <v>55</v>
      </c>
      <c r="AZO78" s="987" t="s">
        <v>55</v>
      </c>
      <c r="AZP78" s="987" t="s">
        <v>55</v>
      </c>
      <c r="AZQ78" s="987" t="s">
        <v>55</v>
      </c>
      <c r="AZR78" s="987" t="s">
        <v>55</v>
      </c>
      <c r="AZS78" s="987" t="s">
        <v>55</v>
      </c>
      <c r="AZT78" s="987" t="s">
        <v>55</v>
      </c>
      <c r="AZU78" s="987" t="s">
        <v>55</v>
      </c>
      <c r="AZV78" s="987" t="s">
        <v>55</v>
      </c>
      <c r="AZW78" s="987" t="s">
        <v>55</v>
      </c>
      <c r="AZX78" s="987" t="s">
        <v>55</v>
      </c>
      <c r="AZY78" s="987" t="s">
        <v>55</v>
      </c>
      <c r="AZZ78" s="987" t="s">
        <v>55</v>
      </c>
      <c r="BAA78" s="987" t="s">
        <v>55</v>
      </c>
      <c r="BAB78" s="987" t="s">
        <v>55</v>
      </c>
      <c r="BAC78" s="987" t="s">
        <v>55</v>
      </c>
      <c r="BAD78" s="987" t="s">
        <v>55</v>
      </c>
      <c r="BAE78" s="987" t="s">
        <v>55</v>
      </c>
      <c r="BAF78" s="987" t="s">
        <v>55</v>
      </c>
      <c r="BAG78" s="987" t="s">
        <v>55</v>
      </c>
      <c r="BAH78" s="987" t="s">
        <v>55</v>
      </c>
      <c r="BAI78" s="987" t="s">
        <v>55</v>
      </c>
      <c r="BAJ78" s="987" t="s">
        <v>55</v>
      </c>
      <c r="BAK78" s="987" t="s">
        <v>55</v>
      </c>
      <c r="BAL78" s="987" t="s">
        <v>55</v>
      </c>
      <c r="BAM78" s="987" t="s">
        <v>55</v>
      </c>
      <c r="BAN78" s="987" t="s">
        <v>55</v>
      </c>
      <c r="BAO78" s="987" t="s">
        <v>55</v>
      </c>
      <c r="BAP78" s="987" t="s">
        <v>55</v>
      </c>
      <c r="BAQ78" s="987" t="s">
        <v>55</v>
      </c>
      <c r="BAR78" s="987" t="s">
        <v>55</v>
      </c>
      <c r="BAS78" s="987" t="s">
        <v>55</v>
      </c>
      <c r="BAT78" s="987" t="s">
        <v>55</v>
      </c>
      <c r="BAU78" s="987" t="s">
        <v>55</v>
      </c>
      <c r="BAV78" s="987" t="s">
        <v>55</v>
      </c>
      <c r="BAW78" s="987" t="s">
        <v>55</v>
      </c>
      <c r="BAX78" s="987" t="s">
        <v>55</v>
      </c>
      <c r="BAY78" s="987" t="s">
        <v>55</v>
      </c>
      <c r="BAZ78" s="987" t="s">
        <v>55</v>
      </c>
      <c r="BBA78" s="987" t="s">
        <v>55</v>
      </c>
      <c r="BBB78" s="987" t="s">
        <v>55</v>
      </c>
      <c r="BBC78" s="987" t="s">
        <v>55</v>
      </c>
      <c r="BBD78" s="987" t="s">
        <v>55</v>
      </c>
      <c r="BBE78" s="987" t="s">
        <v>55</v>
      </c>
      <c r="BBF78" s="987" t="s">
        <v>55</v>
      </c>
      <c r="BBG78" s="987" t="s">
        <v>55</v>
      </c>
      <c r="BBH78" s="987" t="s">
        <v>55</v>
      </c>
      <c r="BBI78" s="987" t="s">
        <v>55</v>
      </c>
      <c r="BBJ78" s="987" t="s">
        <v>55</v>
      </c>
      <c r="BBK78" s="987" t="s">
        <v>55</v>
      </c>
      <c r="BBL78" s="987" t="s">
        <v>55</v>
      </c>
      <c r="BBM78" s="987" t="s">
        <v>55</v>
      </c>
      <c r="BBN78" s="987" t="s">
        <v>55</v>
      </c>
      <c r="BBO78" s="987" t="s">
        <v>55</v>
      </c>
      <c r="BBP78" s="987" t="s">
        <v>55</v>
      </c>
      <c r="BBQ78" s="987" t="s">
        <v>55</v>
      </c>
      <c r="BBR78" s="987" t="s">
        <v>55</v>
      </c>
      <c r="BBS78" s="987" t="s">
        <v>55</v>
      </c>
      <c r="BBT78" s="987" t="s">
        <v>55</v>
      </c>
      <c r="BBU78" s="987" t="s">
        <v>55</v>
      </c>
      <c r="BBV78" s="987" t="s">
        <v>55</v>
      </c>
      <c r="BBW78" s="987" t="s">
        <v>55</v>
      </c>
      <c r="BBX78" s="987" t="s">
        <v>55</v>
      </c>
      <c r="BBY78" s="987" t="s">
        <v>55</v>
      </c>
      <c r="BBZ78" s="987" t="s">
        <v>55</v>
      </c>
      <c r="BCA78" s="987" t="s">
        <v>55</v>
      </c>
      <c r="BCB78" s="987" t="s">
        <v>55</v>
      </c>
      <c r="BCC78" s="987" t="s">
        <v>55</v>
      </c>
      <c r="BCD78" s="987" t="s">
        <v>55</v>
      </c>
      <c r="BCE78" s="987" t="s">
        <v>55</v>
      </c>
      <c r="BCF78" s="987" t="s">
        <v>55</v>
      </c>
      <c r="BCG78" s="987" t="s">
        <v>55</v>
      </c>
      <c r="BCH78" s="987" t="s">
        <v>55</v>
      </c>
      <c r="BCI78" s="987" t="s">
        <v>55</v>
      </c>
      <c r="BCJ78" s="987" t="s">
        <v>55</v>
      </c>
      <c r="BCK78" s="987" t="s">
        <v>55</v>
      </c>
      <c r="BCL78" s="987" t="s">
        <v>55</v>
      </c>
      <c r="BCM78" s="987" t="s">
        <v>55</v>
      </c>
      <c r="BCN78" s="987" t="s">
        <v>55</v>
      </c>
      <c r="BCO78" s="987" t="s">
        <v>55</v>
      </c>
      <c r="BCP78" s="987" t="s">
        <v>55</v>
      </c>
      <c r="BCQ78" s="987" t="s">
        <v>55</v>
      </c>
      <c r="BCR78" s="987" t="s">
        <v>55</v>
      </c>
      <c r="BCS78" s="987" t="s">
        <v>55</v>
      </c>
      <c r="BCT78" s="987" t="s">
        <v>55</v>
      </c>
      <c r="BCU78" s="987" t="s">
        <v>55</v>
      </c>
      <c r="BCV78" s="987" t="s">
        <v>55</v>
      </c>
      <c r="BCW78" s="987" t="s">
        <v>55</v>
      </c>
      <c r="BCX78" s="987" t="s">
        <v>55</v>
      </c>
      <c r="BCY78" s="987" t="s">
        <v>55</v>
      </c>
      <c r="BCZ78" s="987" t="s">
        <v>55</v>
      </c>
      <c r="BDA78" s="987" t="s">
        <v>55</v>
      </c>
      <c r="BDB78" s="987" t="s">
        <v>55</v>
      </c>
      <c r="BDC78" s="987" t="s">
        <v>55</v>
      </c>
      <c r="BDD78" s="987" t="s">
        <v>55</v>
      </c>
      <c r="BDE78" s="987" t="s">
        <v>55</v>
      </c>
      <c r="BDF78" s="987" t="s">
        <v>55</v>
      </c>
      <c r="BDG78" s="987" t="s">
        <v>55</v>
      </c>
      <c r="BDH78" s="987" t="s">
        <v>55</v>
      </c>
      <c r="BDI78" s="987" t="s">
        <v>55</v>
      </c>
      <c r="BDJ78" s="987" t="s">
        <v>55</v>
      </c>
      <c r="BDK78" s="987" t="s">
        <v>55</v>
      </c>
      <c r="BDL78" s="987" t="s">
        <v>55</v>
      </c>
      <c r="BDM78" s="987" t="s">
        <v>55</v>
      </c>
      <c r="BDN78" s="987" t="s">
        <v>55</v>
      </c>
      <c r="BDO78" s="987" t="s">
        <v>55</v>
      </c>
      <c r="BDP78" s="987" t="s">
        <v>55</v>
      </c>
      <c r="BDQ78" s="987" t="s">
        <v>55</v>
      </c>
      <c r="BDR78" s="987" t="s">
        <v>55</v>
      </c>
      <c r="BDS78" s="987" t="s">
        <v>55</v>
      </c>
      <c r="BDT78" s="987" t="s">
        <v>55</v>
      </c>
      <c r="BDU78" s="987" t="s">
        <v>55</v>
      </c>
      <c r="BDV78" s="987" t="s">
        <v>55</v>
      </c>
      <c r="BDW78" s="987" t="s">
        <v>55</v>
      </c>
      <c r="BDX78" s="987" t="s">
        <v>55</v>
      </c>
      <c r="BDY78" s="987" t="s">
        <v>55</v>
      </c>
      <c r="BDZ78" s="987" t="s">
        <v>55</v>
      </c>
      <c r="BEA78" s="987" t="s">
        <v>55</v>
      </c>
      <c r="BEB78" s="987" t="s">
        <v>55</v>
      </c>
      <c r="BEC78" s="987" t="s">
        <v>55</v>
      </c>
      <c r="BED78" s="987" t="s">
        <v>55</v>
      </c>
      <c r="BEE78" s="987" t="s">
        <v>55</v>
      </c>
      <c r="BEF78" s="987" t="s">
        <v>55</v>
      </c>
      <c r="BEG78" s="987" t="s">
        <v>55</v>
      </c>
      <c r="BEH78" s="987" t="s">
        <v>55</v>
      </c>
      <c r="BEI78" s="987" t="s">
        <v>55</v>
      </c>
      <c r="BEJ78" s="987" t="s">
        <v>55</v>
      </c>
      <c r="BEK78" s="987" t="s">
        <v>55</v>
      </c>
      <c r="BEL78" s="987" t="s">
        <v>55</v>
      </c>
      <c r="BEM78" s="987" t="s">
        <v>55</v>
      </c>
      <c r="BEN78" s="987" t="s">
        <v>55</v>
      </c>
      <c r="BEO78" s="987" t="s">
        <v>55</v>
      </c>
      <c r="BEP78" s="987" t="s">
        <v>55</v>
      </c>
      <c r="BEQ78" s="987" t="s">
        <v>55</v>
      </c>
      <c r="BER78" s="987" t="s">
        <v>55</v>
      </c>
      <c r="BES78" s="987" t="s">
        <v>55</v>
      </c>
      <c r="BET78" s="987" t="s">
        <v>55</v>
      </c>
      <c r="BEU78" s="987" t="s">
        <v>55</v>
      </c>
      <c r="BEV78" s="987" t="s">
        <v>55</v>
      </c>
      <c r="BEW78" s="987" t="s">
        <v>55</v>
      </c>
      <c r="BEX78" s="987" t="s">
        <v>55</v>
      </c>
      <c r="BEY78" s="987" t="s">
        <v>55</v>
      </c>
      <c r="BEZ78" s="987" t="s">
        <v>55</v>
      </c>
      <c r="BFA78" s="987" t="s">
        <v>55</v>
      </c>
      <c r="BFB78" s="987" t="s">
        <v>55</v>
      </c>
      <c r="BFC78" s="987" t="s">
        <v>55</v>
      </c>
      <c r="BFD78" s="987" t="s">
        <v>55</v>
      </c>
      <c r="BFE78" s="987" t="s">
        <v>55</v>
      </c>
      <c r="BFF78" s="987" t="s">
        <v>55</v>
      </c>
      <c r="BFG78" s="987" t="s">
        <v>55</v>
      </c>
      <c r="BFH78" s="987" t="s">
        <v>55</v>
      </c>
      <c r="BFI78" s="987" t="s">
        <v>55</v>
      </c>
      <c r="BFJ78" s="987" t="s">
        <v>55</v>
      </c>
      <c r="BFK78" s="987" t="s">
        <v>55</v>
      </c>
      <c r="BFL78" s="987" t="s">
        <v>55</v>
      </c>
      <c r="BFM78" s="987" t="s">
        <v>55</v>
      </c>
      <c r="BFN78" s="987" t="s">
        <v>55</v>
      </c>
      <c r="BFO78" s="987" t="s">
        <v>55</v>
      </c>
      <c r="BFP78" s="987" t="s">
        <v>55</v>
      </c>
      <c r="BFQ78" s="987" t="s">
        <v>55</v>
      </c>
      <c r="BFR78" s="987" t="s">
        <v>55</v>
      </c>
      <c r="BFS78" s="987" t="s">
        <v>55</v>
      </c>
      <c r="BFT78" s="987" t="s">
        <v>55</v>
      </c>
      <c r="BFU78" s="987" t="s">
        <v>55</v>
      </c>
      <c r="BFV78" s="987" t="s">
        <v>55</v>
      </c>
      <c r="BFW78" s="987" t="s">
        <v>55</v>
      </c>
      <c r="BFX78" s="987" t="s">
        <v>55</v>
      </c>
      <c r="BFY78" s="987" t="s">
        <v>55</v>
      </c>
      <c r="BFZ78" s="987" t="s">
        <v>55</v>
      </c>
      <c r="BGA78" s="987" t="s">
        <v>55</v>
      </c>
      <c r="BGB78" s="987" t="s">
        <v>55</v>
      </c>
      <c r="BGC78" s="987" t="s">
        <v>55</v>
      </c>
      <c r="BGD78" s="987" t="s">
        <v>55</v>
      </c>
      <c r="BGE78" s="987" t="s">
        <v>55</v>
      </c>
      <c r="BGF78" s="987" t="s">
        <v>55</v>
      </c>
      <c r="BGG78" s="987" t="s">
        <v>55</v>
      </c>
      <c r="BGH78" s="987" t="s">
        <v>55</v>
      </c>
      <c r="BGI78" s="987" t="s">
        <v>55</v>
      </c>
      <c r="BGJ78" s="987" t="s">
        <v>55</v>
      </c>
      <c r="BGK78" s="987" t="s">
        <v>55</v>
      </c>
      <c r="BGL78" s="987" t="s">
        <v>55</v>
      </c>
      <c r="BGM78" s="987" t="s">
        <v>55</v>
      </c>
      <c r="BGN78" s="987" t="s">
        <v>55</v>
      </c>
      <c r="BGO78" s="987" t="s">
        <v>55</v>
      </c>
      <c r="BGP78" s="987" t="s">
        <v>55</v>
      </c>
      <c r="BGQ78" s="987" t="s">
        <v>55</v>
      </c>
      <c r="BGR78" s="987" t="s">
        <v>55</v>
      </c>
      <c r="BGS78" s="987" t="s">
        <v>55</v>
      </c>
      <c r="BGT78" s="987" t="s">
        <v>55</v>
      </c>
      <c r="BGU78" s="987" t="s">
        <v>55</v>
      </c>
      <c r="BGV78" s="987" t="s">
        <v>55</v>
      </c>
      <c r="BGW78" s="987" t="s">
        <v>55</v>
      </c>
      <c r="BGX78" s="987" t="s">
        <v>55</v>
      </c>
      <c r="BGY78" s="987" t="s">
        <v>55</v>
      </c>
      <c r="BGZ78" s="987" t="s">
        <v>55</v>
      </c>
      <c r="BHA78" s="987" t="s">
        <v>55</v>
      </c>
      <c r="BHB78" s="987" t="s">
        <v>55</v>
      </c>
      <c r="BHC78" s="987" t="s">
        <v>55</v>
      </c>
      <c r="BHD78" s="987" t="s">
        <v>55</v>
      </c>
      <c r="BHE78" s="987" t="s">
        <v>55</v>
      </c>
      <c r="BHF78" s="987" t="s">
        <v>55</v>
      </c>
      <c r="BHG78" s="987" t="s">
        <v>55</v>
      </c>
      <c r="BHH78" s="987" t="s">
        <v>55</v>
      </c>
      <c r="BHI78" s="987" t="s">
        <v>55</v>
      </c>
      <c r="BHJ78" s="987" t="s">
        <v>55</v>
      </c>
      <c r="BHK78" s="987" t="s">
        <v>55</v>
      </c>
      <c r="BHL78" s="987" t="s">
        <v>55</v>
      </c>
      <c r="BHM78" s="987" t="s">
        <v>55</v>
      </c>
      <c r="BHN78" s="987" t="s">
        <v>55</v>
      </c>
      <c r="BHO78" s="987" t="s">
        <v>55</v>
      </c>
      <c r="BHP78" s="987" t="s">
        <v>55</v>
      </c>
      <c r="BHQ78" s="987" t="s">
        <v>55</v>
      </c>
      <c r="BHR78" s="987" t="s">
        <v>55</v>
      </c>
      <c r="BHS78" s="987" t="s">
        <v>55</v>
      </c>
      <c r="BHT78" s="987" t="s">
        <v>55</v>
      </c>
      <c r="BHU78" s="987" t="s">
        <v>55</v>
      </c>
      <c r="BHV78" s="987" t="s">
        <v>55</v>
      </c>
      <c r="BHW78" s="987" t="s">
        <v>55</v>
      </c>
      <c r="BHX78" s="987" t="s">
        <v>55</v>
      </c>
      <c r="BHY78" s="987" t="s">
        <v>55</v>
      </c>
      <c r="BHZ78" s="987" t="s">
        <v>55</v>
      </c>
      <c r="BIA78" s="987" t="s">
        <v>55</v>
      </c>
      <c r="BIB78" s="987" t="s">
        <v>55</v>
      </c>
      <c r="BIC78" s="987" t="s">
        <v>55</v>
      </c>
      <c r="BID78" s="987" t="s">
        <v>55</v>
      </c>
      <c r="BIE78" s="987" t="s">
        <v>55</v>
      </c>
      <c r="BIF78" s="987" t="s">
        <v>55</v>
      </c>
      <c r="BIG78" s="987" t="s">
        <v>55</v>
      </c>
      <c r="BIH78" s="987" t="s">
        <v>55</v>
      </c>
      <c r="BII78" s="987" t="s">
        <v>55</v>
      </c>
      <c r="BIJ78" s="987" t="s">
        <v>55</v>
      </c>
      <c r="BIK78" s="987" t="s">
        <v>55</v>
      </c>
      <c r="BIL78" s="987" t="s">
        <v>55</v>
      </c>
      <c r="BIM78" s="987" t="s">
        <v>55</v>
      </c>
      <c r="BIN78" s="987" t="s">
        <v>55</v>
      </c>
      <c r="BIO78" s="987" t="s">
        <v>55</v>
      </c>
      <c r="BIP78" s="987" t="s">
        <v>55</v>
      </c>
      <c r="BIQ78" s="987" t="s">
        <v>55</v>
      </c>
      <c r="BIR78" s="987" t="s">
        <v>55</v>
      </c>
      <c r="BIS78" s="987" t="s">
        <v>55</v>
      </c>
      <c r="BIT78" s="987" t="s">
        <v>55</v>
      </c>
      <c r="BIU78" s="987" t="s">
        <v>55</v>
      </c>
      <c r="BIV78" s="987" t="s">
        <v>55</v>
      </c>
      <c r="BIW78" s="987" t="s">
        <v>55</v>
      </c>
      <c r="BIX78" s="987" t="s">
        <v>55</v>
      </c>
      <c r="BIY78" s="987" t="s">
        <v>55</v>
      </c>
      <c r="BIZ78" s="987" t="s">
        <v>55</v>
      </c>
      <c r="BJA78" s="987" t="s">
        <v>55</v>
      </c>
      <c r="BJB78" s="987" t="s">
        <v>55</v>
      </c>
      <c r="BJC78" s="987" t="s">
        <v>55</v>
      </c>
      <c r="BJD78" s="987" t="s">
        <v>55</v>
      </c>
      <c r="BJE78" s="987" t="s">
        <v>55</v>
      </c>
      <c r="BJF78" s="987" t="s">
        <v>55</v>
      </c>
      <c r="BJG78" s="987" t="s">
        <v>55</v>
      </c>
      <c r="BJH78" s="987" t="s">
        <v>55</v>
      </c>
      <c r="BJI78" s="987" t="s">
        <v>55</v>
      </c>
      <c r="BJJ78" s="987" t="s">
        <v>55</v>
      </c>
      <c r="BJK78" s="987" t="s">
        <v>55</v>
      </c>
      <c r="BJL78" s="987" t="s">
        <v>55</v>
      </c>
      <c r="BJM78" s="987" t="s">
        <v>55</v>
      </c>
      <c r="BJN78" s="987" t="s">
        <v>55</v>
      </c>
      <c r="BJO78" s="987" t="s">
        <v>55</v>
      </c>
      <c r="BJP78" s="987" t="s">
        <v>55</v>
      </c>
      <c r="BJQ78" s="987" t="s">
        <v>55</v>
      </c>
      <c r="BJR78" s="987" t="s">
        <v>55</v>
      </c>
      <c r="BJS78" s="987" t="s">
        <v>55</v>
      </c>
      <c r="BJT78" s="987" t="s">
        <v>55</v>
      </c>
      <c r="BJU78" s="987" t="s">
        <v>55</v>
      </c>
      <c r="BJV78" s="987" t="s">
        <v>55</v>
      </c>
      <c r="BJW78" s="987" t="s">
        <v>55</v>
      </c>
      <c r="BJX78" s="987" t="s">
        <v>55</v>
      </c>
      <c r="BJY78" s="987" t="s">
        <v>55</v>
      </c>
      <c r="BJZ78" s="987" t="s">
        <v>55</v>
      </c>
      <c r="BKA78" s="987" t="s">
        <v>55</v>
      </c>
      <c r="BKB78" s="987" t="s">
        <v>55</v>
      </c>
      <c r="BKC78" s="987" t="s">
        <v>55</v>
      </c>
      <c r="BKD78" s="987" t="s">
        <v>55</v>
      </c>
      <c r="BKE78" s="987" t="s">
        <v>55</v>
      </c>
      <c r="BKF78" s="987" t="s">
        <v>55</v>
      </c>
      <c r="BKG78" s="987" t="s">
        <v>55</v>
      </c>
      <c r="BKH78" s="987" t="s">
        <v>55</v>
      </c>
      <c r="BKI78" s="987" t="s">
        <v>55</v>
      </c>
      <c r="BKJ78" s="987" t="s">
        <v>55</v>
      </c>
      <c r="BKK78" s="987" t="s">
        <v>55</v>
      </c>
      <c r="BKL78" s="987" t="s">
        <v>55</v>
      </c>
      <c r="BKM78" s="987" t="s">
        <v>55</v>
      </c>
      <c r="BKN78" s="987" t="s">
        <v>55</v>
      </c>
      <c r="BKO78" s="987" t="s">
        <v>55</v>
      </c>
      <c r="BKP78" s="987" t="s">
        <v>55</v>
      </c>
      <c r="BKQ78" s="987" t="s">
        <v>55</v>
      </c>
      <c r="BKR78" s="987" t="s">
        <v>55</v>
      </c>
      <c r="BKS78" s="987" t="s">
        <v>55</v>
      </c>
      <c r="BKT78" s="987" t="s">
        <v>55</v>
      </c>
      <c r="BKU78" s="987" t="s">
        <v>55</v>
      </c>
      <c r="BKV78" s="987" t="s">
        <v>55</v>
      </c>
      <c r="BKW78" s="987" t="s">
        <v>55</v>
      </c>
      <c r="BKX78" s="987" t="s">
        <v>55</v>
      </c>
      <c r="BKY78" s="987" t="s">
        <v>55</v>
      </c>
      <c r="BKZ78" s="987" t="s">
        <v>55</v>
      </c>
      <c r="BLA78" s="987" t="s">
        <v>55</v>
      </c>
      <c r="BLB78" s="987" t="s">
        <v>55</v>
      </c>
      <c r="BLC78" s="987" t="s">
        <v>55</v>
      </c>
      <c r="BLD78" s="987" t="s">
        <v>55</v>
      </c>
      <c r="BLE78" s="987" t="s">
        <v>55</v>
      </c>
      <c r="BLF78" s="987" t="s">
        <v>55</v>
      </c>
      <c r="BLG78" s="987" t="s">
        <v>55</v>
      </c>
      <c r="BLH78" s="987" t="s">
        <v>55</v>
      </c>
      <c r="BLI78" s="987" t="s">
        <v>55</v>
      </c>
      <c r="BLJ78" s="987" t="s">
        <v>55</v>
      </c>
      <c r="BLK78" s="987" t="s">
        <v>55</v>
      </c>
      <c r="BLL78" s="987" t="s">
        <v>55</v>
      </c>
      <c r="BLM78" s="987" t="s">
        <v>55</v>
      </c>
      <c r="BLN78" s="987" t="s">
        <v>55</v>
      </c>
      <c r="BLO78" s="987" t="s">
        <v>55</v>
      </c>
      <c r="BLP78" s="987" t="s">
        <v>55</v>
      </c>
      <c r="BLQ78" s="987" t="s">
        <v>55</v>
      </c>
      <c r="BLR78" s="987" t="s">
        <v>55</v>
      </c>
      <c r="BLS78" s="987" t="s">
        <v>55</v>
      </c>
      <c r="BLT78" s="987" t="s">
        <v>55</v>
      </c>
      <c r="BLU78" s="987" t="s">
        <v>55</v>
      </c>
      <c r="BLV78" s="987" t="s">
        <v>55</v>
      </c>
      <c r="BLW78" s="987" t="s">
        <v>55</v>
      </c>
      <c r="BLX78" s="987" t="s">
        <v>55</v>
      </c>
      <c r="BLY78" s="987" t="s">
        <v>55</v>
      </c>
      <c r="BLZ78" s="987" t="s">
        <v>55</v>
      </c>
      <c r="BMA78" s="987" t="s">
        <v>55</v>
      </c>
      <c r="BMB78" s="987" t="s">
        <v>55</v>
      </c>
      <c r="BMC78" s="987" t="s">
        <v>55</v>
      </c>
      <c r="BMD78" s="987" t="s">
        <v>55</v>
      </c>
      <c r="BME78" s="987" t="s">
        <v>55</v>
      </c>
      <c r="BMF78" s="987" t="s">
        <v>55</v>
      </c>
      <c r="BMG78" s="987" t="s">
        <v>55</v>
      </c>
      <c r="BMH78" s="987" t="s">
        <v>55</v>
      </c>
      <c r="BMI78" s="987" t="s">
        <v>55</v>
      </c>
      <c r="BMJ78" s="987" t="s">
        <v>55</v>
      </c>
      <c r="BMK78" s="987" t="s">
        <v>55</v>
      </c>
      <c r="BML78" s="987" t="s">
        <v>55</v>
      </c>
      <c r="BMM78" s="987" t="s">
        <v>55</v>
      </c>
      <c r="BMN78" s="987" t="s">
        <v>55</v>
      </c>
      <c r="BMO78" s="987" t="s">
        <v>55</v>
      </c>
      <c r="BMP78" s="987" t="s">
        <v>55</v>
      </c>
      <c r="BMQ78" s="987" t="s">
        <v>55</v>
      </c>
      <c r="BMR78" s="987" t="s">
        <v>55</v>
      </c>
      <c r="BMS78" s="987" t="s">
        <v>55</v>
      </c>
      <c r="BMT78" s="987" t="s">
        <v>55</v>
      </c>
      <c r="BMU78" s="987" t="s">
        <v>55</v>
      </c>
      <c r="BMV78" s="987" t="s">
        <v>55</v>
      </c>
      <c r="BMW78" s="987" t="s">
        <v>55</v>
      </c>
      <c r="BMX78" s="987" t="s">
        <v>55</v>
      </c>
      <c r="BMY78" s="987" t="s">
        <v>55</v>
      </c>
      <c r="BMZ78" s="987" t="s">
        <v>55</v>
      </c>
      <c r="BNA78" s="987" t="s">
        <v>55</v>
      </c>
      <c r="BNB78" s="987" t="s">
        <v>55</v>
      </c>
      <c r="BNC78" s="987" t="s">
        <v>55</v>
      </c>
      <c r="BND78" s="987" t="s">
        <v>55</v>
      </c>
      <c r="BNE78" s="987" t="s">
        <v>55</v>
      </c>
      <c r="BNF78" s="987" t="s">
        <v>55</v>
      </c>
      <c r="BNG78" s="987" t="s">
        <v>55</v>
      </c>
      <c r="BNH78" s="987" t="s">
        <v>55</v>
      </c>
      <c r="BNI78" s="987" t="s">
        <v>55</v>
      </c>
      <c r="BNJ78" s="987" t="s">
        <v>55</v>
      </c>
      <c r="BNK78" s="987" t="s">
        <v>55</v>
      </c>
      <c r="BNL78" s="987" t="s">
        <v>55</v>
      </c>
      <c r="BNM78" s="987" t="s">
        <v>55</v>
      </c>
      <c r="BNN78" s="987" t="s">
        <v>55</v>
      </c>
      <c r="BNO78" s="987" t="s">
        <v>55</v>
      </c>
      <c r="BNP78" s="987" t="s">
        <v>55</v>
      </c>
      <c r="BNQ78" s="987" t="s">
        <v>55</v>
      </c>
      <c r="BNR78" s="987" t="s">
        <v>55</v>
      </c>
      <c r="BNS78" s="987" t="s">
        <v>55</v>
      </c>
      <c r="BNT78" s="987" t="s">
        <v>55</v>
      </c>
      <c r="BNU78" s="987" t="s">
        <v>55</v>
      </c>
      <c r="BNV78" s="987" t="s">
        <v>55</v>
      </c>
      <c r="BNW78" s="987" t="s">
        <v>55</v>
      </c>
      <c r="BNX78" s="987" t="s">
        <v>55</v>
      </c>
      <c r="BNY78" s="987" t="s">
        <v>55</v>
      </c>
      <c r="BNZ78" s="987" t="s">
        <v>55</v>
      </c>
      <c r="BOA78" s="987" t="s">
        <v>55</v>
      </c>
      <c r="BOB78" s="987" t="s">
        <v>55</v>
      </c>
      <c r="BOC78" s="987" t="s">
        <v>55</v>
      </c>
      <c r="BOD78" s="987" t="s">
        <v>55</v>
      </c>
      <c r="BOE78" s="987" t="s">
        <v>55</v>
      </c>
      <c r="BOF78" s="987" t="s">
        <v>55</v>
      </c>
      <c r="BOG78" s="987" t="s">
        <v>55</v>
      </c>
      <c r="BOH78" s="987" t="s">
        <v>55</v>
      </c>
      <c r="BOI78" s="987" t="s">
        <v>55</v>
      </c>
      <c r="BOJ78" s="987" t="s">
        <v>55</v>
      </c>
      <c r="BOK78" s="987" t="s">
        <v>55</v>
      </c>
      <c r="BOL78" s="987" t="s">
        <v>55</v>
      </c>
      <c r="BOM78" s="987" t="s">
        <v>55</v>
      </c>
      <c r="BON78" s="987" t="s">
        <v>55</v>
      </c>
      <c r="BOO78" s="987" t="s">
        <v>55</v>
      </c>
      <c r="BOP78" s="987" t="s">
        <v>55</v>
      </c>
      <c r="BOQ78" s="987" t="s">
        <v>55</v>
      </c>
      <c r="BOR78" s="987" t="s">
        <v>55</v>
      </c>
      <c r="BOS78" s="987" t="s">
        <v>55</v>
      </c>
      <c r="BOT78" s="987" t="s">
        <v>55</v>
      </c>
      <c r="BOU78" s="987" t="s">
        <v>55</v>
      </c>
      <c r="BOV78" s="987" t="s">
        <v>55</v>
      </c>
      <c r="BOW78" s="987" t="s">
        <v>55</v>
      </c>
      <c r="BOX78" s="987" t="s">
        <v>55</v>
      </c>
      <c r="BOY78" s="987" t="s">
        <v>55</v>
      </c>
      <c r="BOZ78" s="987" t="s">
        <v>55</v>
      </c>
      <c r="BPA78" s="987" t="s">
        <v>55</v>
      </c>
      <c r="BPB78" s="987" t="s">
        <v>55</v>
      </c>
      <c r="BPC78" s="987" t="s">
        <v>55</v>
      </c>
      <c r="BPD78" s="987" t="s">
        <v>55</v>
      </c>
      <c r="BPE78" s="987" t="s">
        <v>55</v>
      </c>
      <c r="BPF78" s="987" t="s">
        <v>55</v>
      </c>
      <c r="BPG78" s="987" t="s">
        <v>55</v>
      </c>
      <c r="BPH78" s="987" t="s">
        <v>55</v>
      </c>
      <c r="BPI78" s="987" t="s">
        <v>55</v>
      </c>
      <c r="BPJ78" s="987" t="s">
        <v>55</v>
      </c>
      <c r="BPK78" s="987" t="s">
        <v>55</v>
      </c>
      <c r="BPL78" s="987" t="s">
        <v>55</v>
      </c>
      <c r="BPM78" s="987" t="s">
        <v>55</v>
      </c>
      <c r="BPN78" s="987" t="s">
        <v>55</v>
      </c>
      <c r="BPO78" s="987" t="s">
        <v>55</v>
      </c>
      <c r="BPP78" s="987" t="s">
        <v>55</v>
      </c>
      <c r="BPQ78" s="987" t="s">
        <v>55</v>
      </c>
      <c r="BPR78" s="987" t="s">
        <v>55</v>
      </c>
      <c r="BPS78" s="987" t="s">
        <v>55</v>
      </c>
      <c r="BPT78" s="987" t="s">
        <v>55</v>
      </c>
      <c r="BPU78" s="987" t="s">
        <v>55</v>
      </c>
      <c r="BPV78" s="987" t="s">
        <v>55</v>
      </c>
      <c r="BPW78" s="987" t="s">
        <v>55</v>
      </c>
      <c r="BPX78" s="987" t="s">
        <v>55</v>
      </c>
      <c r="BPY78" s="987" t="s">
        <v>55</v>
      </c>
      <c r="BPZ78" s="987" t="s">
        <v>55</v>
      </c>
      <c r="BQA78" s="987" t="s">
        <v>55</v>
      </c>
      <c r="BQB78" s="987" t="s">
        <v>55</v>
      </c>
      <c r="BQC78" s="987" t="s">
        <v>55</v>
      </c>
      <c r="BQD78" s="987" t="s">
        <v>55</v>
      </c>
      <c r="BQE78" s="987" t="s">
        <v>55</v>
      </c>
      <c r="BQF78" s="987" t="s">
        <v>55</v>
      </c>
      <c r="BQG78" s="987" t="s">
        <v>55</v>
      </c>
      <c r="BQH78" s="987" t="s">
        <v>55</v>
      </c>
      <c r="BQI78" s="987" t="s">
        <v>55</v>
      </c>
      <c r="BQJ78" s="987" t="s">
        <v>55</v>
      </c>
      <c r="BQK78" s="987" t="s">
        <v>55</v>
      </c>
      <c r="BQL78" s="987" t="s">
        <v>55</v>
      </c>
      <c r="BQM78" s="987" t="s">
        <v>55</v>
      </c>
      <c r="BQN78" s="987" t="s">
        <v>55</v>
      </c>
      <c r="BQO78" s="987" t="s">
        <v>55</v>
      </c>
      <c r="BQP78" s="987" t="s">
        <v>55</v>
      </c>
      <c r="BQQ78" s="987" t="s">
        <v>55</v>
      </c>
      <c r="BQR78" s="987" t="s">
        <v>55</v>
      </c>
      <c r="BQS78" s="987" t="s">
        <v>55</v>
      </c>
      <c r="BQT78" s="987" t="s">
        <v>55</v>
      </c>
      <c r="BQU78" s="987" t="s">
        <v>55</v>
      </c>
      <c r="BQV78" s="987" t="s">
        <v>55</v>
      </c>
      <c r="BQW78" s="987" t="s">
        <v>55</v>
      </c>
      <c r="BQX78" s="987" t="s">
        <v>55</v>
      </c>
      <c r="BQY78" s="987" t="s">
        <v>55</v>
      </c>
      <c r="BQZ78" s="987" t="s">
        <v>55</v>
      </c>
      <c r="BRA78" s="987" t="s">
        <v>55</v>
      </c>
      <c r="BRB78" s="987" t="s">
        <v>55</v>
      </c>
      <c r="BRC78" s="987" t="s">
        <v>55</v>
      </c>
      <c r="BRD78" s="987" t="s">
        <v>55</v>
      </c>
      <c r="BRE78" s="987" t="s">
        <v>55</v>
      </c>
      <c r="BRF78" s="987" t="s">
        <v>55</v>
      </c>
      <c r="BRG78" s="987" t="s">
        <v>55</v>
      </c>
      <c r="BRH78" s="987" t="s">
        <v>55</v>
      </c>
      <c r="BRI78" s="987" t="s">
        <v>55</v>
      </c>
      <c r="BRJ78" s="987" t="s">
        <v>55</v>
      </c>
      <c r="BRK78" s="987" t="s">
        <v>55</v>
      </c>
      <c r="BRL78" s="987" t="s">
        <v>55</v>
      </c>
      <c r="BRM78" s="987" t="s">
        <v>55</v>
      </c>
      <c r="BRN78" s="987" t="s">
        <v>55</v>
      </c>
      <c r="BRO78" s="987" t="s">
        <v>55</v>
      </c>
      <c r="BRP78" s="987" t="s">
        <v>55</v>
      </c>
      <c r="BRQ78" s="987" t="s">
        <v>55</v>
      </c>
      <c r="BRR78" s="987" t="s">
        <v>55</v>
      </c>
      <c r="BRS78" s="987" t="s">
        <v>55</v>
      </c>
      <c r="BRT78" s="987" t="s">
        <v>55</v>
      </c>
      <c r="BRU78" s="987" t="s">
        <v>55</v>
      </c>
      <c r="BRV78" s="987" t="s">
        <v>55</v>
      </c>
      <c r="BRW78" s="987" t="s">
        <v>55</v>
      </c>
      <c r="BRX78" s="987" t="s">
        <v>55</v>
      </c>
      <c r="BRY78" s="987" t="s">
        <v>55</v>
      </c>
      <c r="BRZ78" s="987" t="s">
        <v>55</v>
      </c>
      <c r="BSA78" s="987" t="s">
        <v>55</v>
      </c>
      <c r="BSB78" s="987" t="s">
        <v>55</v>
      </c>
      <c r="BSC78" s="987" t="s">
        <v>55</v>
      </c>
      <c r="BSD78" s="987" t="s">
        <v>55</v>
      </c>
      <c r="BSE78" s="987" t="s">
        <v>55</v>
      </c>
      <c r="BSF78" s="987" t="s">
        <v>55</v>
      </c>
      <c r="BSG78" s="987" t="s">
        <v>55</v>
      </c>
      <c r="BSH78" s="987" t="s">
        <v>55</v>
      </c>
      <c r="BSI78" s="987" t="s">
        <v>55</v>
      </c>
      <c r="BSJ78" s="987" t="s">
        <v>55</v>
      </c>
      <c r="BSK78" s="987" t="s">
        <v>55</v>
      </c>
      <c r="BSL78" s="987" t="s">
        <v>55</v>
      </c>
      <c r="BSM78" s="987" t="s">
        <v>55</v>
      </c>
      <c r="BSN78" s="987" t="s">
        <v>55</v>
      </c>
      <c r="BSO78" s="987" t="s">
        <v>55</v>
      </c>
      <c r="BSP78" s="987" t="s">
        <v>55</v>
      </c>
      <c r="BSQ78" s="987" t="s">
        <v>55</v>
      </c>
      <c r="BSR78" s="987" t="s">
        <v>55</v>
      </c>
      <c r="BSS78" s="987" t="s">
        <v>55</v>
      </c>
      <c r="BST78" s="987" t="s">
        <v>55</v>
      </c>
      <c r="BSU78" s="987" t="s">
        <v>55</v>
      </c>
      <c r="BSV78" s="987" t="s">
        <v>55</v>
      </c>
      <c r="BSW78" s="987" t="s">
        <v>55</v>
      </c>
      <c r="BSX78" s="987" t="s">
        <v>55</v>
      </c>
      <c r="BSY78" s="987" t="s">
        <v>55</v>
      </c>
      <c r="BSZ78" s="987" t="s">
        <v>55</v>
      </c>
      <c r="BTA78" s="987" t="s">
        <v>55</v>
      </c>
      <c r="BTB78" s="987" t="s">
        <v>55</v>
      </c>
      <c r="BTC78" s="987" t="s">
        <v>55</v>
      </c>
      <c r="BTD78" s="987" t="s">
        <v>55</v>
      </c>
      <c r="BTE78" s="987" t="s">
        <v>55</v>
      </c>
      <c r="BTF78" s="987" t="s">
        <v>55</v>
      </c>
      <c r="BTG78" s="987" t="s">
        <v>55</v>
      </c>
      <c r="BTH78" s="987" t="s">
        <v>55</v>
      </c>
      <c r="BTI78" s="987" t="s">
        <v>55</v>
      </c>
      <c r="BTJ78" s="987" t="s">
        <v>55</v>
      </c>
      <c r="BTK78" s="987" t="s">
        <v>55</v>
      </c>
      <c r="BTL78" s="987" t="s">
        <v>55</v>
      </c>
      <c r="BTM78" s="987" t="s">
        <v>55</v>
      </c>
      <c r="BTN78" s="987" t="s">
        <v>55</v>
      </c>
      <c r="BTO78" s="987" t="s">
        <v>55</v>
      </c>
      <c r="BTP78" s="987" t="s">
        <v>55</v>
      </c>
      <c r="BTQ78" s="987" t="s">
        <v>55</v>
      </c>
      <c r="BTR78" s="987" t="s">
        <v>55</v>
      </c>
      <c r="BTS78" s="987" t="s">
        <v>55</v>
      </c>
      <c r="BTT78" s="987" t="s">
        <v>55</v>
      </c>
      <c r="BTU78" s="987" t="s">
        <v>55</v>
      </c>
      <c r="BTV78" s="987" t="s">
        <v>55</v>
      </c>
      <c r="BTW78" s="987" t="s">
        <v>55</v>
      </c>
      <c r="BTX78" s="987" t="s">
        <v>55</v>
      </c>
      <c r="BTY78" s="987" t="s">
        <v>55</v>
      </c>
      <c r="BTZ78" s="987" t="s">
        <v>55</v>
      </c>
      <c r="BUA78" s="987" t="s">
        <v>55</v>
      </c>
      <c r="BUB78" s="987" t="s">
        <v>55</v>
      </c>
      <c r="BUC78" s="987" t="s">
        <v>55</v>
      </c>
      <c r="BUD78" s="987" t="s">
        <v>55</v>
      </c>
      <c r="BUE78" s="987" t="s">
        <v>55</v>
      </c>
      <c r="BUF78" s="987" t="s">
        <v>55</v>
      </c>
      <c r="BUG78" s="987" t="s">
        <v>55</v>
      </c>
      <c r="BUH78" s="987" t="s">
        <v>55</v>
      </c>
      <c r="BUI78" s="987" t="s">
        <v>55</v>
      </c>
      <c r="BUJ78" s="987" t="s">
        <v>55</v>
      </c>
      <c r="BUK78" s="987" t="s">
        <v>55</v>
      </c>
      <c r="BUL78" s="987" t="s">
        <v>55</v>
      </c>
      <c r="BUM78" s="987" t="s">
        <v>55</v>
      </c>
      <c r="BUN78" s="987" t="s">
        <v>55</v>
      </c>
      <c r="BUO78" s="987" t="s">
        <v>55</v>
      </c>
      <c r="BUP78" s="987" t="s">
        <v>55</v>
      </c>
      <c r="BUQ78" s="987" t="s">
        <v>55</v>
      </c>
      <c r="BUR78" s="987" t="s">
        <v>55</v>
      </c>
      <c r="BUS78" s="987" t="s">
        <v>55</v>
      </c>
      <c r="BUT78" s="987" t="s">
        <v>55</v>
      </c>
      <c r="BUU78" s="987" t="s">
        <v>55</v>
      </c>
      <c r="BUV78" s="987" t="s">
        <v>55</v>
      </c>
      <c r="BUW78" s="987" t="s">
        <v>55</v>
      </c>
      <c r="BUX78" s="987" t="s">
        <v>55</v>
      </c>
      <c r="BUY78" s="987" t="s">
        <v>55</v>
      </c>
      <c r="BUZ78" s="987" t="s">
        <v>55</v>
      </c>
      <c r="BVA78" s="987" t="s">
        <v>55</v>
      </c>
      <c r="BVB78" s="987" t="s">
        <v>55</v>
      </c>
      <c r="BVC78" s="987" t="s">
        <v>55</v>
      </c>
      <c r="BVD78" s="987" t="s">
        <v>55</v>
      </c>
      <c r="BVE78" s="987" t="s">
        <v>55</v>
      </c>
      <c r="BVF78" s="987" t="s">
        <v>55</v>
      </c>
      <c r="BVG78" s="987" t="s">
        <v>55</v>
      </c>
      <c r="BVH78" s="987" t="s">
        <v>55</v>
      </c>
      <c r="BVI78" s="987" t="s">
        <v>55</v>
      </c>
      <c r="BVJ78" s="987" t="s">
        <v>55</v>
      </c>
      <c r="BVK78" s="987" t="s">
        <v>55</v>
      </c>
      <c r="BVL78" s="987" t="s">
        <v>55</v>
      </c>
      <c r="BVM78" s="987" t="s">
        <v>55</v>
      </c>
      <c r="BVN78" s="987" t="s">
        <v>55</v>
      </c>
      <c r="BVO78" s="987" t="s">
        <v>55</v>
      </c>
      <c r="BVP78" s="987" t="s">
        <v>55</v>
      </c>
      <c r="BVQ78" s="987" t="s">
        <v>55</v>
      </c>
      <c r="BVR78" s="987" t="s">
        <v>55</v>
      </c>
      <c r="BVS78" s="987" t="s">
        <v>55</v>
      </c>
      <c r="BVT78" s="987" t="s">
        <v>55</v>
      </c>
      <c r="BVU78" s="987" t="s">
        <v>55</v>
      </c>
      <c r="BVV78" s="987" t="s">
        <v>55</v>
      </c>
      <c r="BVW78" s="987" t="s">
        <v>55</v>
      </c>
      <c r="BVX78" s="987" t="s">
        <v>55</v>
      </c>
      <c r="BVY78" s="987" t="s">
        <v>55</v>
      </c>
      <c r="BVZ78" s="987" t="s">
        <v>55</v>
      </c>
      <c r="BWA78" s="987" t="s">
        <v>55</v>
      </c>
      <c r="BWB78" s="987" t="s">
        <v>55</v>
      </c>
      <c r="BWC78" s="987" t="s">
        <v>55</v>
      </c>
      <c r="BWD78" s="987" t="s">
        <v>55</v>
      </c>
      <c r="BWE78" s="987" t="s">
        <v>55</v>
      </c>
      <c r="BWF78" s="987" t="s">
        <v>55</v>
      </c>
      <c r="BWG78" s="987" t="s">
        <v>55</v>
      </c>
      <c r="BWH78" s="987" t="s">
        <v>55</v>
      </c>
      <c r="BWI78" s="987" t="s">
        <v>55</v>
      </c>
      <c r="BWJ78" s="987" t="s">
        <v>55</v>
      </c>
      <c r="BWK78" s="987" t="s">
        <v>55</v>
      </c>
      <c r="BWL78" s="987" t="s">
        <v>55</v>
      </c>
      <c r="BWM78" s="987" t="s">
        <v>55</v>
      </c>
      <c r="BWN78" s="987" t="s">
        <v>55</v>
      </c>
      <c r="BWO78" s="987" t="s">
        <v>55</v>
      </c>
      <c r="BWP78" s="987" t="s">
        <v>55</v>
      </c>
      <c r="BWQ78" s="987" t="s">
        <v>55</v>
      </c>
      <c r="BWR78" s="987" t="s">
        <v>55</v>
      </c>
      <c r="BWS78" s="987" t="s">
        <v>55</v>
      </c>
      <c r="BWT78" s="987" t="s">
        <v>55</v>
      </c>
      <c r="BWU78" s="987" t="s">
        <v>55</v>
      </c>
      <c r="BWV78" s="987" t="s">
        <v>55</v>
      </c>
      <c r="BWW78" s="987" t="s">
        <v>55</v>
      </c>
      <c r="BWX78" s="987" t="s">
        <v>55</v>
      </c>
      <c r="BWY78" s="987" t="s">
        <v>55</v>
      </c>
      <c r="BWZ78" s="987" t="s">
        <v>55</v>
      </c>
      <c r="BXA78" s="987" t="s">
        <v>55</v>
      </c>
      <c r="BXB78" s="987" t="s">
        <v>55</v>
      </c>
      <c r="BXC78" s="987" t="s">
        <v>55</v>
      </c>
      <c r="BXD78" s="987" t="s">
        <v>55</v>
      </c>
      <c r="BXE78" s="987" t="s">
        <v>55</v>
      </c>
      <c r="BXF78" s="987" t="s">
        <v>55</v>
      </c>
      <c r="BXG78" s="987" t="s">
        <v>55</v>
      </c>
      <c r="BXH78" s="987" t="s">
        <v>55</v>
      </c>
      <c r="BXI78" s="987" t="s">
        <v>55</v>
      </c>
      <c r="BXJ78" s="987" t="s">
        <v>55</v>
      </c>
      <c r="BXK78" s="987" t="s">
        <v>55</v>
      </c>
      <c r="BXL78" s="987" t="s">
        <v>55</v>
      </c>
      <c r="BXM78" s="987" t="s">
        <v>55</v>
      </c>
      <c r="BXN78" s="987" t="s">
        <v>55</v>
      </c>
      <c r="BXO78" s="987" t="s">
        <v>55</v>
      </c>
      <c r="BXP78" s="987" t="s">
        <v>55</v>
      </c>
      <c r="BXQ78" s="987" t="s">
        <v>55</v>
      </c>
      <c r="BXR78" s="987" t="s">
        <v>55</v>
      </c>
      <c r="BXS78" s="987" t="s">
        <v>55</v>
      </c>
      <c r="BXT78" s="987" t="s">
        <v>55</v>
      </c>
      <c r="BXU78" s="987" t="s">
        <v>55</v>
      </c>
      <c r="BXV78" s="987" t="s">
        <v>55</v>
      </c>
      <c r="BXW78" s="987" t="s">
        <v>55</v>
      </c>
      <c r="BXX78" s="987" t="s">
        <v>55</v>
      </c>
      <c r="BXY78" s="987" t="s">
        <v>55</v>
      </c>
      <c r="BXZ78" s="987" t="s">
        <v>55</v>
      </c>
      <c r="BYA78" s="987" t="s">
        <v>55</v>
      </c>
      <c r="BYB78" s="987" t="s">
        <v>55</v>
      </c>
      <c r="BYC78" s="987" t="s">
        <v>55</v>
      </c>
      <c r="BYD78" s="987" t="s">
        <v>55</v>
      </c>
      <c r="BYE78" s="987" t="s">
        <v>55</v>
      </c>
      <c r="BYF78" s="987" t="s">
        <v>55</v>
      </c>
      <c r="BYG78" s="987" t="s">
        <v>55</v>
      </c>
      <c r="BYH78" s="987" t="s">
        <v>55</v>
      </c>
      <c r="BYI78" s="987" t="s">
        <v>55</v>
      </c>
      <c r="BYJ78" s="987" t="s">
        <v>55</v>
      </c>
      <c r="BYK78" s="987" t="s">
        <v>55</v>
      </c>
      <c r="BYL78" s="987" t="s">
        <v>55</v>
      </c>
      <c r="BYM78" s="987" t="s">
        <v>55</v>
      </c>
      <c r="BYN78" s="987" t="s">
        <v>55</v>
      </c>
      <c r="BYO78" s="987" t="s">
        <v>55</v>
      </c>
      <c r="BYP78" s="987" t="s">
        <v>55</v>
      </c>
      <c r="BYQ78" s="987" t="s">
        <v>55</v>
      </c>
      <c r="BYR78" s="987" t="s">
        <v>55</v>
      </c>
      <c r="BYS78" s="987" t="s">
        <v>55</v>
      </c>
      <c r="BYT78" s="987" t="s">
        <v>55</v>
      </c>
      <c r="BYU78" s="987" t="s">
        <v>55</v>
      </c>
      <c r="BYV78" s="987" t="s">
        <v>55</v>
      </c>
      <c r="BYW78" s="987" t="s">
        <v>55</v>
      </c>
      <c r="BYX78" s="987" t="s">
        <v>55</v>
      </c>
      <c r="BYY78" s="987" t="s">
        <v>55</v>
      </c>
      <c r="BYZ78" s="987" t="s">
        <v>55</v>
      </c>
      <c r="BZA78" s="987" t="s">
        <v>55</v>
      </c>
      <c r="BZB78" s="987" t="s">
        <v>55</v>
      </c>
      <c r="BZC78" s="987" t="s">
        <v>55</v>
      </c>
      <c r="BZD78" s="987" t="s">
        <v>55</v>
      </c>
      <c r="BZE78" s="987" t="s">
        <v>55</v>
      </c>
      <c r="BZF78" s="987" t="s">
        <v>55</v>
      </c>
      <c r="BZG78" s="987" t="s">
        <v>55</v>
      </c>
      <c r="BZH78" s="987" t="s">
        <v>55</v>
      </c>
      <c r="BZI78" s="987" t="s">
        <v>55</v>
      </c>
      <c r="BZJ78" s="987" t="s">
        <v>55</v>
      </c>
      <c r="BZK78" s="987" t="s">
        <v>55</v>
      </c>
      <c r="BZL78" s="987" t="s">
        <v>55</v>
      </c>
      <c r="BZM78" s="987" t="s">
        <v>55</v>
      </c>
      <c r="BZN78" s="987" t="s">
        <v>55</v>
      </c>
      <c r="BZO78" s="987" t="s">
        <v>55</v>
      </c>
      <c r="BZP78" s="987" t="s">
        <v>55</v>
      </c>
      <c r="BZQ78" s="987" t="s">
        <v>55</v>
      </c>
      <c r="BZR78" s="987" t="s">
        <v>55</v>
      </c>
      <c r="BZS78" s="987" t="s">
        <v>55</v>
      </c>
      <c r="BZT78" s="987" t="s">
        <v>55</v>
      </c>
      <c r="BZU78" s="987" t="s">
        <v>55</v>
      </c>
      <c r="BZV78" s="987" t="s">
        <v>55</v>
      </c>
      <c r="BZW78" s="987" t="s">
        <v>55</v>
      </c>
      <c r="BZX78" s="987" t="s">
        <v>55</v>
      </c>
      <c r="BZY78" s="987" t="s">
        <v>55</v>
      </c>
      <c r="BZZ78" s="987" t="s">
        <v>55</v>
      </c>
      <c r="CAA78" s="987" t="s">
        <v>55</v>
      </c>
      <c r="CAB78" s="987" t="s">
        <v>55</v>
      </c>
      <c r="CAC78" s="987" t="s">
        <v>55</v>
      </c>
      <c r="CAD78" s="987" t="s">
        <v>55</v>
      </c>
      <c r="CAE78" s="987" t="s">
        <v>55</v>
      </c>
      <c r="CAF78" s="987" t="s">
        <v>55</v>
      </c>
      <c r="CAG78" s="987" t="s">
        <v>55</v>
      </c>
      <c r="CAH78" s="987" t="s">
        <v>55</v>
      </c>
      <c r="CAI78" s="987" t="s">
        <v>55</v>
      </c>
      <c r="CAJ78" s="987" t="s">
        <v>55</v>
      </c>
      <c r="CAK78" s="987" t="s">
        <v>55</v>
      </c>
      <c r="CAL78" s="987" t="s">
        <v>55</v>
      </c>
      <c r="CAM78" s="987" t="s">
        <v>55</v>
      </c>
      <c r="CAN78" s="987" t="s">
        <v>55</v>
      </c>
      <c r="CAO78" s="987" t="s">
        <v>55</v>
      </c>
      <c r="CAP78" s="987" t="s">
        <v>55</v>
      </c>
      <c r="CAQ78" s="987" t="s">
        <v>55</v>
      </c>
      <c r="CAR78" s="987" t="s">
        <v>55</v>
      </c>
      <c r="CAS78" s="987" t="s">
        <v>55</v>
      </c>
      <c r="CAT78" s="987" t="s">
        <v>55</v>
      </c>
      <c r="CAU78" s="987" t="s">
        <v>55</v>
      </c>
      <c r="CAV78" s="987" t="s">
        <v>55</v>
      </c>
      <c r="CAW78" s="987" t="s">
        <v>55</v>
      </c>
      <c r="CAX78" s="987" t="s">
        <v>55</v>
      </c>
      <c r="CAY78" s="987" t="s">
        <v>55</v>
      </c>
      <c r="CAZ78" s="987" t="s">
        <v>55</v>
      </c>
      <c r="CBA78" s="987" t="s">
        <v>55</v>
      </c>
      <c r="CBB78" s="987" t="s">
        <v>55</v>
      </c>
      <c r="CBC78" s="987" t="s">
        <v>55</v>
      </c>
      <c r="CBD78" s="987" t="s">
        <v>55</v>
      </c>
      <c r="CBE78" s="987" t="s">
        <v>55</v>
      </c>
      <c r="CBF78" s="987" t="s">
        <v>55</v>
      </c>
      <c r="CBG78" s="987" t="s">
        <v>55</v>
      </c>
      <c r="CBH78" s="987" t="s">
        <v>55</v>
      </c>
      <c r="CBI78" s="987" t="s">
        <v>55</v>
      </c>
      <c r="CBJ78" s="987" t="s">
        <v>55</v>
      </c>
      <c r="CBK78" s="987" t="s">
        <v>55</v>
      </c>
      <c r="CBL78" s="987" t="s">
        <v>55</v>
      </c>
      <c r="CBM78" s="987" t="s">
        <v>55</v>
      </c>
      <c r="CBN78" s="987" t="s">
        <v>55</v>
      </c>
      <c r="CBO78" s="987" t="s">
        <v>55</v>
      </c>
      <c r="CBP78" s="987" t="s">
        <v>55</v>
      </c>
      <c r="CBQ78" s="987" t="s">
        <v>55</v>
      </c>
      <c r="CBR78" s="987" t="s">
        <v>55</v>
      </c>
      <c r="CBS78" s="987" t="s">
        <v>55</v>
      </c>
      <c r="CBT78" s="987" t="s">
        <v>55</v>
      </c>
      <c r="CBU78" s="987" t="s">
        <v>55</v>
      </c>
      <c r="CBV78" s="987" t="s">
        <v>55</v>
      </c>
      <c r="CBW78" s="987" t="s">
        <v>55</v>
      </c>
      <c r="CBX78" s="987" t="s">
        <v>55</v>
      </c>
      <c r="CBY78" s="987" t="s">
        <v>55</v>
      </c>
      <c r="CBZ78" s="987" t="s">
        <v>55</v>
      </c>
      <c r="CCA78" s="987" t="s">
        <v>55</v>
      </c>
      <c r="CCB78" s="987" t="s">
        <v>55</v>
      </c>
      <c r="CCC78" s="987" t="s">
        <v>55</v>
      </c>
      <c r="CCD78" s="987" t="s">
        <v>55</v>
      </c>
      <c r="CCE78" s="987" t="s">
        <v>55</v>
      </c>
      <c r="CCF78" s="987" t="s">
        <v>55</v>
      </c>
      <c r="CCG78" s="987" t="s">
        <v>55</v>
      </c>
      <c r="CCH78" s="987" t="s">
        <v>55</v>
      </c>
      <c r="CCI78" s="987" t="s">
        <v>55</v>
      </c>
      <c r="CCJ78" s="987" t="s">
        <v>55</v>
      </c>
      <c r="CCK78" s="987" t="s">
        <v>55</v>
      </c>
      <c r="CCL78" s="987" t="s">
        <v>55</v>
      </c>
      <c r="CCM78" s="987" t="s">
        <v>55</v>
      </c>
      <c r="CCN78" s="987" t="s">
        <v>55</v>
      </c>
      <c r="CCO78" s="987" t="s">
        <v>55</v>
      </c>
      <c r="CCP78" s="987" t="s">
        <v>55</v>
      </c>
      <c r="CCQ78" s="987" t="s">
        <v>55</v>
      </c>
      <c r="CCR78" s="987" t="s">
        <v>55</v>
      </c>
      <c r="CCS78" s="987" t="s">
        <v>55</v>
      </c>
      <c r="CCT78" s="987" t="s">
        <v>55</v>
      </c>
      <c r="CCU78" s="987" t="s">
        <v>55</v>
      </c>
      <c r="CCV78" s="987" t="s">
        <v>55</v>
      </c>
      <c r="CCW78" s="987" t="s">
        <v>55</v>
      </c>
      <c r="CCX78" s="987" t="s">
        <v>55</v>
      </c>
      <c r="CCY78" s="987" t="s">
        <v>55</v>
      </c>
      <c r="CCZ78" s="987" t="s">
        <v>55</v>
      </c>
      <c r="CDA78" s="987" t="s">
        <v>55</v>
      </c>
      <c r="CDB78" s="987" t="s">
        <v>55</v>
      </c>
      <c r="CDC78" s="987" t="s">
        <v>55</v>
      </c>
      <c r="CDD78" s="987" t="s">
        <v>55</v>
      </c>
      <c r="CDE78" s="987" t="s">
        <v>55</v>
      </c>
      <c r="CDF78" s="987" t="s">
        <v>55</v>
      </c>
      <c r="CDG78" s="987" t="s">
        <v>55</v>
      </c>
      <c r="CDH78" s="987" t="s">
        <v>55</v>
      </c>
      <c r="CDI78" s="987" t="s">
        <v>55</v>
      </c>
      <c r="CDJ78" s="987" t="s">
        <v>55</v>
      </c>
      <c r="CDK78" s="987" t="s">
        <v>55</v>
      </c>
      <c r="CDL78" s="987" t="s">
        <v>55</v>
      </c>
      <c r="CDM78" s="987" t="s">
        <v>55</v>
      </c>
      <c r="CDN78" s="987" t="s">
        <v>55</v>
      </c>
      <c r="CDO78" s="987" t="s">
        <v>55</v>
      </c>
      <c r="CDP78" s="987" t="s">
        <v>55</v>
      </c>
      <c r="CDQ78" s="987" t="s">
        <v>55</v>
      </c>
      <c r="CDR78" s="987" t="s">
        <v>55</v>
      </c>
      <c r="CDS78" s="987" t="s">
        <v>55</v>
      </c>
      <c r="CDT78" s="987" t="s">
        <v>55</v>
      </c>
      <c r="CDU78" s="987" t="s">
        <v>55</v>
      </c>
      <c r="CDV78" s="987" t="s">
        <v>55</v>
      </c>
      <c r="CDW78" s="987" t="s">
        <v>55</v>
      </c>
      <c r="CDX78" s="987" t="s">
        <v>55</v>
      </c>
      <c r="CDY78" s="987" t="s">
        <v>55</v>
      </c>
      <c r="CDZ78" s="987" t="s">
        <v>55</v>
      </c>
      <c r="CEA78" s="987" t="s">
        <v>55</v>
      </c>
      <c r="CEB78" s="987" t="s">
        <v>55</v>
      </c>
      <c r="CEC78" s="987" t="s">
        <v>55</v>
      </c>
      <c r="CED78" s="987" t="s">
        <v>55</v>
      </c>
      <c r="CEE78" s="987" t="s">
        <v>55</v>
      </c>
      <c r="CEF78" s="987" t="s">
        <v>55</v>
      </c>
      <c r="CEG78" s="987" t="s">
        <v>55</v>
      </c>
      <c r="CEH78" s="987" t="s">
        <v>55</v>
      </c>
      <c r="CEI78" s="987" t="s">
        <v>55</v>
      </c>
      <c r="CEJ78" s="987" t="s">
        <v>55</v>
      </c>
      <c r="CEK78" s="987" t="s">
        <v>55</v>
      </c>
      <c r="CEL78" s="987" t="s">
        <v>55</v>
      </c>
      <c r="CEM78" s="987" t="s">
        <v>55</v>
      </c>
      <c r="CEN78" s="987" t="s">
        <v>55</v>
      </c>
      <c r="CEO78" s="987" t="s">
        <v>55</v>
      </c>
      <c r="CEP78" s="987" t="s">
        <v>55</v>
      </c>
      <c r="CEQ78" s="987" t="s">
        <v>55</v>
      </c>
      <c r="CER78" s="987" t="s">
        <v>55</v>
      </c>
      <c r="CES78" s="987" t="s">
        <v>55</v>
      </c>
      <c r="CET78" s="987" t="s">
        <v>55</v>
      </c>
      <c r="CEU78" s="987" t="s">
        <v>55</v>
      </c>
      <c r="CEV78" s="987" t="s">
        <v>55</v>
      </c>
      <c r="CEW78" s="987" t="s">
        <v>55</v>
      </c>
      <c r="CEX78" s="987" t="s">
        <v>55</v>
      </c>
      <c r="CEY78" s="987" t="s">
        <v>55</v>
      </c>
      <c r="CEZ78" s="987" t="s">
        <v>55</v>
      </c>
      <c r="CFA78" s="987" t="s">
        <v>55</v>
      </c>
      <c r="CFB78" s="987" t="s">
        <v>55</v>
      </c>
      <c r="CFC78" s="987" t="s">
        <v>55</v>
      </c>
      <c r="CFD78" s="987" t="s">
        <v>55</v>
      </c>
      <c r="CFE78" s="987" t="s">
        <v>55</v>
      </c>
      <c r="CFF78" s="987" t="s">
        <v>55</v>
      </c>
      <c r="CFG78" s="987" t="s">
        <v>55</v>
      </c>
      <c r="CFH78" s="987" t="s">
        <v>55</v>
      </c>
      <c r="CFI78" s="987" t="s">
        <v>55</v>
      </c>
      <c r="CFJ78" s="987" t="s">
        <v>55</v>
      </c>
      <c r="CFK78" s="987" t="s">
        <v>55</v>
      </c>
      <c r="CFL78" s="987" t="s">
        <v>55</v>
      </c>
      <c r="CFM78" s="987" t="s">
        <v>55</v>
      </c>
      <c r="CFN78" s="987" t="s">
        <v>55</v>
      </c>
      <c r="CFO78" s="987" t="s">
        <v>55</v>
      </c>
      <c r="CFP78" s="987" t="s">
        <v>55</v>
      </c>
      <c r="CFQ78" s="987" t="s">
        <v>55</v>
      </c>
      <c r="CFR78" s="987" t="s">
        <v>55</v>
      </c>
      <c r="CFS78" s="987" t="s">
        <v>55</v>
      </c>
      <c r="CFT78" s="987" t="s">
        <v>55</v>
      </c>
      <c r="CFU78" s="987" t="s">
        <v>55</v>
      </c>
      <c r="CFV78" s="987" t="s">
        <v>55</v>
      </c>
      <c r="CFW78" s="987" t="s">
        <v>55</v>
      </c>
      <c r="CFX78" s="987" t="s">
        <v>55</v>
      </c>
      <c r="CFY78" s="987" t="s">
        <v>55</v>
      </c>
      <c r="CFZ78" s="987" t="s">
        <v>55</v>
      </c>
      <c r="CGA78" s="987" t="s">
        <v>55</v>
      </c>
      <c r="CGB78" s="987" t="s">
        <v>55</v>
      </c>
      <c r="CGC78" s="987" t="s">
        <v>55</v>
      </c>
      <c r="CGD78" s="987" t="s">
        <v>55</v>
      </c>
      <c r="CGE78" s="987" t="s">
        <v>55</v>
      </c>
      <c r="CGF78" s="987" t="s">
        <v>55</v>
      </c>
      <c r="CGG78" s="987" t="s">
        <v>55</v>
      </c>
      <c r="CGH78" s="987" t="s">
        <v>55</v>
      </c>
      <c r="CGI78" s="987" t="s">
        <v>55</v>
      </c>
      <c r="CGJ78" s="987" t="s">
        <v>55</v>
      </c>
      <c r="CGK78" s="987" t="s">
        <v>55</v>
      </c>
      <c r="CGL78" s="987" t="s">
        <v>55</v>
      </c>
      <c r="CGM78" s="987" t="s">
        <v>55</v>
      </c>
      <c r="CGN78" s="987" t="s">
        <v>55</v>
      </c>
      <c r="CGO78" s="987" t="s">
        <v>55</v>
      </c>
      <c r="CGP78" s="987" t="s">
        <v>55</v>
      </c>
      <c r="CGQ78" s="987" t="s">
        <v>55</v>
      </c>
      <c r="CGR78" s="987" t="s">
        <v>55</v>
      </c>
      <c r="CGS78" s="987" t="s">
        <v>55</v>
      </c>
      <c r="CGT78" s="987" t="s">
        <v>55</v>
      </c>
      <c r="CGU78" s="987" t="s">
        <v>55</v>
      </c>
      <c r="CGV78" s="987" t="s">
        <v>55</v>
      </c>
      <c r="CGW78" s="987" t="s">
        <v>55</v>
      </c>
      <c r="CGX78" s="987" t="s">
        <v>55</v>
      </c>
      <c r="CGY78" s="987" t="s">
        <v>55</v>
      </c>
      <c r="CGZ78" s="987" t="s">
        <v>55</v>
      </c>
      <c r="CHA78" s="987" t="s">
        <v>55</v>
      </c>
      <c r="CHB78" s="987" t="s">
        <v>55</v>
      </c>
      <c r="CHC78" s="987" t="s">
        <v>55</v>
      </c>
      <c r="CHD78" s="987" t="s">
        <v>55</v>
      </c>
      <c r="CHE78" s="987" t="s">
        <v>55</v>
      </c>
      <c r="CHF78" s="987" t="s">
        <v>55</v>
      </c>
      <c r="CHG78" s="987" t="s">
        <v>55</v>
      </c>
      <c r="CHH78" s="987" t="s">
        <v>55</v>
      </c>
      <c r="CHI78" s="987" t="s">
        <v>55</v>
      </c>
      <c r="CHJ78" s="987" t="s">
        <v>55</v>
      </c>
      <c r="CHK78" s="987" t="s">
        <v>55</v>
      </c>
      <c r="CHL78" s="987" t="s">
        <v>55</v>
      </c>
      <c r="CHM78" s="987" t="s">
        <v>55</v>
      </c>
      <c r="CHN78" s="987" t="s">
        <v>55</v>
      </c>
      <c r="CHO78" s="987" t="s">
        <v>55</v>
      </c>
      <c r="CHP78" s="987" t="s">
        <v>55</v>
      </c>
      <c r="CHQ78" s="987" t="s">
        <v>55</v>
      </c>
      <c r="CHR78" s="987" t="s">
        <v>55</v>
      </c>
      <c r="CHS78" s="987" t="s">
        <v>55</v>
      </c>
      <c r="CHT78" s="987" t="s">
        <v>55</v>
      </c>
      <c r="CHU78" s="987" t="s">
        <v>55</v>
      </c>
      <c r="CHV78" s="987" t="s">
        <v>55</v>
      </c>
      <c r="CHW78" s="987" t="s">
        <v>55</v>
      </c>
      <c r="CHX78" s="987" t="s">
        <v>55</v>
      </c>
      <c r="CHY78" s="987" t="s">
        <v>55</v>
      </c>
      <c r="CHZ78" s="987" t="s">
        <v>55</v>
      </c>
      <c r="CIA78" s="987" t="s">
        <v>55</v>
      </c>
      <c r="CIB78" s="987" t="s">
        <v>55</v>
      </c>
      <c r="CIC78" s="987" t="s">
        <v>55</v>
      </c>
      <c r="CID78" s="987" t="s">
        <v>55</v>
      </c>
      <c r="CIE78" s="987" t="s">
        <v>55</v>
      </c>
      <c r="CIF78" s="987" t="s">
        <v>55</v>
      </c>
      <c r="CIG78" s="987" t="s">
        <v>55</v>
      </c>
      <c r="CIH78" s="987" t="s">
        <v>55</v>
      </c>
      <c r="CII78" s="987" t="s">
        <v>55</v>
      </c>
      <c r="CIJ78" s="987" t="s">
        <v>55</v>
      </c>
      <c r="CIK78" s="987" t="s">
        <v>55</v>
      </c>
      <c r="CIL78" s="987" t="s">
        <v>55</v>
      </c>
      <c r="CIM78" s="987" t="s">
        <v>55</v>
      </c>
      <c r="CIN78" s="987" t="s">
        <v>55</v>
      </c>
      <c r="CIO78" s="987" t="s">
        <v>55</v>
      </c>
      <c r="CIP78" s="987" t="s">
        <v>55</v>
      </c>
      <c r="CIQ78" s="987" t="s">
        <v>55</v>
      </c>
      <c r="CIR78" s="987" t="s">
        <v>55</v>
      </c>
      <c r="CIS78" s="987" t="s">
        <v>55</v>
      </c>
      <c r="CIT78" s="987" t="s">
        <v>55</v>
      </c>
      <c r="CIU78" s="987" t="s">
        <v>55</v>
      </c>
      <c r="CIV78" s="987" t="s">
        <v>55</v>
      </c>
      <c r="CIW78" s="987" t="s">
        <v>55</v>
      </c>
      <c r="CIX78" s="987" t="s">
        <v>55</v>
      </c>
      <c r="CIY78" s="987" t="s">
        <v>55</v>
      </c>
      <c r="CIZ78" s="987" t="s">
        <v>55</v>
      </c>
      <c r="CJA78" s="987" t="s">
        <v>55</v>
      </c>
      <c r="CJB78" s="987" t="s">
        <v>55</v>
      </c>
      <c r="CJC78" s="987" t="s">
        <v>55</v>
      </c>
      <c r="CJD78" s="987" t="s">
        <v>55</v>
      </c>
      <c r="CJE78" s="987" t="s">
        <v>55</v>
      </c>
      <c r="CJF78" s="987" t="s">
        <v>55</v>
      </c>
      <c r="CJG78" s="987" t="s">
        <v>55</v>
      </c>
      <c r="CJH78" s="987" t="s">
        <v>55</v>
      </c>
      <c r="CJI78" s="987" t="s">
        <v>55</v>
      </c>
      <c r="CJJ78" s="987" t="s">
        <v>55</v>
      </c>
      <c r="CJK78" s="987" t="s">
        <v>55</v>
      </c>
      <c r="CJL78" s="987" t="s">
        <v>55</v>
      </c>
      <c r="CJM78" s="987" t="s">
        <v>55</v>
      </c>
      <c r="CJN78" s="987" t="s">
        <v>55</v>
      </c>
      <c r="CJO78" s="987" t="s">
        <v>55</v>
      </c>
      <c r="CJP78" s="987" t="s">
        <v>55</v>
      </c>
      <c r="CJQ78" s="987" t="s">
        <v>55</v>
      </c>
      <c r="CJR78" s="987" t="s">
        <v>55</v>
      </c>
      <c r="CJS78" s="987" t="s">
        <v>55</v>
      </c>
      <c r="CJT78" s="987" t="s">
        <v>55</v>
      </c>
      <c r="CJU78" s="987" t="s">
        <v>55</v>
      </c>
      <c r="CJV78" s="987" t="s">
        <v>55</v>
      </c>
      <c r="CJW78" s="987" t="s">
        <v>55</v>
      </c>
      <c r="CJX78" s="987" t="s">
        <v>55</v>
      </c>
      <c r="CJY78" s="987" t="s">
        <v>55</v>
      </c>
      <c r="CJZ78" s="987" t="s">
        <v>55</v>
      </c>
      <c r="CKA78" s="987" t="s">
        <v>55</v>
      </c>
      <c r="CKB78" s="987" t="s">
        <v>55</v>
      </c>
      <c r="CKC78" s="987" t="s">
        <v>55</v>
      </c>
      <c r="CKD78" s="987" t="s">
        <v>55</v>
      </c>
      <c r="CKE78" s="987" t="s">
        <v>55</v>
      </c>
      <c r="CKF78" s="987" t="s">
        <v>55</v>
      </c>
      <c r="CKG78" s="987" t="s">
        <v>55</v>
      </c>
      <c r="CKH78" s="987" t="s">
        <v>55</v>
      </c>
      <c r="CKI78" s="987" t="s">
        <v>55</v>
      </c>
      <c r="CKJ78" s="987" t="s">
        <v>55</v>
      </c>
      <c r="CKK78" s="987" t="s">
        <v>55</v>
      </c>
      <c r="CKL78" s="987" t="s">
        <v>55</v>
      </c>
      <c r="CKM78" s="987" t="s">
        <v>55</v>
      </c>
      <c r="CKN78" s="987" t="s">
        <v>55</v>
      </c>
      <c r="CKO78" s="987" t="s">
        <v>55</v>
      </c>
      <c r="CKP78" s="987" t="s">
        <v>55</v>
      </c>
      <c r="CKQ78" s="987" t="s">
        <v>55</v>
      </c>
      <c r="CKR78" s="987" t="s">
        <v>55</v>
      </c>
      <c r="CKS78" s="987" t="s">
        <v>55</v>
      </c>
      <c r="CKT78" s="987" t="s">
        <v>55</v>
      </c>
      <c r="CKU78" s="987" t="s">
        <v>55</v>
      </c>
      <c r="CKV78" s="987" t="s">
        <v>55</v>
      </c>
      <c r="CKW78" s="987" t="s">
        <v>55</v>
      </c>
      <c r="CKX78" s="987" t="s">
        <v>55</v>
      </c>
      <c r="CKY78" s="987" t="s">
        <v>55</v>
      </c>
      <c r="CKZ78" s="987" t="s">
        <v>55</v>
      </c>
      <c r="CLA78" s="987" t="s">
        <v>55</v>
      </c>
      <c r="CLB78" s="987" t="s">
        <v>55</v>
      </c>
      <c r="CLC78" s="987" t="s">
        <v>55</v>
      </c>
      <c r="CLD78" s="987" t="s">
        <v>55</v>
      </c>
      <c r="CLE78" s="987" t="s">
        <v>55</v>
      </c>
      <c r="CLF78" s="987" t="s">
        <v>55</v>
      </c>
      <c r="CLG78" s="987" t="s">
        <v>55</v>
      </c>
      <c r="CLH78" s="987" t="s">
        <v>55</v>
      </c>
      <c r="CLI78" s="987" t="s">
        <v>55</v>
      </c>
      <c r="CLJ78" s="987" t="s">
        <v>55</v>
      </c>
      <c r="CLK78" s="987" t="s">
        <v>55</v>
      </c>
      <c r="CLL78" s="987" t="s">
        <v>55</v>
      </c>
      <c r="CLM78" s="987" t="s">
        <v>55</v>
      </c>
      <c r="CLN78" s="987" t="s">
        <v>55</v>
      </c>
      <c r="CLO78" s="987" t="s">
        <v>55</v>
      </c>
      <c r="CLP78" s="987" t="s">
        <v>55</v>
      </c>
      <c r="CLQ78" s="987" t="s">
        <v>55</v>
      </c>
      <c r="CLR78" s="987" t="s">
        <v>55</v>
      </c>
      <c r="CLS78" s="987" t="s">
        <v>55</v>
      </c>
      <c r="CLT78" s="987" t="s">
        <v>55</v>
      </c>
      <c r="CLU78" s="987" t="s">
        <v>55</v>
      </c>
      <c r="CLV78" s="987" t="s">
        <v>55</v>
      </c>
      <c r="CLW78" s="987" t="s">
        <v>55</v>
      </c>
      <c r="CLX78" s="987" t="s">
        <v>55</v>
      </c>
      <c r="CLY78" s="987" t="s">
        <v>55</v>
      </c>
      <c r="CLZ78" s="987" t="s">
        <v>55</v>
      </c>
      <c r="CMA78" s="987" t="s">
        <v>55</v>
      </c>
      <c r="CMB78" s="987" t="s">
        <v>55</v>
      </c>
      <c r="CMC78" s="987" t="s">
        <v>55</v>
      </c>
      <c r="CMD78" s="987" t="s">
        <v>55</v>
      </c>
      <c r="CME78" s="987" t="s">
        <v>55</v>
      </c>
      <c r="CMF78" s="987" t="s">
        <v>55</v>
      </c>
      <c r="CMG78" s="987" t="s">
        <v>55</v>
      </c>
      <c r="CMH78" s="987" t="s">
        <v>55</v>
      </c>
      <c r="CMI78" s="987" t="s">
        <v>55</v>
      </c>
      <c r="CMJ78" s="987" t="s">
        <v>55</v>
      </c>
      <c r="CMK78" s="987" t="s">
        <v>55</v>
      </c>
      <c r="CML78" s="987" t="s">
        <v>55</v>
      </c>
      <c r="CMM78" s="987" t="s">
        <v>55</v>
      </c>
      <c r="CMN78" s="987" t="s">
        <v>55</v>
      </c>
      <c r="CMO78" s="987" t="s">
        <v>55</v>
      </c>
      <c r="CMP78" s="987" t="s">
        <v>55</v>
      </c>
      <c r="CMQ78" s="987" t="s">
        <v>55</v>
      </c>
      <c r="CMR78" s="987" t="s">
        <v>55</v>
      </c>
      <c r="CMS78" s="987" t="s">
        <v>55</v>
      </c>
      <c r="CMT78" s="987" t="s">
        <v>55</v>
      </c>
      <c r="CMU78" s="987" t="s">
        <v>55</v>
      </c>
      <c r="CMV78" s="987" t="s">
        <v>55</v>
      </c>
      <c r="CMW78" s="987" t="s">
        <v>55</v>
      </c>
      <c r="CMX78" s="987" t="s">
        <v>55</v>
      </c>
      <c r="CMY78" s="987" t="s">
        <v>55</v>
      </c>
      <c r="CMZ78" s="987" t="s">
        <v>55</v>
      </c>
      <c r="CNA78" s="987" t="s">
        <v>55</v>
      </c>
      <c r="CNB78" s="987" t="s">
        <v>55</v>
      </c>
      <c r="CNC78" s="987" t="s">
        <v>55</v>
      </c>
      <c r="CND78" s="987" t="s">
        <v>55</v>
      </c>
      <c r="CNE78" s="987" t="s">
        <v>55</v>
      </c>
      <c r="CNF78" s="987" t="s">
        <v>55</v>
      </c>
      <c r="CNG78" s="987" t="s">
        <v>55</v>
      </c>
      <c r="CNH78" s="987" t="s">
        <v>55</v>
      </c>
      <c r="CNI78" s="987" t="s">
        <v>55</v>
      </c>
      <c r="CNJ78" s="987" t="s">
        <v>55</v>
      </c>
      <c r="CNK78" s="987" t="s">
        <v>55</v>
      </c>
      <c r="CNL78" s="987" t="s">
        <v>55</v>
      </c>
      <c r="CNM78" s="987" t="s">
        <v>55</v>
      </c>
      <c r="CNN78" s="987" t="s">
        <v>55</v>
      </c>
      <c r="CNO78" s="987" t="s">
        <v>55</v>
      </c>
      <c r="CNP78" s="987" t="s">
        <v>55</v>
      </c>
      <c r="CNQ78" s="987" t="s">
        <v>55</v>
      </c>
      <c r="CNR78" s="987" t="s">
        <v>55</v>
      </c>
      <c r="CNS78" s="987" t="s">
        <v>55</v>
      </c>
      <c r="CNT78" s="987" t="s">
        <v>55</v>
      </c>
      <c r="CNU78" s="987" t="s">
        <v>55</v>
      </c>
      <c r="CNV78" s="987" t="s">
        <v>55</v>
      </c>
      <c r="CNW78" s="987" t="s">
        <v>55</v>
      </c>
      <c r="CNX78" s="987" t="s">
        <v>55</v>
      </c>
      <c r="CNY78" s="987" t="s">
        <v>55</v>
      </c>
      <c r="CNZ78" s="987" t="s">
        <v>55</v>
      </c>
      <c r="COA78" s="987" t="s">
        <v>55</v>
      </c>
      <c r="COB78" s="987" t="s">
        <v>55</v>
      </c>
      <c r="COC78" s="987" t="s">
        <v>55</v>
      </c>
      <c r="COD78" s="987" t="s">
        <v>55</v>
      </c>
      <c r="COE78" s="987" t="s">
        <v>55</v>
      </c>
      <c r="COF78" s="987" t="s">
        <v>55</v>
      </c>
      <c r="COG78" s="987" t="s">
        <v>55</v>
      </c>
      <c r="COH78" s="987" t="s">
        <v>55</v>
      </c>
      <c r="COI78" s="987" t="s">
        <v>55</v>
      </c>
      <c r="COJ78" s="987" t="s">
        <v>55</v>
      </c>
      <c r="COK78" s="987" t="s">
        <v>55</v>
      </c>
      <c r="COL78" s="987" t="s">
        <v>55</v>
      </c>
      <c r="COM78" s="987" t="s">
        <v>55</v>
      </c>
      <c r="CON78" s="987" t="s">
        <v>55</v>
      </c>
      <c r="COO78" s="987" t="s">
        <v>55</v>
      </c>
      <c r="COP78" s="987" t="s">
        <v>55</v>
      </c>
      <c r="COQ78" s="987" t="s">
        <v>55</v>
      </c>
      <c r="COR78" s="987" t="s">
        <v>55</v>
      </c>
      <c r="COS78" s="987" t="s">
        <v>55</v>
      </c>
      <c r="COT78" s="987" t="s">
        <v>55</v>
      </c>
      <c r="COU78" s="987" t="s">
        <v>55</v>
      </c>
      <c r="COV78" s="987" t="s">
        <v>55</v>
      </c>
      <c r="COW78" s="987" t="s">
        <v>55</v>
      </c>
      <c r="COX78" s="987" t="s">
        <v>55</v>
      </c>
      <c r="COY78" s="987" t="s">
        <v>55</v>
      </c>
      <c r="COZ78" s="987" t="s">
        <v>55</v>
      </c>
      <c r="CPA78" s="987" t="s">
        <v>55</v>
      </c>
      <c r="CPB78" s="987" t="s">
        <v>55</v>
      </c>
      <c r="CPC78" s="987" t="s">
        <v>55</v>
      </c>
      <c r="CPD78" s="987" t="s">
        <v>55</v>
      </c>
      <c r="CPE78" s="987" t="s">
        <v>55</v>
      </c>
      <c r="CPF78" s="987" t="s">
        <v>55</v>
      </c>
      <c r="CPG78" s="987" t="s">
        <v>55</v>
      </c>
      <c r="CPH78" s="987" t="s">
        <v>55</v>
      </c>
      <c r="CPI78" s="987" t="s">
        <v>55</v>
      </c>
      <c r="CPJ78" s="987" t="s">
        <v>55</v>
      </c>
      <c r="CPK78" s="987" t="s">
        <v>55</v>
      </c>
      <c r="CPL78" s="987" t="s">
        <v>55</v>
      </c>
      <c r="CPM78" s="987" t="s">
        <v>55</v>
      </c>
      <c r="CPN78" s="987" t="s">
        <v>55</v>
      </c>
      <c r="CPO78" s="987" t="s">
        <v>55</v>
      </c>
      <c r="CPP78" s="987" t="s">
        <v>55</v>
      </c>
      <c r="CPQ78" s="987" t="s">
        <v>55</v>
      </c>
      <c r="CPR78" s="987" t="s">
        <v>55</v>
      </c>
      <c r="CPS78" s="987" t="s">
        <v>55</v>
      </c>
      <c r="CPT78" s="987" t="s">
        <v>55</v>
      </c>
      <c r="CPU78" s="987" t="s">
        <v>55</v>
      </c>
      <c r="CPV78" s="987" t="s">
        <v>55</v>
      </c>
      <c r="CPW78" s="987" t="s">
        <v>55</v>
      </c>
      <c r="CPX78" s="987" t="s">
        <v>55</v>
      </c>
      <c r="CPY78" s="987" t="s">
        <v>55</v>
      </c>
      <c r="CPZ78" s="987" t="s">
        <v>55</v>
      </c>
      <c r="CQA78" s="987" t="s">
        <v>55</v>
      </c>
      <c r="CQB78" s="987" t="s">
        <v>55</v>
      </c>
      <c r="CQC78" s="987" t="s">
        <v>55</v>
      </c>
      <c r="CQD78" s="987" t="s">
        <v>55</v>
      </c>
      <c r="CQE78" s="987" t="s">
        <v>55</v>
      </c>
      <c r="CQF78" s="987" t="s">
        <v>55</v>
      </c>
      <c r="CQG78" s="987" t="s">
        <v>55</v>
      </c>
      <c r="CQH78" s="987" t="s">
        <v>55</v>
      </c>
      <c r="CQI78" s="987" t="s">
        <v>55</v>
      </c>
      <c r="CQJ78" s="987" t="s">
        <v>55</v>
      </c>
      <c r="CQK78" s="987" t="s">
        <v>55</v>
      </c>
      <c r="CQL78" s="987" t="s">
        <v>55</v>
      </c>
      <c r="CQM78" s="987" t="s">
        <v>55</v>
      </c>
      <c r="CQN78" s="987" t="s">
        <v>55</v>
      </c>
      <c r="CQO78" s="987" t="s">
        <v>55</v>
      </c>
      <c r="CQP78" s="987" t="s">
        <v>55</v>
      </c>
      <c r="CQQ78" s="987" t="s">
        <v>55</v>
      </c>
      <c r="CQR78" s="987" t="s">
        <v>55</v>
      </c>
      <c r="CQS78" s="987" t="s">
        <v>55</v>
      </c>
      <c r="CQT78" s="987" t="s">
        <v>55</v>
      </c>
      <c r="CQU78" s="987" t="s">
        <v>55</v>
      </c>
      <c r="CQV78" s="987" t="s">
        <v>55</v>
      </c>
      <c r="CQW78" s="987" t="s">
        <v>55</v>
      </c>
      <c r="CQX78" s="987" t="s">
        <v>55</v>
      </c>
      <c r="CQY78" s="987" t="s">
        <v>55</v>
      </c>
      <c r="CQZ78" s="987" t="s">
        <v>55</v>
      </c>
      <c r="CRA78" s="987" t="s">
        <v>55</v>
      </c>
      <c r="CRB78" s="987" t="s">
        <v>55</v>
      </c>
      <c r="CRC78" s="987" t="s">
        <v>55</v>
      </c>
      <c r="CRD78" s="987" t="s">
        <v>55</v>
      </c>
      <c r="CRE78" s="987" t="s">
        <v>55</v>
      </c>
      <c r="CRF78" s="987" t="s">
        <v>55</v>
      </c>
      <c r="CRG78" s="987" t="s">
        <v>55</v>
      </c>
      <c r="CRH78" s="987" t="s">
        <v>55</v>
      </c>
      <c r="CRI78" s="987" t="s">
        <v>55</v>
      </c>
      <c r="CRJ78" s="987" t="s">
        <v>55</v>
      </c>
      <c r="CRK78" s="987" t="s">
        <v>55</v>
      </c>
      <c r="CRL78" s="987" t="s">
        <v>55</v>
      </c>
      <c r="CRM78" s="987" t="s">
        <v>55</v>
      </c>
      <c r="CRN78" s="987" t="s">
        <v>55</v>
      </c>
      <c r="CRO78" s="987" t="s">
        <v>55</v>
      </c>
      <c r="CRP78" s="987" t="s">
        <v>55</v>
      </c>
      <c r="CRQ78" s="987" t="s">
        <v>55</v>
      </c>
      <c r="CRR78" s="987" t="s">
        <v>55</v>
      </c>
      <c r="CRS78" s="987" t="s">
        <v>55</v>
      </c>
      <c r="CRT78" s="987" t="s">
        <v>55</v>
      </c>
      <c r="CRU78" s="987" t="s">
        <v>55</v>
      </c>
      <c r="CRV78" s="987" t="s">
        <v>55</v>
      </c>
      <c r="CRW78" s="987" t="s">
        <v>55</v>
      </c>
      <c r="CRX78" s="987" t="s">
        <v>55</v>
      </c>
      <c r="CRY78" s="987" t="s">
        <v>55</v>
      </c>
      <c r="CRZ78" s="987" t="s">
        <v>55</v>
      </c>
      <c r="CSA78" s="987" t="s">
        <v>55</v>
      </c>
      <c r="CSB78" s="987" t="s">
        <v>55</v>
      </c>
      <c r="CSC78" s="987" t="s">
        <v>55</v>
      </c>
      <c r="CSD78" s="987" t="s">
        <v>55</v>
      </c>
      <c r="CSE78" s="987" t="s">
        <v>55</v>
      </c>
      <c r="CSF78" s="987" t="s">
        <v>55</v>
      </c>
      <c r="CSG78" s="987" t="s">
        <v>55</v>
      </c>
      <c r="CSH78" s="987" t="s">
        <v>55</v>
      </c>
      <c r="CSI78" s="987" t="s">
        <v>55</v>
      </c>
      <c r="CSJ78" s="987" t="s">
        <v>55</v>
      </c>
      <c r="CSK78" s="987" t="s">
        <v>55</v>
      </c>
      <c r="CSL78" s="987" t="s">
        <v>55</v>
      </c>
      <c r="CSM78" s="987" t="s">
        <v>55</v>
      </c>
      <c r="CSN78" s="987" t="s">
        <v>55</v>
      </c>
      <c r="CSO78" s="987" t="s">
        <v>55</v>
      </c>
      <c r="CSP78" s="987" t="s">
        <v>55</v>
      </c>
      <c r="CSQ78" s="987" t="s">
        <v>55</v>
      </c>
      <c r="CSR78" s="987" t="s">
        <v>55</v>
      </c>
      <c r="CSS78" s="987" t="s">
        <v>55</v>
      </c>
      <c r="CST78" s="987" t="s">
        <v>55</v>
      </c>
      <c r="CSU78" s="987" t="s">
        <v>55</v>
      </c>
      <c r="CSV78" s="987" t="s">
        <v>55</v>
      </c>
      <c r="CSW78" s="987" t="s">
        <v>55</v>
      </c>
      <c r="CSX78" s="987" t="s">
        <v>55</v>
      </c>
      <c r="CSY78" s="987" t="s">
        <v>55</v>
      </c>
      <c r="CSZ78" s="987" t="s">
        <v>55</v>
      </c>
      <c r="CTA78" s="987" t="s">
        <v>55</v>
      </c>
      <c r="CTB78" s="987" t="s">
        <v>55</v>
      </c>
      <c r="CTC78" s="987" t="s">
        <v>55</v>
      </c>
      <c r="CTD78" s="987" t="s">
        <v>55</v>
      </c>
      <c r="CTE78" s="987" t="s">
        <v>55</v>
      </c>
      <c r="CTF78" s="987" t="s">
        <v>55</v>
      </c>
      <c r="CTG78" s="987" t="s">
        <v>55</v>
      </c>
      <c r="CTH78" s="987" t="s">
        <v>55</v>
      </c>
      <c r="CTI78" s="987" t="s">
        <v>55</v>
      </c>
      <c r="CTJ78" s="987" t="s">
        <v>55</v>
      </c>
      <c r="CTK78" s="987" t="s">
        <v>55</v>
      </c>
      <c r="CTL78" s="987" t="s">
        <v>55</v>
      </c>
      <c r="CTM78" s="987" t="s">
        <v>55</v>
      </c>
      <c r="CTN78" s="987" t="s">
        <v>55</v>
      </c>
      <c r="CTO78" s="987" t="s">
        <v>55</v>
      </c>
      <c r="CTP78" s="987" t="s">
        <v>55</v>
      </c>
      <c r="CTQ78" s="987" t="s">
        <v>55</v>
      </c>
      <c r="CTR78" s="987" t="s">
        <v>55</v>
      </c>
      <c r="CTS78" s="987" t="s">
        <v>55</v>
      </c>
      <c r="CTT78" s="987" t="s">
        <v>55</v>
      </c>
      <c r="CTU78" s="987" t="s">
        <v>55</v>
      </c>
      <c r="CTV78" s="987" t="s">
        <v>55</v>
      </c>
      <c r="CTW78" s="987" t="s">
        <v>55</v>
      </c>
      <c r="CTX78" s="987" t="s">
        <v>55</v>
      </c>
      <c r="CTY78" s="987" t="s">
        <v>55</v>
      </c>
      <c r="CTZ78" s="987" t="s">
        <v>55</v>
      </c>
      <c r="CUA78" s="987" t="s">
        <v>55</v>
      </c>
      <c r="CUB78" s="987" t="s">
        <v>55</v>
      </c>
      <c r="CUC78" s="987" t="s">
        <v>55</v>
      </c>
      <c r="CUD78" s="987" t="s">
        <v>55</v>
      </c>
      <c r="CUE78" s="987" t="s">
        <v>55</v>
      </c>
      <c r="CUF78" s="987" t="s">
        <v>55</v>
      </c>
      <c r="CUG78" s="987" t="s">
        <v>55</v>
      </c>
      <c r="CUH78" s="987" t="s">
        <v>55</v>
      </c>
      <c r="CUI78" s="987" t="s">
        <v>55</v>
      </c>
      <c r="CUJ78" s="987" t="s">
        <v>55</v>
      </c>
      <c r="CUK78" s="987" t="s">
        <v>55</v>
      </c>
      <c r="CUL78" s="987" t="s">
        <v>55</v>
      </c>
      <c r="CUM78" s="987" t="s">
        <v>55</v>
      </c>
      <c r="CUN78" s="987" t="s">
        <v>55</v>
      </c>
      <c r="CUO78" s="987" t="s">
        <v>55</v>
      </c>
      <c r="CUP78" s="987" t="s">
        <v>55</v>
      </c>
      <c r="CUQ78" s="987" t="s">
        <v>55</v>
      </c>
      <c r="CUR78" s="987" t="s">
        <v>55</v>
      </c>
      <c r="CUS78" s="987" t="s">
        <v>55</v>
      </c>
      <c r="CUT78" s="987" t="s">
        <v>55</v>
      </c>
      <c r="CUU78" s="987" t="s">
        <v>55</v>
      </c>
      <c r="CUV78" s="987" t="s">
        <v>55</v>
      </c>
      <c r="CUW78" s="987" t="s">
        <v>55</v>
      </c>
      <c r="CUX78" s="987" t="s">
        <v>55</v>
      </c>
      <c r="CUY78" s="987" t="s">
        <v>55</v>
      </c>
      <c r="CUZ78" s="987" t="s">
        <v>55</v>
      </c>
      <c r="CVA78" s="987" t="s">
        <v>55</v>
      </c>
      <c r="CVB78" s="987" t="s">
        <v>55</v>
      </c>
      <c r="CVC78" s="987" t="s">
        <v>55</v>
      </c>
      <c r="CVD78" s="987" t="s">
        <v>55</v>
      </c>
      <c r="CVE78" s="987" t="s">
        <v>55</v>
      </c>
      <c r="CVF78" s="987" t="s">
        <v>55</v>
      </c>
      <c r="CVG78" s="987" t="s">
        <v>55</v>
      </c>
      <c r="CVH78" s="987" t="s">
        <v>55</v>
      </c>
      <c r="CVI78" s="987" t="s">
        <v>55</v>
      </c>
      <c r="CVJ78" s="987" t="s">
        <v>55</v>
      </c>
      <c r="CVK78" s="987" t="s">
        <v>55</v>
      </c>
      <c r="CVL78" s="987" t="s">
        <v>55</v>
      </c>
      <c r="CVM78" s="987" t="s">
        <v>55</v>
      </c>
      <c r="CVN78" s="987" t="s">
        <v>55</v>
      </c>
      <c r="CVO78" s="987" t="s">
        <v>55</v>
      </c>
      <c r="CVP78" s="987" t="s">
        <v>55</v>
      </c>
      <c r="CVQ78" s="987" t="s">
        <v>55</v>
      </c>
      <c r="CVR78" s="987" t="s">
        <v>55</v>
      </c>
      <c r="CVS78" s="987" t="s">
        <v>55</v>
      </c>
      <c r="CVT78" s="987" t="s">
        <v>55</v>
      </c>
      <c r="CVU78" s="987" t="s">
        <v>55</v>
      </c>
      <c r="CVV78" s="987" t="s">
        <v>55</v>
      </c>
      <c r="CVW78" s="987" t="s">
        <v>55</v>
      </c>
      <c r="CVX78" s="987" t="s">
        <v>55</v>
      </c>
      <c r="CVY78" s="987" t="s">
        <v>55</v>
      </c>
      <c r="CVZ78" s="987" t="s">
        <v>55</v>
      </c>
      <c r="CWA78" s="987" t="s">
        <v>55</v>
      </c>
      <c r="CWB78" s="987" t="s">
        <v>55</v>
      </c>
      <c r="CWC78" s="987" t="s">
        <v>55</v>
      </c>
      <c r="CWD78" s="987" t="s">
        <v>55</v>
      </c>
      <c r="CWE78" s="987" t="s">
        <v>55</v>
      </c>
      <c r="CWF78" s="987" t="s">
        <v>55</v>
      </c>
      <c r="CWG78" s="987" t="s">
        <v>55</v>
      </c>
      <c r="CWH78" s="987" t="s">
        <v>55</v>
      </c>
      <c r="CWI78" s="987" t="s">
        <v>55</v>
      </c>
      <c r="CWJ78" s="987" t="s">
        <v>55</v>
      </c>
      <c r="CWK78" s="987" t="s">
        <v>55</v>
      </c>
      <c r="CWL78" s="987" t="s">
        <v>55</v>
      </c>
      <c r="CWM78" s="987" t="s">
        <v>55</v>
      </c>
      <c r="CWN78" s="987" t="s">
        <v>55</v>
      </c>
      <c r="CWO78" s="987" t="s">
        <v>55</v>
      </c>
      <c r="CWP78" s="987" t="s">
        <v>55</v>
      </c>
      <c r="CWQ78" s="987" t="s">
        <v>55</v>
      </c>
      <c r="CWR78" s="987" t="s">
        <v>55</v>
      </c>
      <c r="CWS78" s="987" t="s">
        <v>55</v>
      </c>
      <c r="CWT78" s="987" t="s">
        <v>55</v>
      </c>
      <c r="CWU78" s="987" t="s">
        <v>55</v>
      </c>
      <c r="CWV78" s="987" t="s">
        <v>55</v>
      </c>
      <c r="CWW78" s="987" t="s">
        <v>55</v>
      </c>
      <c r="CWX78" s="987" t="s">
        <v>55</v>
      </c>
      <c r="CWY78" s="987" t="s">
        <v>55</v>
      </c>
      <c r="CWZ78" s="987" t="s">
        <v>55</v>
      </c>
      <c r="CXA78" s="987" t="s">
        <v>55</v>
      </c>
      <c r="CXB78" s="987" t="s">
        <v>55</v>
      </c>
      <c r="CXC78" s="987" t="s">
        <v>55</v>
      </c>
      <c r="CXD78" s="987" t="s">
        <v>55</v>
      </c>
      <c r="CXE78" s="987" t="s">
        <v>55</v>
      </c>
      <c r="CXF78" s="987" t="s">
        <v>55</v>
      </c>
      <c r="CXG78" s="987" t="s">
        <v>55</v>
      </c>
      <c r="CXH78" s="987" t="s">
        <v>55</v>
      </c>
      <c r="CXI78" s="987" t="s">
        <v>55</v>
      </c>
      <c r="CXJ78" s="987" t="s">
        <v>55</v>
      </c>
      <c r="CXK78" s="987" t="s">
        <v>55</v>
      </c>
      <c r="CXL78" s="987" t="s">
        <v>55</v>
      </c>
      <c r="CXM78" s="987" t="s">
        <v>55</v>
      </c>
      <c r="CXN78" s="987" t="s">
        <v>55</v>
      </c>
      <c r="CXO78" s="987" t="s">
        <v>55</v>
      </c>
      <c r="CXP78" s="987" t="s">
        <v>55</v>
      </c>
      <c r="CXQ78" s="987" t="s">
        <v>55</v>
      </c>
      <c r="CXR78" s="987" t="s">
        <v>55</v>
      </c>
      <c r="CXS78" s="987" t="s">
        <v>55</v>
      </c>
      <c r="CXT78" s="987" t="s">
        <v>55</v>
      </c>
      <c r="CXU78" s="987" t="s">
        <v>55</v>
      </c>
      <c r="CXV78" s="987" t="s">
        <v>55</v>
      </c>
      <c r="CXW78" s="987" t="s">
        <v>55</v>
      </c>
      <c r="CXX78" s="987" t="s">
        <v>55</v>
      </c>
      <c r="CXY78" s="987" t="s">
        <v>55</v>
      </c>
      <c r="CXZ78" s="987" t="s">
        <v>55</v>
      </c>
      <c r="CYA78" s="987" t="s">
        <v>55</v>
      </c>
      <c r="CYB78" s="987" t="s">
        <v>55</v>
      </c>
      <c r="CYC78" s="987" t="s">
        <v>55</v>
      </c>
      <c r="CYD78" s="987" t="s">
        <v>55</v>
      </c>
      <c r="CYE78" s="987" t="s">
        <v>55</v>
      </c>
      <c r="CYF78" s="987" t="s">
        <v>55</v>
      </c>
      <c r="CYG78" s="987" t="s">
        <v>55</v>
      </c>
      <c r="CYH78" s="987" t="s">
        <v>55</v>
      </c>
      <c r="CYI78" s="987" t="s">
        <v>55</v>
      </c>
      <c r="CYJ78" s="987" t="s">
        <v>55</v>
      </c>
      <c r="CYK78" s="987" t="s">
        <v>55</v>
      </c>
      <c r="CYL78" s="987" t="s">
        <v>55</v>
      </c>
      <c r="CYM78" s="987" t="s">
        <v>55</v>
      </c>
      <c r="CYN78" s="987" t="s">
        <v>55</v>
      </c>
      <c r="CYO78" s="987" t="s">
        <v>55</v>
      </c>
      <c r="CYP78" s="987" t="s">
        <v>55</v>
      </c>
      <c r="CYQ78" s="987" t="s">
        <v>55</v>
      </c>
      <c r="CYR78" s="987" t="s">
        <v>55</v>
      </c>
      <c r="CYS78" s="987" t="s">
        <v>55</v>
      </c>
      <c r="CYT78" s="987" t="s">
        <v>55</v>
      </c>
      <c r="CYU78" s="987" t="s">
        <v>55</v>
      </c>
      <c r="CYV78" s="987" t="s">
        <v>55</v>
      </c>
      <c r="CYW78" s="987" t="s">
        <v>55</v>
      </c>
      <c r="CYX78" s="987" t="s">
        <v>55</v>
      </c>
      <c r="CYY78" s="987" t="s">
        <v>55</v>
      </c>
      <c r="CYZ78" s="987" t="s">
        <v>55</v>
      </c>
      <c r="CZA78" s="987" t="s">
        <v>55</v>
      </c>
      <c r="CZB78" s="987" t="s">
        <v>55</v>
      </c>
      <c r="CZC78" s="987" t="s">
        <v>55</v>
      </c>
      <c r="CZD78" s="987" t="s">
        <v>55</v>
      </c>
      <c r="CZE78" s="987" t="s">
        <v>55</v>
      </c>
      <c r="CZF78" s="987" t="s">
        <v>55</v>
      </c>
      <c r="CZG78" s="987" t="s">
        <v>55</v>
      </c>
      <c r="CZH78" s="987" t="s">
        <v>55</v>
      </c>
      <c r="CZI78" s="987" t="s">
        <v>55</v>
      </c>
      <c r="CZJ78" s="987" t="s">
        <v>55</v>
      </c>
      <c r="CZK78" s="987" t="s">
        <v>55</v>
      </c>
      <c r="CZL78" s="987" t="s">
        <v>55</v>
      </c>
      <c r="CZM78" s="987" t="s">
        <v>55</v>
      </c>
      <c r="CZN78" s="987" t="s">
        <v>55</v>
      </c>
      <c r="CZO78" s="987" t="s">
        <v>55</v>
      </c>
      <c r="CZP78" s="987" t="s">
        <v>55</v>
      </c>
      <c r="CZQ78" s="987" t="s">
        <v>55</v>
      </c>
      <c r="CZR78" s="987" t="s">
        <v>55</v>
      </c>
      <c r="CZS78" s="987" t="s">
        <v>55</v>
      </c>
      <c r="CZT78" s="987" t="s">
        <v>55</v>
      </c>
      <c r="CZU78" s="987" t="s">
        <v>55</v>
      </c>
      <c r="CZV78" s="987" t="s">
        <v>55</v>
      </c>
      <c r="CZW78" s="987" t="s">
        <v>55</v>
      </c>
      <c r="CZX78" s="987" t="s">
        <v>55</v>
      </c>
      <c r="CZY78" s="987" t="s">
        <v>55</v>
      </c>
      <c r="CZZ78" s="987" t="s">
        <v>55</v>
      </c>
      <c r="DAA78" s="987" t="s">
        <v>55</v>
      </c>
      <c r="DAB78" s="987" t="s">
        <v>55</v>
      </c>
      <c r="DAC78" s="987" t="s">
        <v>55</v>
      </c>
      <c r="DAD78" s="987" t="s">
        <v>55</v>
      </c>
      <c r="DAE78" s="987" t="s">
        <v>55</v>
      </c>
      <c r="DAF78" s="987" t="s">
        <v>55</v>
      </c>
      <c r="DAG78" s="987" t="s">
        <v>55</v>
      </c>
      <c r="DAH78" s="987" t="s">
        <v>55</v>
      </c>
      <c r="DAI78" s="987" t="s">
        <v>55</v>
      </c>
      <c r="DAJ78" s="987" t="s">
        <v>55</v>
      </c>
      <c r="DAK78" s="987" t="s">
        <v>55</v>
      </c>
      <c r="DAL78" s="987" t="s">
        <v>55</v>
      </c>
      <c r="DAM78" s="987" t="s">
        <v>55</v>
      </c>
      <c r="DAN78" s="987" t="s">
        <v>55</v>
      </c>
      <c r="DAO78" s="987" t="s">
        <v>55</v>
      </c>
      <c r="DAP78" s="987" t="s">
        <v>55</v>
      </c>
      <c r="DAQ78" s="987" t="s">
        <v>55</v>
      </c>
      <c r="DAR78" s="987" t="s">
        <v>55</v>
      </c>
      <c r="DAS78" s="987" t="s">
        <v>55</v>
      </c>
      <c r="DAT78" s="987" t="s">
        <v>55</v>
      </c>
      <c r="DAU78" s="987" t="s">
        <v>55</v>
      </c>
      <c r="DAV78" s="987" t="s">
        <v>55</v>
      </c>
      <c r="DAW78" s="987" t="s">
        <v>55</v>
      </c>
      <c r="DAX78" s="987" t="s">
        <v>55</v>
      </c>
      <c r="DAY78" s="987" t="s">
        <v>55</v>
      </c>
      <c r="DAZ78" s="987" t="s">
        <v>55</v>
      </c>
      <c r="DBA78" s="987" t="s">
        <v>55</v>
      </c>
      <c r="DBB78" s="987" t="s">
        <v>55</v>
      </c>
      <c r="DBC78" s="987" t="s">
        <v>55</v>
      </c>
      <c r="DBD78" s="987" t="s">
        <v>55</v>
      </c>
      <c r="DBE78" s="987" t="s">
        <v>55</v>
      </c>
      <c r="DBF78" s="987" t="s">
        <v>55</v>
      </c>
      <c r="DBG78" s="987" t="s">
        <v>55</v>
      </c>
      <c r="DBH78" s="987" t="s">
        <v>55</v>
      </c>
      <c r="DBI78" s="987" t="s">
        <v>55</v>
      </c>
      <c r="DBJ78" s="987" t="s">
        <v>55</v>
      </c>
      <c r="DBK78" s="987" t="s">
        <v>55</v>
      </c>
      <c r="DBL78" s="987" t="s">
        <v>55</v>
      </c>
      <c r="DBM78" s="987" t="s">
        <v>55</v>
      </c>
      <c r="DBN78" s="987" t="s">
        <v>55</v>
      </c>
      <c r="DBO78" s="987" t="s">
        <v>55</v>
      </c>
      <c r="DBP78" s="987" t="s">
        <v>55</v>
      </c>
      <c r="DBQ78" s="987" t="s">
        <v>55</v>
      </c>
      <c r="DBR78" s="987" t="s">
        <v>55</v>
      </c>
      <c r="DBS78" s="987" t="s">
        <v>55</v>
      </c>
      <c r="DBT78" s="987" t="s">
        <v>55</v>
      </c>
      <c r="DBU78" s="987" t="s">
        <v>55</v>
      </c>
      <c r="DBV78" s="987" t="s">
        <v>55</v>
      </c>
      <c r="DBW78" s="987" t="s">
        <v>55</v>
      </c>
      <c r="DBX78" s="987" t="s">
        <v>55</v>
      </c>
      <c r="DBY78" s="987" t="s">
        <v>55</v>
      </c>
      <c r="DBZ78" s="987" t="s">
        <v>55</v>
      </c>
      <c r="DCA78" s="987" t="s">
        <v>55</v>
      </c>
      <c r="DCB78" s="987" t="s">
        <v>55</v>
      </c>
      <c r="DCC78" s="987" t="s">
        <v>55</v>
      </c>
      <c r="DCD78" s="987" t="s">
        <v>55</v>
      </c>
      <c r="DCE78" s="987" t="s">
        <v>55</v>
      </c>
      <c r="DCF78" s="987" t="s">
        <v>55</v>
      </c>
      <c r="DCG78" s="987" t="s">
        <v>55</v>
      </c>
      <c r="DCH78" s="987" t="s">
        <v>55</v>
      </c>
      <c r="DCI78" s="987" t="s">
        <v>55</v>
      </c>
      <c r="DCJ78" s="987" t="s">
        <v>55</v>
      </c>
      <c r="DCK78" s="987" t="s">
        <v>55</v>
      </c>
      <c r="DCL78" s="987" t="s">
        <v>55</v>
      </c>
      <c r="DCM78" s="987" t="s">
        <v>55</v>
      </c>
      <c r="DCN78" s="987" t="s">
        <v>55</v>
      </c>
      <c r="DCO78" s="987" t="s">
        <v>55</v>
      </c>
      <c r="DCP78" s="987" t="s">
        <v>55</v>
      </c>
      <c r="DCQ78" s="987" t="s">
        <v>55</v>
      </c>
      <c r="DCR78" s="987" t="s">
        <v>55</v>
      </c>
      <c r="DCS78" s="987" t="s">
        <v>55</v>
      </c>
      <c r="DCT78" s="987" t="s">
        <v>55</v>
      </c>
      <c r="DCU78" s="987" t="s">
        <v>55</v>
      </c>
      <c r="DCV78" s="987" t="s">
        <v>55</v>
      </c>
      <c r="DCW78" s="987" t="s">
        <v>55</v>
      </c>
      <c r="DCX78" s="987" t="s">
        <v>55</v>
      </c>
      <c r="DCY78" s="987" t="s">
        <v>55</v>
      </c>
      <c r="DCZ78" s="987" t="s">
        <v>55</v>
      </c>
      <c r="DDA78" s="987" t="s">
        <v>55</v>
      </c>
      <c r="DDB78" s="987" t="s">
        <v>55</v>
      </c>
      <c r="DDC78" s="987" t="s">
        <v>55</v>
      </c>
      <c r="DDD78" s="987" t="s">
        <v>55</v>
      </c>
      <c r="DDE78" s="987" t="s">
        <v>55</v>
      </c>
      <c r="DDF78" s="987" t="s">
        <v>55</v>
      </c>
      <c r="DDG78" s="987" t="s">
        <v>55</v>
      </c>
      <c r="DDH78" s="987" t="s">
        <v>55</v>
      </c>
      <c r="DDI78" s="987" t="s">
        <v>55</v>
      </c>
      <c r="DDJ78" s="987" t="s">
        <v>55</v>
      </c>
      <c r="DDK78" s="987" t="s">
        <v>55</v>
      </c>
      <c r="DDL78" s="987" t="s">
        <v>55</v>
      </c>
      <c r="DDM78" s="987" t="s">
        <v>55</v>
      </c>
      <c r="DDN78" s="987" t="s">
        <v>55</v>
      </c>
      <c r="DDO78" s="987" t="s">
        <v>55</v>
      </c>
      <c r="DDP78" s="987" t="s">
        <v>55</v>
      </c>
      <c r="DDQ78" s="987" t="s">
        <v>55</v>
      </c>
      <c r="DDR78" s="987" t="s">
        <v>55</v>
      </c>
      <c r="DDS78" s="987" t="s">
        <v>55</v>
      </c>
      <c r="DDT78" s="987" t="s">
        <v>55</v>
      </c>
      <c r="DDU78" s="987" t="s">
        <v>55</v>
      </c>
      <c r="DDV78" s="987" t="s">
        <v>55</v>
      </c>
      <c r="DDW78" s="987" t="s">
        <v>55</v>
      </c>
      <c r="DDX78" s="987" t="s">
        <v>55</v>
      </c>
      <c r="DDY78" s="987" t="s">
        <v>55</v>
      </c>
      <c r="DDZ78" s="987" t="s">
        <v>55</v>
      </c>
      <c r="DEA78" s="987" t="s">
        <v>55</v>
      </c>
      <c r="DEB78" s="987" t="s">
        <v>55</v>
      </c>
      <c r="DEC78" s="987" t="s">
        <v>55</v>
      </c>
      <c r="DED78" s="987" t="s">
        <v>55</v>
      </c>
      <c r="DEE78" s="987" t="s">
        <v>55</v>
      </c>
      <c r="DEF78" s="987" t="s">
        <v>55</v>
      </c>
      <c r="DEG78" s="987" t="s">
        <v>55</v>
      </c>
      <c r="DEH78" s="987" t="s">
        <v>55</v>
      </c>
      <c r="DEI78" s="987" t="s">
        <v>55</v>
      </c>
      <c r="DEJ78" s="987" t="s">
        <v>55</v>
      </c>
      <c r="DEK78" s="987" t="s">
        <v>55</v>
      </c>
      <c r="DEL78" s="987" t="s">
        <v>55</v>
      </c>
      <c r="DEM78" s="987" t="s">
        <v>55</v>
      </c>
      <c r="DEN78" s="987" t="s">
        <v>55</v>
      </c>
      <c r="DEO78" s="987" t="s">
        <v>55</v>
      </c>
      <c r="DEP78" s="987" t="s">
        <v>55</v>
      </c>
      <c r="DEQ78" s="987" t="s">
        <v>55</v>
      </c>
      <c r="DER78" s="987" t="s">
        <v>55</v>
      </c>
      <c r="DES78" s="987" t="s">
        <v>55</v>
      </c>
      <c r="DET78" s="987" t="s">
        <v>55</v>
      </c>
      <c r="DEU78" s="987" t="s">
        <v>55</v>
      </c>
      <c r="DEV78" s="987" t="s">
        <v>55</v>
      </c>
      <c r="DEW78" s="987" t="s">
        <v>55</v>
      </c>
      <c r="DEX78" s="987" t="s">
        <v>55</v>
      </c>
      <c r="DEY78" s="987" t="s">
        <v>55</v>
      </c>
      <c r="DEZ78" s="987" t="s">
        <v>55</v>
      </c>
      <c r="DFA78" s="987" t="s">
        <v>55</v>
      </c>
      <c r="DFB78" s="987" t="s">
        <v>55</v>
      </c>
      <c r="DFC78" s="987" t="s">
        <v>55</v>
      </c>
      <c r="DFD78" s="987" t="s">
        <v>55</v>
      </c>
      <c r="DFE78" s="987" t="s">
        <v>55</v>
      </c>
      <c r="DFF78" s="987" t="s">
        <v>55</v>
      </c>
      <c r="DFG78" s="987" t="s">
        <v>55</v>
      </c>
      <c r="DFH78" s="987" t="s">
        <v>55</v>
      </c>
      <c r="DFI78" s="987" t="s">
        <v>55</v>
      </c>
      <c r="DFJ78" s="987" t="s">
        <v>55</v>
      </c>
      <c r="DFK78" s="987" t="s">
        <v>55</v>
      </c>
      <c r="DFL78" s="987" t="s">
        <v>55</v>
      </c>
      <c r="DFM78" s="987" t="s">
        <v>55</v>
      </c>
      <c r="DFN78" s="987" t="s">
        <v>55</v>
      </c>
      <c r="DFO78" s="987" t="s">
        <v>55</v>
      </c>
      <c r="DFP78" s="987" t="s">
        <v>55</v>
      </c>
      <c r="DFQ78" s="987" t="s">
        <v>55</v>
      </c>
      <c r="DFR78" s="987" t="s">
        <v>55</v>
      </c>
      <c r="DFS78" s="987" t="s">
        <v>55</v>
      </c>
      <c r="DFT78" s="987" t="s">
        <v>55</v>
      </c>
      <c r="DFU78" s="987" t="s">
        <v>55</v>
      </c>
      <c r="DFV78" s="987" t="s">
        <v>55</v>
      </c>
      <c r="DFW78" s="987" t="s">
        <v>55</v>
      </c>
      <c r="DFX78" s="987" t="s">
        <v>55</v>
      </c>
      <c r="DFY78" s="987" t="s">
        <v>55</v>
      </c>
      <c r="DFZ78" s="987" t="s">
        <v>55</v>
      </c>
      <c r="DGA78" s="987" t="s">
        <v>55</v>
      </c>
      <c r="DGB78" s="987" t="s">
        <v>55</v>
      </c>
      <c r="DGC78" s="987" t="s">
        <v>55</v>
      </c>
      <c r="DGD78" s="987" t="s">
        <v>55</v>
      </c>
      <c r="DGE78" s="987" t="s">
        <v>55</v>
      </c>
      <c r="DGF78" s="987" t="s">
        <v>55</v>
      </c>
      <c r="DGG78" s="987" t="s">
        <v>55</v>
      </c>
      <c r="DGH78" s="987" t="s">
        <v>55</v>
      </c>
      <c r="DGI78" s="987" t="s">
        <v>55</v>
      </c>
      <c r="DGJ78" s="987" t="s">
        <v>55</v>
      </c>
      <c r="DGK78" s="987" t="s">
        <v>55</v>
      </c>
      <c r="DGL78" s="987" t="s">
        <v>55</v>
      </c>
      <c r="DGM78" s="987" t="s">
        <v>55</v>
      </c>
      <c r="DGN78" s="987" t="s">
        <v>55</v>
      </c>
      <c r="DGO78" s="987" t="s">
        <v>55</v>
      </c>
      <c r="DGP78" s="987" t="s">
        <v>55</v>
      </c>
      <c r="DGQ78" s="987" t="s">
        <v>55</v>
      </c>
      <c r="DGR78" s="987" t="s">
        <v>55</v>
      </c>
      <c r="DGS78" s="987" t="s">
        <v>55</v>
      </c>
      <c r="DGT78" s="987" t="s">
        <v>55</v>
      </c>
      <c r="DGU78" s="987" t="s">
        <v>55</v>
      </c>
      <c r="DGV78" s="987" t="s">
        <v>55</v>
      </c>
      <c r="DGW78" s="987" t="s">
        <v>55</v>
      </c>
      <c r="DGX78" s="987" t="s">
        <v>55</v>
      </c>
      <c r="DGY78" s="987" t="s">
        <v>55</v>
      </c>
      <c r="DGZ78" s="987" t="s">
        <v>55</v>
      </c>
      <c r="DHA78" s="987" t="s">
        <v>55</v>
      </c>
      <c r="DHB78" s="987" t="s">
        <v>55</v>
      </c>
      <c r="DHC78" s="987" t="s">
        <v>55</v>
      </c>
      <c r="DHD78" s="987" t="s">
        <v>55</v>
      </c>
      <c r="DHE78" s="987" t="s">
        <v>55</v>
      </c>
      <c r="DHF78" s="987" t="s">
        <v>55</v>
      </c>
      <c r="DHG78" s="987" t="s">
        <v>55</v>
      </c>
      <c r="DHH78" s="987" t="s">
        <v>55</v>
      </c>
      <c r="DHI78" s="987" t="s">
        <v>55</v>
      </c>
      <c r="DHJ78" s="987" t="s">
        <v>55</v>
      </c>
      <c r="DHK78" s="987" t="s">
        <v>55</v>
      </c>
      <c r="DHL78" s="987" t="s">
        <v>55</v>
      </c>
      <c r="DHM78" s="987" t="s">
        <v>55</v>
      </c>
      <c r="DHN78" s="987" t="s">
        <v>55</v>
      </c>
      <c r="DHO78" s="987" t="s">
        <v>55</v>
      </c>
      <c r="DHP78" s="987" t="s">
        <v>55</v>
      </c>
      <c r="DHQ78" s="987" t="s">
        <v>55</v>
      </c>
      <c r="DHR78" s="987" t="s">
        <v>55</v>
      </c>
      <c r="DHS78" s="987" t="s">
        <v>55</v>
      </c>
      <c r="DHT78" s="987" t="s">
        <v>55</v>
      </c>
      <c r="DHU78" s="987" t="s">
        <v>55</v>
      </c>
      <c r="DHV78" s="987" t="s">
        <v>55</v>
      </c>
      <c r="DHW78" s="987" t="s">
        <v>55</v>
      </c>
      <c r="DHX78" s="987" t="s">
        <v>55</v>
      </c>
      <c r="DHY78" s="987" t="s">
        <v>55</v>
      </c>
      <c r="DHZ78" s="987" t="s">
        <v>55</v>
      </c>
      <c r="DIA78" s="987" t="s">
        <v>55</v>
      </c>
      <c r="DIB78" s="987" t="s">
        <v>55</v>
      </c>
      <c r="DIC78" s="987" t="s">
        <v>55</v>
      </c>
      <c r="DID78" s="987" t="s">
        <v>55</v>
      </c>
      <c r="DIE78" s="987" t="s">
        <v>55</v>
      </c>
      <c r="DIF78" s="987" t="s">
        <v>55</v>
      </c>
      <c r="DIG78" s="987" t="s">
        <v>55</v>
      </c>
      <c r="DIH78" s="987" t="s">
        <v>55</v>
      </c>
      <c r="DII78" s="987" t="s">
        <v>55</v>
      </c>
      <c r="DIJ78" s="987" t="s">
        <v>55</v>
      </c>
      <c r="DIK78" s="987" t="s">
        <v>55</v>
      </c>
      <c r="DIL78" s="987" t="s">
        <v>55</v>
      </c>
      <c r="DIM78" s="987" t="s">
        <v>55</v>
      </c>
      <c r="DIN78" s="987" t="s">
        <v>55</v>
      </c>
      <c r="DIO78" s="987" t="s">
        <v>55</v>
      </c>
      <c r="DIP78" s="987" t="s">
        <v>55</v>
      </c>
      <c r="DIQ78" s="987" t="s">
        <v>55</v>
      </c>
      <c r="DIR78" s="987" t="s">
        <v>55</v>
      </c>
      <c r="DIS78" s="987" t="s">
        <v>55</v>
      </c>
      <c r="DIT78" s="987" t="s">
        <v>55</v>
      </c>
      <c r="DIU78" s="987" t="s">
        <v>55</v>
      </c>
      <c r="DIV78" s="987" t="s">
        <v>55</v>
      </c>
      <c r="DIW78" s="987" t="s">
        <v>55</v>
      </c>
      <c r="DIX78" s="987" t="s">
        <v>55</v>
      </c>
      <c r="DIY78" s="987" t="s">
        <v>55</v>
      </c>
      <c r="DIZ78" s="987" t="s">
        <v>55</v>
      </c>
      <c r="DJA78" s="987" t="s">
        <v>55</v>
      </c>
      <c r="DJB78" s="987" t="s">
        <v>55</v>
      </c>
      <c r="DJC78" s="987" t="s">
        <v>55</v>
      </c>
      <c r="DJD78" s="987" t="s">
        <v>55</v>
      </c>
      <c r="DJE78" s="987" t="s">
        <v>55</v>
      </c>
      <c r="DJF78" s="987" t="s">
        <v>55</v>
      </c>
      <c r="DJG78" s="987" t="s">
        <v>55</v>
      </c>
      <c r="DJH78" s="987" t="s">
        <v>55</v>
      </c>
      <c r="DJI78" s="987" t="s">
        <v>55</v>
      </c>
      <c r="DJJ78" s="987" t="s">
        <v>55</v>
      </c>
      <c r="DJK78" s="987" t="s">
        <v>55</v>
      </c>
      <c r="DJL78" s="987" t="s">
        <v>55</v>
      </c>
      <c r="DJM78" s="987" t="s">
        <v>55</v>
      </c>
      <c r="DJN78" s="987" t="s">
        <v>55</v>
      </c>
      <c r="DJO78" s="987" t="s">
        <v>55</v>
      </c>
      <c r="DJP78" s="987" t="s">
        <v>55</v>
      </c>
      <c r="DJQ78" s="987" t="s">
        <v>55</v>
      </c>
      <c r="DJR78" s="987" t="s">
        <v>55</v>
      </c>
      <c r="DJS78" s="987" t="s">
        <v>55</v>
      </c>
      <c r="DJT78" s="987" t="s">
        <v>55</v>
      </c>
      <c r="DJU78" s="987" t="s">
        <v>55</v>
      </c>
      <c r="DJV78" s="987" t="s">
        <v>55</v>
      </c>
      <c r="DJW78" s="987" t="s">
        <v>55</v>
      </c>
      <c r="DJX78" s="987" t="s">
        <v>55</v>
      </c>
      <c r="DJY78" s="987" t="s">
        <v>55</v>
      </c>
      <c r="DJZ78" s="987" t="s">
        <v>55</v>
      </c>
      <c r="DKA78" s="987" t="s">
        <v>55</v>
      </c>
      <c r="DKB78" s="987" t="s">
        <v>55</v>
      </c>
      <c r="DKC78" s="987" t="s">
        <v>55</v>
      </c>
      <c r="DKD78" s="987" t="s">
        <v>55</v>
      </c>
      <c r="DKE78" s="987" t="s">
        <v>55</v>
      </c>
      <c r="DKF78" s="987" t="s">
        <v>55</v>
      </c>
      <c r="DKG78" s="987" t="s">
        <v>55</v>
      </c>
      <c r="DKH78" s="987" t="s">
        <v>55</v>
      </c>
      <c r="DKI78" s="987" t="s">
        <v>55</v>
      </c>
      <c r="DKJ78" s="987" t="s">
        <v>55</v>
      </c>
      <c r="DKK78" s="987" t="s">
        <v>55</v>
      </c>
      <c r="DKL78" s="987" t="s">
        <v>55</v>
      </c>
      <c r="DKM78" s="987" t="s">
        <v>55</v>
      </c>
      <c r="DKN78" s="987" t="s">
        <v>55</v>
      </c>
      <c r="DKO78" s="987" t="s">
        <v>55</v>
      </c>
      <c r="DKP78" s="987" t="s">
        <v>55</v>
      </c>
      <c r="DKQ78" s="987" t="s">
        <v>55</v>
      </c>
      <c r="DKR78" s="987" t="s">
        <v>55</v>
      </c>
      <c r="DKS78" s="987" t="s">
        <v>55</v>
      </c>
      <c r="DKT78" s="987" t="s">
        <v>55</v>
      </c>
      <c r="DKU78" s="987" t="s">
        <v>55</v>
      </c>
      <c r="DKV78" s="987" t="s">
        <v>55</v>
      </c>
      <c r="DKW78" s="987" t="s">
        <v>55</v>
      </c>
      <c r="DKX78" s="987" t="s">
        <v>55</v>
      </c>
      <c r="DKY78" s="987" t="s">
        <v>55</v>
      </c>
      <c r="DKZ78" s="987" t="s">
        <v>55</v>
      </c>
      <c r="DLA78" s="987" t="s">
        <v>55</v>
      </c>
      <c r="DLB78" s="987" t="s">
        <v>55</v>
      </c>
      <c r="DLC78" s="987" t="s">
        <v>55</v>
      </c>
      <c r="DLD78" s="987" t="s">
        <v>55</v>
      </c>
      <c r="DLE78" s="987" t="s">
        <v>55</v>
      </c>
      <c r="DLF78" s="987" t="s">
        <v>55</v>
      </c>
      <c r="DLG78" s="987" t="s">
        <v>55</v>
      </c>
      <c r="DLH78" s="987" t="s">
        <v>55</v>
      </c>
      <c r="DLI78" s="987" t="s">
        <v>55</v>
      </c>
      <c r="DLJ78" s="987" t="s">
        <v>55</v>
      </c>
      <c r="DLK78" s="987" t="s">
        <v>55</v>
      </c>
      <c r="DLL78" s="987" t="s">
        <v>55</v>
      </c>
      <c r="DLM78" s="987" t="s">
        <v>55</v>
      </c>
      <c r="DLN78" s="987" t="s">
        <v>55</v>
      </c>
      <c r="DLO78" s="987" t="s">
        <v>55</v>
      </c>
      <c r="DLP78" s="987" t="s">
        <v>55</v>
      </c>
      <c r="DLQ78" s="987" t="s">
        <v>55</v>
      </c>
      <c r="DLR78" s="987" t="s">
        <v>55</v>
      </c>
      <c r="DLS78" s="987" t="s">
        <v>55</v>
      </c>
      <c r="DLT78" s="987" t="s">
        <v>55</v>
      </c>
      <c r="DLU78" s="987" t="s">
        <v>55</v>
      </c>
      <c r="DLV78" s="987" t="s">
        <v>55</v>
      </c>
      <c r="DLW78" s="987" t="s">
        <v>55</v>
      </c>
      <c r="DLX78" s="987" t="s">
        <v>55</v>
      </c>
      <c r="DLY78" s="987" t="s">
        <v>55</v>
      </c>
      <c r="DLZ78" s="987" t="s">
        <v>55</v>
      </c>
      <c r="DMA78" s="987" t="s">
        <v>55</v>
      </c>
      <c r="DMB78" s="987" t="s">
        <v>55</v>
      </c>
      <c r="DMC78" s="987" t="s">
        <v>55</v>
      </c>
      <c r="DMD78" s="987" t="s">
        <v>55</v>
      </c>
      <c r="DME78" s="987" t="s">
        <v>55</v>
      </c>
      <c r="DMF78" s="987" t="s">
        <v>55</v>
      </c>
      <c r="DMG78" s="987" t="s">
        <v>55</v>
      </c>
      <c r="DMH78" s="987" t="s">
        <v>55</v>
      </c>
      <c r="DMI78" s="987" t="s">
        <v>55</v>
      </c>
      <c r="DMJ78" s="987" t="s">
        <v>55</v>
      </c>
      <c r="DMK78" s="987" t="s">
        <v>55</v>
      </c>
      <c r="DML78" s="987" t="s">
        <v>55</v>
      </c>
      <c r="DMM78" s="987" t="s">
        <v>55</v>
      </c>
      <c r="DMN78" s="987" t="s">
        <v>55</v>
      </c>
      <c r="DMO78" s="987" t="s">
        <v>55</v>
      </c>
      <c r="DMP78" s="987" t="s">
        <v>55</v>
      </c>
      <c r="DMQ78" s="987" t="s">
        <v>55</v>
      </c>
      <c r="DMR78" s="987" t="s">
        <v>55</v>
      </c>
      <c r="DMS78" s="987" t="s">
        <v>55</v>
      </c>
      <c r="DMT78" s="987" t="s">
        <v>55</v>
      </c>
      <c r="DMU78" s="987" t="s">
        <v>55</v>
      </c>
      <c r="DMV78" s="987" t="s">
        <v>55</v>
      </c>
      <c r="DMW78" s="987" t="s">
        <v>55</v>
      </c>
      <c r="DMX78" s="987" t="s">
        <v>55</v>
      </c>
      <c r="DMY78" s="987" t="s">
        <v>55</v>
      </c>
      <c r="DMZ78" s="987" t="s">
        <v>55</v>
      </c>
      <c r="DNA78" s="987" t="s">
        <v>55</v>
      </c>
      <c r="DNB78" s="987" t="s">
        <v>55</v>
      </c>
      <c r="DNC78" s="987" t="s">
        <v>55</v>
      </c>
      <c r="DND78" s="987" t="s">
        <v>55</v>
      </c>
      <c r="DNE78" s="987" t="s">
        <v>55</v>
      </c>
      <c r="DNF78" s="987" t="s">
        <v>55</v>
      </c>
      <c r="DNG78" s="987" t="s">
        <v>55</v>
      </c>
      <c r="DNH78" s="987" t="s">
        <v>55</v>
      </c>
      <c r="DNI78" s="987" t="s">
        <v>55</v>
      </c>
      <c r="DNJ78" s="987" t="s">
        <v>55</v>
      </c>
      <c r="DNK78" s="987" t="s">
        <v>55</v>
      </c>
      <c r="DNL78" s="987" t="s">
        <v>55</v>
      </c>
      <c r="DNM78" s="987" t="s">
        <v>55</v>
      </c>
      <c r="DNN78" s="987" t="s">
        <v>55</v>
      </c>
      <c r="DNO78" s="987" t="s">
        <v>55</v>
      </c>
      <c r="DNP78" s="987" t="s">
        <v>55</v>
      </c>
      <c r="DNQ78" s="987" t="s">
        <v>55</v>
      </c>
      <c r="DNR78" s="987" t="s">
        <v>55</v>
      </c>
      <c r="DNS78" s="987" t="s">
        <v>55</v>
      </c>
      <c r="DNT78" s="987" t="s">
        <v>55</v>
      </c>
      <c r="DNU78" s="987" t="s">
        <v>55</v>
      </c>
      <c r="DNV78" s="987" t="s">
        <v>55</v>
      </c>
      <c r="DNW78" s="987" t="s">
        <v>55</v>
      </c>
      <c r="DNX78" s="987" t="s">
        <v>55</v>
      </c>
      <c r="DNY78" s="987" t="s">
        <v>55</v>
      </c>
      <c r="DNZ78" s="987" t="s">
        <v>55</v>
      </c>
      <c r="DOA78" s="987" t="s">
        <v>55</v>
      </c>
      <c r="DOB78" s="987" t="s">
        <v>55</v>
      </c>
      <c r="DOC78" s="987" t="s">
        <v>55</v>
      </c>
      <c r="DOD78" s="987" t="s">
        <v>55</v>
      </c>
      <c r="DOE78" s="987" t="s">
        <v>55</v>
      </c>
      <c r="DOF78" s="987" t="s">
        <v>55</v>
      </c>
      <c r="DOG78" s="987" t="s">
        <v>55</v>
      </c>
      <c r="DOH78" s="987" t="s">
        <v>55</v>
      </c>
      <c r="DOI78" s="987" t="s">
        <v>55</v>
      </c>
      <c r="DOJ78" s="987" t="s">
        <v>55</v>
      </c>
      <c r="DOK78" s="987" t="s">
        <v>55</v>
      </c>
      <c r="DOL78" s="987" t="s">
        <v>55</v>
      </c>
      <c r="DOM78" s="987" t="s">
        <v>55</v>
      </c>
      <c r="DON78" s="987" t="s">
        <v>55</v>
      </c>
      <c r="DOO78" s="987" t="s">
        <v>55</v>
      </c>
      <c r="DOP78" s="987" t="s">
        <v>55</v>
      </c>
      <c r="DOQ78" s="987" t="s">
        <v>55</v>
      </c>
      <c r="DOR78" s="987" t="s">
        <v>55</v>
      </c>
      <c r="DOS78" s="987" t="s">
        <v>55</v>
      </c>
      <c r="DOT78" s="987" t="s">
        <v>55</v>
      </c>
      <c r="DOU78" s="987" t="s">
        <v>55</v>
      </c>
      <c r="DOV78" s="987" t="s">
        <v>55</v>
      </c>
      <c r="DOW78" s="987" t="s">
        <v>55</v>
      </c>
      <c r="DOX78" s="987" t="s">
        <v>55</v>
      </c>
      <c r="DOY78" s="987" t="s">
        <v>55</v>
      </c>
      <c r="DOZ78" s="987" t="s">
        <v>55</v>
      </c>
      <c r="DPA78" s="987" t="s">
        <v>55</v>
      </c>
      <c r="DPB78" s="987" t="s">
        <v>55</v>
      </c>
      <c r="DPC78" s="987" t="s">
        <v>55</v>
      </c>
      <c r="DPD78" s="987" t="s">
        <v>55</v>
      </c>
      <c r="DPE78" s="987" t="s">
        <v>55</v>
      </c>
      <c r="DPF78" s="987" t="s">
        <v>55</v>
      </c>
      <c r="DPG78" s="987" t="s">
        <v>55</v>
      </c>
      <c r="DPH78" s="987" t="s">
        <v>55</v>
      </c>
      <c r="DPI78" s="987" t="s">
        <v>55</v>
      </c>
      <c r="DPJ78" s="987" t="s">
        <v>55</v>
      </c>
      <c r="DPK78" s="987" t="s">
        <v>55</v>
      </c>
      <c r="DPL78" s="987" t="s">
        <v>55</v>
      </c>
      <c r="DPM78" s="987" t="s">
        <v>55</v>
      </c>
      <c r="DPN78" s="987" t="s">
        <v>55</v>
      </c>
      <c r="DPO78" s="987" t="s">
        <v>55</v>
      </c>
      <c r="DPP78" s="987" t="s">
        <v>55</v>
      </c>
      <c r="DPQ78" s="987" t="s">
        <v>55</v>
      </c>
      <c r="DPR78" s="987" t="s">
        <v>55</v>
      </c>
      <c r="DPS78" s="987" t="s">
        <v>55</v>
      </c>
      <c r="DPT78" s="987" t="s">
        <v>55</v>
      </c>
      <c r="DPU78" s="987" t="s">
        <v>55</v>
      </c>
      <c r="DPV78" s="987" t="s">
        <v>55</v>
      </c>
      <c r="DPW78" s="987" t="s">
        <v>55</v>
      </c>
      <c r="DPX78" s="987" t="s">
        <v>55</v>
      </c>
      <c r="DPY78" s="987" t="s">
        <v>55</v>
      </c>
      <c r="DPZ78" s="987" t="s">
        <v>55</v>
      </c>
      <c r="DQA78" s="987" t="s">
        <v>55</v>
      </c>
      <c r="DQB78" s="987" t="s">
        <v>55</v>
      </c>
      <c r="DQC78" s="987" t="s">
        <v>55</v>
      </c>
      <c r="DQD78" s="987" t="s">
        <v>55</v>
      </c>
      <c r="DQE78" s="987" t="s">
        <v>55</v>
      </c>
      <c r="DQF78" s="987" t="s">
        <v>55</v>
      </c>
      <c r="DQG78" s="987" t="s">
        <v>55</v>
      </c>
      <c r="DQH78" s="987" t="s">
        <v>55</v>
      </c>
      <c r="DQI78" s="987" t="s">
        <v>55</v>
      </c>
      <c r="DQJ78" s="987" t="s">
        <v>55</v>
      </c>
      <c r="DQK78" s="987" t="s">
        <v>55</v>
      </c>
      <c r="DQL78" s="987" t="s">
        <v>55</v>
      </c>
      <c r="DQM78" s="987" t="s">
        <v>55</v>
      </c>
      <c r="DQN78" s="987" t="s">
        <v>55</v>
      </c>
      <c r="DQO78" s="987" t="s">
        <v>55</v>
      </c>
      <c r="DQP78" s="987" t="s">
        <v>55</v>
      </c>
      <c r="DQQ78" s="987" t="s">
        <v>55</v>
      </c>
      <c r="DQR78" s="987" t="s">
        <v>55</v>
      </c>
      <c r="DQS78" s="987" t="s">
        <v>55</v>
      </c>
      <c r="DQT78" s="987" t="s">
        <v>55</v>
      </c>
      <c r="DQU78" s="987" t="s">
        <v>55</v>
      </c>
      <c r="DQV78" s="987" t="s">
        <v>55</v>
      </c>
      <c r="DQW78" s="987" t="s">
        <v>55</v>
      </c>
      <c r="DQX78" s="987" t="s">
        <v>55</v>
      </c>
      <c r="DQY78" s="987" t="s">
        <v>55</v>
      </c>
      <c r="DQZ78" s="987" t="s">
        <v>55</v>
      </c>
      <c r="DRA78" s="987" t="s">
        <v>55</v>
      </c>
      <c r="DRB78" s="987" t="s">
        <v>55</v>
      </c>
      <c r="DRC78" s="987" t="s">
        <v>55</v>
      </c>
      <c r="DRD78" s="987" t="s">
        <v>55</v>
      </c>
      <c r="DRE78" s="987" t="s">
        <v>55</v>
      </c>
      <c r="DRF78" s="987" t="s">
        <v>55</v>
      </c>
      <c r="DRG78" s="987" t="s">
        <v>55</v>
      </c>
      <c r="DRH78" s="987" t="s">
        <v>55</v>
      </c>
      <c r="DRI78" s="987" t="s">
        <v>55</v>
      </c>
      <c r="DRJ78" s="987" t="s">
        <v>55</v>
      </c>
      <c r="DRK78" s="987" t="s">
        <v>55</v>
      </c>
      <c r="DRL78" s="987" t="s">
        <v>55</v>
      </c>
      <c r="DRM78" s="987" t="s">
        <v>55</v>
      </c>
      <c r="DRN78" s="987" t="s">
        <v>55</v>
      </c>
      <c r="DRO78" s="987" t="s">
        <v>55</v>
      </c>
      <c r="DRP78" s="987" t="s">
        <v>55</v>
      </c>
      <c r="DRQ78" s="987" t="s">
        <v>55</v>
      </c>
      <c r="DRR78" s="987" t="s">
        <v>55</v>
      </c>
      <c r="DRS78" s="987" t="s">
        <v>55</v>
      </c>
      <c r="DRT78" s="987" t="s">
        <v>55</v>
      </c>
      <c r="DRU78" s="987" t="s">
        <v>55</v>
      </c>
      <c r="DRV78" s="987" t="s">
        <v>55</v>
      </c>
      <c r="DRW78" s="987" t="s">
        <v>55</v>
      </c>
      <c r="DRX78" s="987" t="s">
        <v>55</v>
      </c>
      <c r="DRY78" s="987" t="s">
        <v>55</v>
      </c>
      <c r="DRZ78" s="987" t="s">
        <v>55</v>
      </c>
      <c r="DSA78" s="987" t="s">
        <v>55</v>
      </c>
      <c r="DSB78" s="987" t="s">
        <v>55</v>
      </c>
      <c r="DSC78" s="987" t="s">
        <v>55</v>
      </c>
      <c r="DSD78" s="987" t="s">
        <v>55</v>
      </c>
      <c r="DSE78" s="987" t="s">
        <v>55</v>
      </c>
      <c r="DSF78" s="987" t="s">
        <v>55</v>
      </c>
      <c r="DSG78" s="987" t="s">
        <v>55</v>
      </c>
      <c r="DSH78" s="987" t="s">
        <v>55</v>
      </c>
      <c r="DSI78" s="987" t="s">
        <v>55</v>
      </c>
      <c r="DSJ78" s="987" t="s">
        <v>55</v>
      </c>
      <c r="DSK78" s="987" t="s">
        <v>55</v>
      </c>
      <c r="DSL78" s="987" t="s">
        <v>55</v>
      </c>
      <c r="DSM78" s="987" t="s">
        <v>55</v>
      </c>
      <c r="DSN78" s="987" t="s">
        <v>55</v>
      </c>
      <c r="DSO78" s="987" t="s">
        <v>55</v>
      </c>
      <c r="DSP78" s="987" t="s">
        <v>55</v>
      </c>
      <c r="DSQ78" s="987" t="s">
        <v>55</v>
      </c>
      <c r="DSR78" s="987" t="s">
        <v>55</v>
      </c>
      <c r="DSS78" s="987" t="s">
        <v>55</v>
      </c>
      <c r="DST78" s="987" t="s">
        <v>55</v>
      </c>
      <c r="DSU78" s="987" t="s">
        <v>55</v>
      </c>
      <c r="DSV78" s="987" t="s">
        <v>55</v>
      </c>
      <c r="DSW78" s="987" t="s">
        <v>55</v>
      </c>
      <c r="DSX78" s="987" t="s">
        <v>55</v>
      </c>
      <c r="DSY78" s="987" t="s">
        <v>55</v>
      </c>
      <c r="DSZ78" s="987" t="s">
        <v>55</v>
      </c>
      <c r="DTA78" s="987" t="s">
        <v>55</v>
      </c>
      <c r="DTB78" s="987" t="s">
        <v>55</v>
      </c>
      <c r="DTC78" s="987" t="s">
        <v>55</v>
      </c>
      <c r="DTD78" s="987" t="s">
        <v>55</v>
      </c>
      <c r="DTE78" s="987" t="s">
        <v>55</v>
      </c>
      <c r="DTF78" s="987" t="s">
        <v>55</v>
      </c>
      <c r="DTG78" s="987" t="s">
        <v>55</v>
      </c>
      <c r="DTH78" s="987" t="s">
        <v>55</v>
      </c>
      <c r="DTI78" s="987" t="s">
        <v>55</v>
      </c>
      <c r="DTJ78" s="987" t="s">
        <v>55</v>
      </c>
      <c r="DTK78" s="987" t="s">
        <v>55</v>
      </c>
      <c r="DTL78" s="987" t="s">
        <v>55</v>
      </c>
      <c r="DTM78" s="987" t="s">
        <v>55</v>
      </c>
      <c r="DTN78" s="987" t="s">
        <v>55</v>
      </c>
      <c r="DTO78" s="987" t="s">
        <v>55</v>
      </c>
      <c r="DTP78" s="987" t="s">
        <v>55</v>
      </c>
      <c r="DTQ78" s="987" t="s">
        <v>55</v>
      </c>
      <c r="DTR78" s="987" t="s">
        <v>55</v>
      </c>
      <c r="DTS78" s="987" t="s">
        <v>55</v>
      </c>
      <c r="DTT78" s="987" t="s">
        <v>55</v>
      </c>
      <c r="DTU78" s="987" t="s">
        <v>55</v>
      </c>
      <c r="DTV78" s="987" t="s">
        <v>55</v>
      </c>
      <c r="DTW78" s="987" t="s">
        <v>55</v>
      </c>
      <c r="DTX78" s="987" t="s">
        <v>55</v>
      </c>
      <c r="DTY78" s="987" t="s">
        <v>55</v>
      </c>
      <c r="DTZ78" s="987" t="s">
        <v>55</v>
      </c>
      <c r="DUA78" s="987" t="s">
        <v>55</v>
      </c>
      <c r="DUB78" s="987" t="s">
        <v>55</v>
      </c>
      <c r="DUC78" s="987" t="s">
        <v>55</v>
      </c>
      <c r="DUD78" s="987" t="s">
        <v>55</v>
      </c>
      <c r="DUE78" s="987" t="s">
        <v>55</v>
      </c>
      <c r="DUF78" s="987" t="s">
        <v>55</v>
      </c>
      <c r="DUG78" s="987" t="s">
        <v>55</v>
      </c>
      <c r="DUH78" s="987" t="s">
        <v>55</v>
      </c>
      <c r="DUI78" s="987" t="s">
        <v>55</v>
      </c>
      <c r="DUJ78" s="987" t="s">
        <v>55</v>
      </c>
      <c r="DUK78" s="987" t="s">
        <v>55</v>
      </c>
      <c r="DUL78" s="987" t="s">
        <v>55</v>
      </c>
      <c r="DUM78" s="987" t="s">
        <v>55</v>
      </c>
      <c r="DUN78" s="987" t="s">
        <v>55</v>
      </c>
      <c r="DUO78" s="987" t="s">
        <v>55</v>
      </c>
      <c r="DUP78" s="987" t="s">
        <v>55</v>
      </c>
      <c r="DUQ78" s="987" t="s">
        <v>55</v>
      </c>
      <c r="DUR78" s="987" t="s">
        <v>55</v>
      </c>
      <c r="DUS78" s="987" t="s">
        <v>55</v>
      </c>
      <c r="DUT78" s="987" t="s">
        <v>55</v>
      </c>
      <c r="DUU78" s="987" t="s">
        <v>55</v>
      </c>
      <c r="DUV78" s="987" t="s">
        <v>55</v>
      </c>
      <c r="DUW78" s="987" t="s">
        <v>55</v>
      </c>
      <c r="DUX78" s="987" t="s">
        <v>55</v>
      </c>
      <c r="DUY78" s="987" t="s">
        <v>55</v>
      </c>
      <c r="DUZ78" s="987" t="s">
        <v>55</v>
      </c>
      <c r="DVA78" s="987" t="s">
        <v>55</v>
      </c>
      <c r="DVB78" s="987" t="s">
        <v>55</v>
      </c>
      <c r="DVC78" s="987" t="s">
        <v>55</v>
      </c>
      <c r="DVD78" s="987" t="s">
        <v>55</v>
      </c>
      <c r="DVE78" s="987" t="s">
        <v>55</v>
      </c>
      <c r="DVF78" s="987" t="s">
        <v>55</v>
      </c>
      <c r="DVG78" s="987" t="s">
        <v>55</v>
      </c>
      <c r="DVH78" s="987" t="s">
        <v>55</v>
      </c>
      <c r="DVI78" s="987" t="s">
        <v>55</v>
      </c>
      <c r="DVJ78" s="987" t="s">
        <v>55</v>
      </c>
      <c r="DVK78" s="987" t="s">
        <v>55</v>
      </c>
      <c r="DVL78" s="987" t="s">
        <v>55</v>
      </c>
      <c r="DVM78" s="987" t="s">
        <v>55</v>
      </c>
      <c r="DVN78" s="987" t="s">
        <v>55</v>
      </c>
      <c r="DVO78" s="987" t="s">
        <v>55</v>
      </c>
      <c r="DVP78" s="987" t="s">
        <v>55</v>
      </c>
      <c r="DVQ78" s="987" t="s">
        <v>55</v>
      </c>
      <c r="DVR78" s="987" t="s">
        <v>55</v>
      </c>
      <c r="DVS78" s="987" t="s">
        <v>55</v>
      </c>
      <c r="DVT78" s="987" t="s">
        <v>55</v>
      </c>
      <c r="DVU78" s="987" t="s">
        <v>55</v>
      </c>
      <c r="DVV78" s="987" t="s">
        <v>55</v>
      </c>
      <c r="DVW78" s="987" t="s">
        <v>55</v>
      </c>
      <c r="DVX78" s="987" t="s">
        <v>55</v>
      </c>
      <c r="DVY78" s="987" t="s">
        <v>55</v>
      </c>
      <c r="DVZ78" s="987" t="s">
        <v>55</v>
      </c>
      <c r="DWA78" s="987" t="s">
        <v>55</v>
      </c>
      <c r="DWB78" s="987" t="s">
        <v>55</v>
      </c>
      <c r="DWC78" s="987" t="s">
        <v>55</v>
      </c>
      <c r="DWD78" s="987" t="s">
        <v>55</v>
      </c>
      <c r="DWE78" s="987" t="s">
        <v>55</v>
      </c>
      <c r="DWF78" s="987" t="s">
        <v>55</v>
      </c>
      <c r="DWG78" s="987" t="s">
        <v>55</v>
      </c>
      <c r="DWH78" s="987" t="s">
        <v>55</v>
      </c>
      <c r="DWI78" s="987" t="s">
        <v>55</v>
      </c>
      <c r="DWJ78" s="987" t="s">
        <v>55</v>
      </c>
      <c r="DWK78" s="987" t="s">
        <v>55</v>
      </c>
      <c r="DWL78" s="987" t="s">
        <v>55</v>
      </c>
      <c r="DWM78" s="987" t="s">
        <v>55</v>
      </c>
      <c r="DWN78" s="987" t="s">
        <v>55</v>
      </c>
      <c r="DWO78" s="987" t="s">
        <v>55</v>
      </c>
      <c r="DWP78" s="987" t="s">
        <v>55</v>
      </c>
      <c r="DWQ78" s="987" t="s">
        <v>55</v>
      </c>
      <c r="DWR78" s="987" t="s">
        <v>55</v>
      </c>
      <c r="DWS78" s="987" t="s">
        <v>55</v>
      </c>
      <c r="DWT78" s="987" t="s">
        <v>55</v>
      </c>
      <c r="DWU78" s="987" t="s">
        <v>55</v>
      </c>
      <c r="DWV78" s="987" t="s">
        <v>55</v>
      </c>
      <c r="DWW78" s="987" t="s">
        <v>55</v>
      </c>
      <c r="DWX78" s="987" t="s">
        <v>55</v>
      </c>
      <c r="DWY78" s="987" t="s">
        <v>55</v>
      </c>
      <c r="DWZ78" s="987" t="s">
        <v>55</v>
      </c>
      <c r="DXA78" s="987" t="s">
        <v>55</v>
      </c>
      <c r="DXB78" s="987" t="s">
        <v>55</v>
      </c>
      <c r="DXC78" s="987" t="s">
        <v>55</v>
      </c>
      <c r="DXD78" s="987" t="s">
        <v>55</v>
      </c>
      <c r="DXE78" s="987" t="s">
        <v>55</v>
      </c>
      <c r="DXF78" s="987" t="s">
        <v>55</v>
      </c>
      <c r="DXG78" s="987" t="s">
        <v>55</v>
      </c>
      <c r="DXH78" s="987" t="s">
        <v>55</v>
      </c>
      <c r="DXI78" s="987" t="s">
        <v>55</v>
      </c>
      <c r="DXJ78" s="987" t="s">
        <v>55</v>
      </c>
      <c r="DXK78" s="987" t="s">
        <v>55</v>
      </c>
      <c r="DXL78" s="987" t="s">
        <v>55</v>
      </c>
      <c r="DXM78" s="987" t="s">
        <v>55</v>
      </c>
      <c r="DXN78" s="987" t="s">
        <v>55</v>
      </c>
      <c r="DXO78" s="987" t="s">
        <v>55</v>
      </c>
      <c r="DXP78" s="987" t="s">
        <v>55</v>
      </c>
      <c r="DXQ78" s="987" t="s">
        <v>55</v>
      </c>
      <c r="DXR78" s="987" t="s">
        <v>55</v>
      </c>
      <c r="DXS78" s="987" t="s">
        <v>55</v>
      </c>
      <c r="DXT78" s="987" t="s">
        <v>55</v>
      </c>
      <c r="DXU78" s="987" t="s">
        <v>55</v>
      </c>
      <c r="DXV78" s="987" t="s">
        <v>55</v>
      </c>
      <c r="DXW78" s="987" t="s">
        <v>55</v>
      </c>
      <c r="DXX78" s="987" t="s">
        <v>55</v>
      </c>
      <c r="DXY78" s="987" t="s">
        <v>55</v>
      </c>
      <c r="DXZ78" s="987" t="s">
        <v>55</v>
      </c>
      <c r="DYA78" s="987" t="s">
        <v>55</v>
      </c>
      <c r="DYB78" s="987" t="s">
        <v>55</v>
      </c>
      <c r="DYC78" s="987" t="s">
        <v>55</v>
      </c>
      <c r="DYD78" s="987" t="s">
        <v>55</v>
      </c>
      <c r="DYE78" s="987" t="s">
        <v>55</v>
      </c>
      <c r="DYF78" s="987" t="s">
        <v>55</v>
      </c>
      <c r="DYG78" s="987" t="s">
        <v>55</v>
      </c>
      <c r="DYH78" s="987" t="s">
        <v>55</v>
      </c>
      <c r="DYI78" s="987" t="s">
        <v>55</v>
      </c>
      <c r="DYJ78" s="987" t="s">
        <v>55</v>
      </c>
      <c r="DYK78" s="987" t="s">
        <v>55</v>
      </c>
      <c r="DYL78" s="987" t="s">
        <v>55</v>
      </c>
      <c r="DYM78" s="987" t="s">
        <v>55</v>
      </c>
      <c r="DYN78" s="987" t="s">
        <v>55</v>
      </c>
      <c r="DYO78" s="987" t="s">
        <v>55</v>
      </c>
      <c r="DYP78" s="987" t="s">
        <v>55</v>
      </c>
      <c r="DYQ78" s="987" t="s">
        <v>55</v>
      </c>
      <c r="DYR78" s="987" t="s">
        <v>55</v>
      </c>
      <c r="DYS78" s="987" t="s">
        <v>55</v>
      </c>
      <c r="DYT78" s="987" t="s">
        <v>55</v>
      </c>
      <c r="DYU78" s="987" t="s">
        <v>55</v>
      </c>
      <c r="DYV78" s="987" t="s">
        <v>55</v>
      </c>
      <c r="DYW78" s="987" t="s">
        <v>55</v>
      </c>
      <c r="DYX78" s="987" t="s">
        <v>55</v>
      </c>
      <c r="DYY78" s="987" t="s">
        <v>55</v>
      </c>
      <c r="DYZ78" s="987" t="s">
        <v>55</v>
      </c>
      <c r="DZA78" s="987" t="s">
        <v>55</v>
      </c>
      <c r="DZB78" s="987" t="s">
        <v>55</v>
      </c>
      <c r="DZC78" s="987" t="s">
        <v>55</v>
      </c>
      <c r="DZD78" s="987" t="s">
        <v>55</v>
      </c>
      <c r="DZE78" s="987" t="s">
        <v>55</v>
      </c>
      <c r="DZF78" s="987" t="s">
        <v>55</v>
      </c>
      <c r="DZG78" s="987" t="s">
        <v>55</v>
      </c>
      <c r="DZH78" s="987" t="s">
        <v>55</v>
      </c>
      <c r="DZI78" s="987" t="s">
        <v>55</v>
      </c>
      <c r="DZJ78" s="987" t="s">
        <v>55</v>
      </c>
      <c r="DZK78" s="987" t="s">
        <v>55</v>
      </c>
      <c r="DZL78" s="987" t="s">
        <v>55</v>
      </c>
      <c r="DZM78" s="987" t="s">
        <v>55</v>
      </c>
      <c r="DZN78" s="987" t="s">
        <v>55</v>
      </c>
      <c r="DZO78" s="987" t="s">
        <v>55</v>
      </c>
      <c r="DZP78" s="987" t="s">
        <v>55</v>
      </c>
      <c r="DZQ78" s="987" t="s">
        <v>55</v>
      </c>
      <c r="DZR78" s="987" t="s">
        <v>55</v>
      </c>
      <c r="DZS78" s="987" t="s">
        <v>55</v>
      </c>
      <c r="DZT78" s="987" t="s">
        <v>55</v>
      </c>
      <c r="DZU78" s="987" t="s">
        <v>55</v>
      </c>
      <c r="DZV78" s="987" t="s">
        <v>55</v>
      </c>
      <c r="DZW78" s="987" t="s">
        <v>55</v>
      </c>
      <c r="DZX78" s="987" t="s">
        <v>55</v>
      </c>
      <c r="DZY78" s="987" t="s">
        <v>55</v>
      </c>
      <c r="DZZ78" s="987" t="s">
        <v>55</v>
      </c>
      <c r="EAA78" s="987" t="s">
        <v>55</v>
      </c>
      <c r="EAB78" s="987" t="s">
        <v>55</v>
      </c>
      <c r="EAC78" s="987" t="s">
        <v>55</v>
      </c>
      <c r="EAD78" s="987" t="s">
        <v>55</v>
      </c>
      <c r="EAE78" s="987" t="s">
        <v>55</v>
      </c>
      <c r="EAF78" s="987" t="s">
        <v>55</v>
      </c>
      <c r="EAG78" s="987" t="s">
        <v>55</v>
      </c>
      <c r="EAH78" s="987" t="s">
        <v>55</v>
      </c>
      <c r="EAI78" s="987" t="s">
        <v>55</v>
      </c>
      <c r="EAJ78" s="987" t="s">
        <v>55</v>
      </c>
      <c r="EAK78" s="987" t="s">
        <v>55</v>
      </c>
      <c r="EAL78" s="987" t="s">
        <v>55</v>
      </c>
      <c r="EAM78" s="987" t="s">
        <v>55</v>
      </c>
      <c r="EAN78" s="987" t="s">
        <v>55</v>
      </c>
      <c r="EAO78" s="987" t="s">
        <v>55</v>
      </c>
      <c r="EAP78" s="987" t="s">
        <v>55</v>
      </c>
      <c r="EAQ78" s="987" t="s">
        <v>55</v>
      </c>
      <c r="EAR78" s="987" t="s">
        <v>55</v>
      </c>
      <c r="EAS78" s="987" t="s">
        <v>55</v>
      </c>
      <c r="EAT78" s="987" t="s">
        <v>55</v>
      </c>
      <c r="EAU78" s="987" t="s">
        <v>55</v>
      </c>
      <c r="EAV78" s="987" t="s">
        <v>55</v>
      </c>
      <c r="EAW78" s="987" t="s">
        <v>55</v>
      </c>
      <c r="EAX78" s="987" t="s">
        <v>55</v>
      </c>
      <c r="EAY78" s="987" t="s">
        <v>55</v>
      </c>
      <c r="EAZ78" s="987" t="s">
        <v>55</v>
      </c>
      <c r="EBA78" s="987" t="s">
        <v>55</v>
      </c>
      <c r="EBB78" s="987" t="s">
        <v>55</v>
      </c>
      <c r="EBC78" s="987" t="s">
        <v>55</v>
      </c>
      <c r="EBD78" s="987" t="s">
        <v>55</v>
      </c>
      <c r="EBE78" s="987" t="s">
        <v>55</v>
      </c>
      <c r="EBF78" s="987" t="s">
        <v>55</v>
      </c>
      <c r="EBG78" s="987" t="s">
        <v>55</v>
      </c>
      <c r="EBH78" s="987" t="s">
        <v>55</v>
      </c>
      <c r="EBI78" s="987" t="s">
        <v>55</v>
      </c>
      <c r="EBJ78" s="987" t="s">
        <v>55</v>
      </c>
      <c r="EBK78" s="987" t="s">
        <v>55</v>
      </c>
      <c r="EBL78" s="987" t="s">
        <v>55</v>
      </c>
      <c r="EBM78" s="987" t="s">
        <v>55</v>
      </c>
      <c r="EBN78" s="987" t="s">
        <v>55</v>
      </c>
      <c r="EBO78" s="987" t="s">
        <v>55</v>
      </c>
      <c r="EBP78" s="987" t="s">
        <v>55</v>
      </c>
      <c r="EBQ78" s="987" t="s">
        <v>55</v>
      </c>
      <c r="EBR78" s="987" t="s">
        <v>55</v>
      </c>
      <c r="EBS78" s="987" t="s">
        <v>55</v>
      </c>
      <c r="EBT78" s="987" t="s">
        <v>55</v>
      </c>
      <c r="EBU78" s="987" t="s">
        <v>55</v>
      </c>
      <c r="EBV78" s="987" t="s">
        <v>55</v>
      </c>
      <c r="EBW78" s="987" t="s">
        <v>55</v>
      </c>
      <c r="EBX78" s="987" t="s">
        <v>55</v>
      </c>
      <c r="EBY78" s="987" t="s">
        <v>55</v>
      </c>
      <c r="EBZ78" s="987" t="s">
        <v>55</v>
      </c>
      <c r="ECA78" s="987" t="s">
        <v>55</v>
      </c>
      <c r="ECB78" s="987" t="s">
        <v>55</v>
      </c>
      <c r="ECC78" s="987" t="s">
        <v>55</v>
      </c>
      <c r="ECD78" s="987" t="s">
        <v>55</v>
      </c>
      <c r="ECE78" s="987" t="s">
        <v>55</v>
      </c>
      <c r="ECF78" s="987" t="s">
        <v>55</v>
      </c>
      <c r="ECG78" s="987" t="s">
        <v>55</v>
      </c>
      <c r="ECH78" s="987" t="s">
        <v>55</v>
      </c>
      <c r="ECI78" s="987" t="s">
        <v>55</v>
      </c>
      <c r="ECJ78" s="987" t="s">
        <v>55</v>
      </c>
      <c r="ECK78" s="987" t="s">
        <v>55</v>
      </c>
      <c r="ECL78" s="987" t="s">
        <v>55</v>
      </c>
      <c r="ECM78" s="987" t="s">
        <v>55</v>
      </c>
      <c r="ECN78" s="987" t="s">
        <v>55</v>
      </c>
      <c r="ECO78" s="987" t="s">
        <v>55</v>
      </c>
      <c r="ECP78" s="987" t="s">
        <v>55</v>
      </c>
      <c r="ECQ78" s="987" t="s">
        <v>55</v>
      </c>
      <c r="ECR78" s="987" t="s">
        <v>55</v>
      </c>
      <c r="ECS78" s="987" t="s">
        <v>55</v>
      </c>
      <c r="ECT78" s="987" t="s">
        <v>55</v>
      </c>
      <c r="ECU78" s="987" t="s">
        <v>55</v>
      </c>
      <c r="ECV78" s="987" t="s">
        <v>55</v>
      </c>
      <c r="ECW78" s="987" t="s">
        <v>55</v>
      </c>
      <c r="ECX78" s="987" t="s">
        <v>55</v>
      </c>
      <c r="ECY78" s="987" t="s">
        <v>55</v>
      </c>
      <c r="ECZ78" s="987" t="s">
        <v>55</v>
      </c>
      <c r="EDA78" s="987" t="s">
        <v>55</v>
      </c>
      <c r="EDB78" s="987" t="s">
        <v>55</v>
      </c>
      <c r="EDC78" s="987" t="s">
        <v>55</v>
      </c>
      <c r="EDD78" s="987" t="s">
        <v>55</v>
      </c>
      <c r="EDE78" s="987" t="s">
        <v>55</v>
      </c>
      <c r="EDF78" s="987" t="s">
        <v>55</v>
      </c>
      <c r="EDG78" s="987" t="s">
        <v>55</v>
      </c>
      <c r="EDH78" s="987" t="s">
        <v>55</v>
      </c>
      <c r="EDI78" s="987" t="s">
        <v>55</v>
      </c>
      <c r="EDJ78" s="987" t="s">
        <v>55</v>
      </c>
      <c r="EDK78" s="987" t="s">
        <v>55</v>
      </c>
      <c r="EDL78" s="987" t="s">
        <v>55</v>
      </c>
      <c r="EDM78" s="987" t="s">
        <v>55</v>
      </c>
      <c r="EDN78" s="987" t="s">
        <v>55</v>
      </c>
      <c r="EDO78" s="987" t="s">
        <v>55</v>
      </c>
      <c r="EDP78" s="987" t="s">
        <v>55</v>
      </c>
      <c r="EDQ78" s="987" t="s">
        <v>55</v>
      </c>
      <c r="EDR78" s="987" t="s">
        <v>55</v>
      </c>
      <c r="EDS78" s="987" t="s">
        <v>55</v>
      </c>
      <c r="EDT78" s="987" t="s">
        <v>55</v>
      </c>
      <c r="EDU78" s="987" t="s">
        <v>55</v>
      </c>
      <c r="EDV78" s="987" t="s">
        <v>55</v>
      </c>
      <c r="EDW78" s="987" t="s">
        <v>55</v>
      </c>
      <c r="EDX78" s="987" t="s">
        <v>55</v>
      </c>
      <c r="EDY78" s="987" t="s">
        <v>55</v>
      </c>
      <c r="EDZ78" s="987" t="s">
        <v>55</v>
      </c>
      <c r="EEA78" s="987" t="s">
        <v>55</v>
      </c>
      <c r="EEB78" s="987" t="s">
        <v>55</v>
      </c>
      <c r="EEC78" s="987" t="s">
        <v>55</v>
      </c>
      <c r="EED78" s="987" t="s">
        <v>55</v>
      </c>
      <c r="EEE78" s="987" t="s">
        <v>55</v>
      </c>
      <c r="EEF78" s="987" t="s">
        <v>55</v>
      </c>
      <c r="EEG78" s="987" t="s">
        <v>55</v>
      </c>
      <c r="EEH78" s="987" t="s">
        <v>55</v>
      </c>
      <c r="EEI78" s="987" t="s">
        <v>55</v>
      </c>
      <c r="EEJ78" s="987" t="s">
        <v>55</v>
      </c>
      <c r="EEK78" s="987" t="s">
        <v>55</v>
      </c>
      <c r="EEL78" s="987" t="s">
        <v>55</v>
      </c>
      <c r="EEM78" s="987" t="s">
        <v>55</v>
      </c>
      <c r="EEN78" s="987" t="s">
        <v>55</v>
      </c>
      <c r="EEO78" s="987" t="s">
        <v>55</v>
      </c>
      <c r="EEP78" s="987" t="s">
        <v>55</v>
      </c>
      <c r="EEQ78" s="987" t="s">
        <v>55</v>
      </c>
      <c r="EER78" s="987" t="s">
        <v>55</v>
      </c>
      <c r="EES78" s="987" t="s">
        <v>55</v>
      </c>
      <c r="EET78" s="987" t="s">
        <v>55</v>
      </c>
      <c r="EEU78" s="987" t="s">
        <v>55</v>
      </c>
      <c r="EEV78" s="987" t="s">
        <v>55</v>
      </c>
      <c r="EEW78" s="987" t="s">
        <v>55</v>
      </c>
      <c r="EEX78" s="987" t="s">
        <v>55</v>
      </c>
      <c r="EEY78" s="987" t="s">
        <v>55</v>
      </c>
      <c r="EEZ78" s="987" t="s">
        <v>55</v>
      </c>
      <c r="EFA78" s="987" t="s">
        <v>55</v>
      </c>
      <c r="EFB78" s="987" t="s">
        <v>55</v>
      </c>
      <c r="EFC78" s="987" t="s">
        <v>55</v>
      </c>
      <c r="EFD78" s="987" t="s">
        <v>55</v>
      </c>
      <c r="EFE78" s="987" t="s">
        <v>55</v>
      </c>
      <c r="EFF78" s="987" t="s">
        <v>55</v>
      </c>
      <c r="EFG78" s="987" t="s">
        <v>55</v>
      </c>
      <c r="EFH78" s="987" t="s">
        <v>55</v>
      </c>
      <c r="EFI78" s="987" t="s">
        <v>55</v>
      </c>
      <c r="EFJ78" s="987" t="s">
        <v>55</v>
      </c>
      <c r="EFK78" s="987" t="s">
        <v>55</v>
      </c>
      <c r="EFL78" s="987" t="s">
        <v>55</v>
      </c>
      <c r="EFM78" s="987" t="s">
        <v>55</v>
      </c>
      <c r="EFN78" s="987" t="s">
        <v>55</v>
      </c>
      <c r="EFO78" s="987" t="s">
        <v>55</v>
      </c>
      <c r="EFP78" s="987" t="s">
        <v>55</v>
      </c>
      <c r="EFQ78" s="987" t="s">
        <v>55</v>
      </c>
      <c r="EFR78" s="987" t="s">
        <v>55</v>
      </c>
      <c r="EFS78" s="987" t="s">
        <v>55</v>
      </c>
      <c r="EFT78" s="987" t="s">
        <v>55</v>
      </c>
      <c r="EFU78" s="987" t="s">
        <v>55</v>
      </c>
      <c r="EFV78" s="987" t="s">
        <v>55</v>
      </c>
      <c r="EFW78" s="987" t="s">
        <v>55</v>
      </c>
      <c r="EFX78" s="987" t="s">
        <v>55</v>
      </c>
      <c r="EFY78" s="987" t="s">
        <v>55</v>
      </c>
      <c r="EFZ78" s="987" t="s">
        <v>55</v>
      </c>
      <c r="EGA78" s="987" t="s">
        <v>55</v>
      </c>
      <c r="EGB78" s="987" t="s">
        <v>55</v>
      </c>
      <c r="EGC78" s="987" t="s">
        <v>55</v>
      </c>
      <c r="EGD78" s="987" t="s">
        <v>55</v>
      </c>
      <c r="EGE78" s="987" t="s">
        <v>55</v>
      </c>
      <c r="EGF78" s="987" t="s">
        <v>55</v>
      </c>
      <c r="EGG78" s="987" t="s">
        <v>55</v>
      </c>
      <c r="EGH78" s="987" t="s">
        <v>55</v>
      </c>
      <c r="EGI78" s="987" t="s">
        <v>55</v>
      </c>
      <c r="EGJ78" s="987" t="s">
        <v>55</v>
      </c>
      <c r="EGK78" s="987" t="s">
        <v>55</v>
      </c>
      <c r="EGL78" s="987" t="s">
        <v>55</v>
      </c>
      <c r="EGM78" s="987" t="s">
        <v>55</v>
      </c>
      <c r="EGN78" s="987" t="s">
        <v>55</v>
      </c>
      <c r="EGO78" s="987" t="s">
        <v>55</v>
      </c>
      <c r="EGP78" s="987" t="s">
        <v>55</v>
      </c>
      <c r="EGQ78" s="987" t="s">
        <v>55</v>
      </c>
      <c r="EGR78" s="987" t="s">
        <v>55</v>
      </c>
      <c r="EGS78" s="987" t="s">
        <v>55</v>
      </c>
      <c r="EGT78" s="987" t="s">
        <v>55</v>
      </c>
      <c r="EGU78" s="987" t="s">
        <v>55</v>
      </c>
      <c r="EGV78" s="987" t="s">
        <v>55</v>
      </c>
      <c r="EGW78" s="987" t="s">
        <v>55</v>
      </c>
      <c r="EGX78" s="987" t="s">
        <v>55</v>
      </c>
      <c r="EGY78" s="987" t="s">
        <v>55</v>
      </c>
      <c r="EGZ78" s="987" t="s">
        <v>55</v>
      </c>
      <c r="EHA78" s="987" t="s">
        <v>55</v>
      </c>
      <c r="EHB78" s="987" t="s">
        <v>55</v>
      </c>
      <c r="EHC78" s="987" t="s">
        <v>55</v>
      </c>
      <c r="EHD78" s="987" t="s">
        <v>55</v>
      </c>
      <c r="EHE78" s="987" t="s">
        <v>55</v>
      </c>
      <c r="EHF78" s="987" t="s">
        <v>55</v>
      </c>
      <c r="EHG78" s="987" t="s">
        <v>55</v>
      </c>
      <c r="EHH78" s="987" t="s">
        <v>55</v>
      </c>
      <c r="EHI78" s="987" t="s">
        <v>55</v>
      </c>
      <c r="EHJ78" s="987" t="s">
        <v>55</v>
      </c>
      <c r="EHK78" s="987" t="s">
        <v>55</v>
      </c>
      <c r="EHL78" s="987" t="s">
        <v>55</v>
      </c>
      <c r="EHM78" s="987" t="s">
        <v>55</v>
      </c>
      <c r="EHN78" s="987" t="s">
        <v>55</v>
      </c>
      <c r="EHO78" s="987" t="s">
        <v>55</v>
      </c>
      <c r="EHP78" s="987" t="s">
        <v>55</v>
      </c>
      <c r="EHQ78" s="987" t="s">
        <v>55</v>
      </c>
      <c r="EHR78" s="987" t="s">
        <v>55</v>
      </c>
      <c r="EHS78" s="987" t="s">
        <v>55</v>
      </c>
      <c r="EHT78" s="987" t="s">
        <v>55</v>
      </c>
      <c r="EHU78" s="987" t="s">
        <v>55</v>
      </c>
      <c r="EHV78" s="987" t="s">
        <v>55</v>
      </c>
      <c r="EHW78" s="987" t="s">
        <v>55</v>
      </c>
      <c r="EHX78" s="987" t="s">
        <v>55</v>
      </c>
      <c r="EHY78" s="987" t="s">
        <v>55</v>
      </c>
      <c r="EHZ78" s="987" t="s">
        <v>55</v>
      </c>
      <c r="EIA78" s="987" t="s">
        <v>55</v>
      </c>
      <c r="EIB78" s="987" t="s">
        <v>55</v>
      </c>
      <c r="EIC78" s="987" t="s">
        <v>55</v>
      </c>
      <c r="EID78" s="987" t="s">
        <v>55</v>
      </c>
      <c r="EIE78" s="987" t="s">
        <v>55</v>
      </c>
      <c r="EIF78" s="987" t="s">
        <v>55</v>
      </c>
      <c r="EIG78" s="987" t="s">
        <v>55</v>
      </c>
      <c r="EIH78" s="987" t="s">
        <v>55</v>
      </c>
      <c r="EII78" s="987" t="s">
        <v>55</v>
      </c>
      <c r="EIJ78" s="987" t="s">
        <v>55</v>
      </c>
      <c r="EIK78" s="987" t="s">
        <v>55</v>
      </c>
      <c r="EIL78" s="987" t="s">
        <v>55</v>
      </c>
      <c r="EIM78" s="987" t="s">
        <v>55</v>
      </c>
      <c r="EIN78" s="987" t="s">
        <v>55</v>
      </c>
      <c r="EIO78" s="987" t="s">
        <v>55</v>
      </c>
      <c r="EIP78" s="987" t="s">
        <v>55</v>
      </c>
      <c r="EIQ78" s="987" t="s">
        <v>55</v>
      </c>
      <c r="EIR78" s="987" t="s">
        <v>55</v>
      </c>
      <c r="EIS78" s="987" t="s">
        <v>55</v>
      </c>
      <c r="EIT78" s="987" t="s">
        <v>55</v>
      </c>
      <c r="EIU78" s="987" t="s">
        <v>55</v>
      </c>
      <c r="EIV78" s="987" t="s">
        <v>55</v>
      </c>
      <c r="EIW78" s="987" t="s">
        <v>55</v>
      </c>
      <c r="EIX78" s="987" t="s">
        <v>55</v>
      </c>
      <c r="EIY78" s="987" t="s">
        <v>55</v>
      </c>
      <c r="EIZ78" s="987" t="s">
        <v>55</v>
      </c>
      <c r="EJA78" s="987" t="s">
        <v>55</v>
      </c>
      <c r="EJB78" s="987" t="s">
        <v>55</v>
      </c>
      <c r="EJC78" s="987" t="s">
        <v>55</v>
      </c>
      <c r="EJD78" s="987" t="s">
        <v>55</v>
      </c>
      <c r="EJE78" s="987" t="s">
        <v>55</v>
      </c>
      <c r="EJF78" s="987" t="s">
        <v>55</v>
      </c>
      <c r="EJG78" s="987" t="s">
        <v>55</v>
      </c>
      <c r="EJH78" s="987" t="s">
        <v>55</v>
      </c>
      <c r="EJI78" s="987" t="s">
        <v>55</v>
      </c>
      <c r="EJJ78" s="987" t="s">
        <v>55</v>
      </c>
      <c r="EJK78" s="987" t="s">
        <v>55</v>
      </c>
      <c r="EJL78" s="987" t="s">
        <v>55</v>
      </c>
      <c r="EJM78" s="987" t="s">
        <v>55</v>
      </c>
      <c r="EJN78" s="987" t="s">
        <v>55</v>
      </c>
      <c r="EJO78" s="987" t="s">
        <v>55</v>
      </c>
      <c r="EJP78" s="987" t="s">
        <v>55</v>
      </c>
      <c r="EJQ78" s="987" t="s">
        <v>55</v>
      </c>
      <c r="EJR78" s="987" t="s">
        <v>55</v>
      </c>
      <c r="EJS78" s="987" t="s">
        <v>55</v>
      </c>
      <c r="EJT78" s="987" t="s">
        <v>55</v>
      </c>
      <c r="EJU78" s="987" t="s">
        <v>55</v>
      </c>
      <c r="EJV78" s="987" t="s">
        <v>55</v>
      </c>
      <c r="EJW78" s="987" t="s">
        <v>55</v>
      </c>
      <c r="EJX78" s="987" t="s">
        <v>55</v>
      </c>
      <c r="EJY78" s="987" t="s">
        <v>55</v>
      </c>
      <c r="EJZ78" s="987" t="s">
        <v>55</v>
      </c>
      <c r="EKA78" s="987" t="s">
        <v>55</v>
      </c>
      <c r="EKB78" s="987" t="s">
        <v>55</v>
      </c>
      <c r="EKC78" s="987" t="s">
        <v>55</v>
      </c>
      <c r="EKD78" s="987" t="s">
        <v>55</v>
      </c>
      <c r="EKE78" s="987" t="s">
        <v>55</v>
      </c>
      <c r="EKF78" s="987" t="s">
        <v>55</v>
      </c>
      <c r="EKG78" s="987" t="s">
        <v>55</v>
      </c>
      <c r="EKH78" s="987" t="s">
        <v>55</v>
      </c>
      <c r="EKI78" s="987" t="s">
        <v>55</v>
      </c>
      <c r="EKJ78" s="987" t="s">
        <v>55</v>
      </c>
      <c r="EKK78" s="987" t="s">
        <v>55</v>
      </c>
      <c r="EKL78" s="987" t="s">
        <v>55</v>
      </c>
      <c r="EKM78" s="987" t="s">
        <v>55</v>
      </c>
      <c r="EKN78" s="987" t="s">
        <v>55</v>
      </c>
      <c r="EKO78" s="987" t="s">
        <v>55</v>
      </c>
      <c r="EKP78" s="987" t="s">
        <v>55</v>
      </c>
      <c r="EKQ78" s="987" t="s">
        <v>55</v>
      </c>
      <c r="EKR78" s="987" t="s">
        <v>55</v>
      </c>
      <c r="EKS78" s="987" t="s">
        <v>55</v>
      </c>
      <c r="EKT78" s="987" t="s">
        <v>55</v>
      </c>
      <c r="EKU78" s="987" t="s">
        <v>55</v>
      </c>
      <c r="EKV78" s="987" t="s">
        <v>55</v>
      </c>
      <c r="EKW78" s="987" t="s">
        <v>55</v>
      </c>
      <c r="EKX78" s="987" t="s">
        <v>55</v>
      </c>
      <c r="EKY78" s="987" t="s">
        <v>55</v>
      </c>
      <c r="EKZ78" s="987" t="s">
        <v>55</v>
      </c>
      <c r="ELA78" s="987" t="s">
        <v>55</v>
      </c>
      <c r="ELB78" s="987" t="s">
        <v>55</v>
      </c>
      <c r="ELC78" s="987" t="s">
        <v>55</v>
      </c>
      <c r="ELD78" s="987" t="s">
        <v>55</v>
      </c>
      <c r="ELE78" s="987" t="s">
        <v>55</v>
      </c>
      <c r="ELF78" s="987" t="s">
        <v>55</v>
      </c>
      <c r="ELG78" s="987" t="s">
        <v>55</v>
      </c>
      <c r="ELH78" s="987" t="s">
        <v>55</v>
      </c>
      <c r="ELI78" s="987" t="s">
        <v>55</v>
      </c>
      <c r="ELJ78" s="987" t="s">
        <v>55</v>
      </c>
      <c r="ELK78" s="987" t="s">
        <v>55</v>
      </c>
      <c r="ELL78" s="987" t="s">
        <v>55</v>
      </c>
      <c r="ELM78" s="987" t="s">
        <v>55</v>
      </c>
      <c r="ELN78" s="987" t="s">
        <v>55</v>
      </c>
      <c r="ELO78" s="987" t="s">
        <v>55</v>
      </c>
      <c r="ELP78" s="987" t="s">
        <v>55</v>
      </c>
      <c r="ELQ78" s="987" t="s">
        <v>55</v>
      </c>
      <c r="ELR78" s="987" t="s">
        <v>55</v>
      </c>
      <c r="ELS78" s="987" t="s">
        <v>55</v>
      </c>
      <c r="ELT78" s="987" t="s">
        <v>55</v>
      </c>
      <c r="ELU78" s="987" t="s">
        <v>55</v>
      </c>
      <c r="ELV78" s="987" t="s">
        <v>55</v>
      </c>
      <c r="ELW78" s="987" t="s">
        <v>55</v>
      </c>
      <c r="ELX78" s="987" t="s">
        <v>55</v>
      </c>
      <c r="ELY78" s="987" t="s">
        <v>55</v>
      </c>
      <c r="ELZ78" s="987" t="s">
        <v>55</v>
      </c>
      <c r="EMA78" s="987" t="s">
        <v>55</v>
      </c>
      <c r="EMB78" s="987" t="s">
        <v>55</v>
      </c>
      <c r="EMC78" s="987" t="s">
        <v>55</v>
      </c>
      <c r="EMD78" s="987" t="s">
        <v>55</v>
      </c>
      <c r="EME78" s="987" t="s">
        <v>55</v>
      </c>
      <c r="EMF78" s="987" t="s">
        <v>55</v>
      </c>
      <c r="EMG78" s="987" t="s">
        <v>55</v>
      </c>
      <c r="EMH78" s="987" t="s">
        <v>55</v>
      </c>
      <c r="EMI78" s="987" t="s">
        <v>55</v>
      </c>
      <c r="EMJ78" s="987" t="s">
        <v>55</v>
      </c>
      <c r="EMK78" s="987" t="s">
        <v>55</v>
      </c>
      <c r="EML78" s="987" t="s">
        <v>55</v>
      </c>
      <c r="EMM78" s="987" t="s">
        <v>55</v>
      </c>
      <c r="EMN78" s="987" t="s">
        <v>55</v>
      </c>
      <c r="EMO78" s="987" t="s">
        <v>55</v>
      </c>
      <c r="EMP78" s="987" t="s">
        <v>55</v>
      </c>
      <c r="EMQ78" s="987" t="s">
        <v>55</v>
      </c>
      <c r="EMR78" s="987" t="s">
        <v>55</v>
      </c>
      <c r="EMS78" s="987" t="s">
        <v>55</v>
      </c>
      <c r="EMT78" s="987" t="s">
        <v>55</v>
      </c>
      <c r="EMU78" s="987" t="s">
        <v>55</v>
      </c>
      <c r="EMV78" s="987" t="s">
        <v>55</v>
      </c>
      <c r="EMW78" s="987" t="s">
        <v>55</v>
      </c>
      <c r="EMX78" s="987" t="s">
        <v>55</v>
      </c>
      <c r="EMY78" s="987" t="s">
        <v>55</v>
      </c>
      <c r="EMZ78" s="987" t="s">
        <v>55</v>
      </c>
      <c r="ENA78" s="987" t="s">
        <v>55</v>
      </c>
      <c r="ENB78" s="987" t="s">
        <v>55</v>
      </c>
      <c r="ENC78" s="987" t="s">
        <v>55</v>
      </c>
      <c r="END78" s="987" t="s">
        <v>55</v>
      </c>
      <c r="ENE78" s="987" t="s">
        <v>55</v>
      </c>
      <c r="ENF78" s="987" t="s">
        <v>55</v>
      </c>
      <c r="ENG78" s="987" t="s">
        <v>55</v>
      </c>
      <c r="ENH78" s="987" t="s">
        <v>55</v>
      </c>
      <c r="ENI78" s="987" t="s">
        <v>55</v>
      </c>
      <c r="ENJ78" s="987" t="s">
        <v>55</v>
      </c>
      <c r="ENK78" s="987" t="s">
        <v>55</v>
      </c>
      <c r="ENL78" s="987" t="s">
        <v>55</v>
      </c>
      <c r="ENM78" s="987" t="s">
        <v>55</v>
      </c>
      <c r="ENN78" s="987" t="s">
        <v>55</v>
      </c>
      <c r="ENO78" s="987" t="s">
        <v>55</v>
      </c>
      <c r="ENP78" s="987" t="s">
        <v>55</v>
      </c>
      <c r="ENQ78" s="987" t="s">
        <v>55</v>
      </c>
      <c r="ENR78" s="987" t="s">
        <v>55</v>
      </c>
      <c r="ENS78" s="987" t="s">
        <v>55</v>
      </c>
      <c r="ENT78" s="987" t="s">
        <v>55</v>
      </c>
      <c r="ENU78" s="987" t="s">
        <v>55</v>
      </c>
      <c r="ENV78" s="987" t="s">
        <v>55</v>
      </c>
      <c r="ENW78" s="987" t="s">
        <v>55</v>
      </c>
      <c r="ENX78" s="987" t="s">
        <v>55</v>
      </c>
      <c r="ENY78" s="987" t="s">
        <v>55</v>
      </c>
      <c r="ENZ78" s="987" t="s">
        <v>55</v>
      </c>
      <c r="EOA78" s="987" t="s">
        <v>55</v>
      </c>
      <c r="EOB78" s="987" t="s">
        <v>55</v>
      </c>
      <c r="EOC78" s="987" t="s">
        <v>55</v>
      </c>
      <c r="EOD78" s="987" t="s">
        <v>55</v>
      </c>
      <c r="EOE78" s="987" t="s">
        <v>55</v>
      </c>
      <c r="EOF78" s="987" t="s">
        <v>55</v>
      </c>
      <c r="EOG78" s="987" t="s">
        <v>55</v>
      </c>
      <c r="EOH78" s="987" t="s">
        <v>55</v>
      </c>
      <c r="EOI78" s="987" t="s">
        <v>55</v>
      </c>
      <c r="EOJ78" s="987" t="s">
        <v>55</v>
      </c>
      <c r="EOK78" s="987" t="s">
        <v>55</v>
      </c>
      <c r="EOL78" s="987" t="s">
        <v>55</v>
      </c>
      <c r="EOM78" s="987" t="s">
        <v>55</v>
      </c>
      <c r="EON78" s="987" t="s">
        <v>55</v>
      </c>
      <c r="EOO78" s="987" t="s">
        <v>55</v>
      </c>
      <c r="EOP78" s="987" t="s">
        <v>55</v>
      </c>
      <c r="EOQ78" s="987" t="s">
        <v>55</v>
      </c>
      <c r="EOR78" s="987" t="s">
        <v>55</v>
      </c>
      <c r="EOS78" s="987" t="s">
        <v>55</v>
      </c>
      <c r="EOT78" s="987" t="s">
        <v>55</v>
      </c>
      <c r="EOU78" s="987" t="s">
        <v>55</v>
      </c>
      <c r="EOV78" s="987" t="s">
        <v>55</v>
      </c>
      <c r="EOW78" s="987" t="s">
        <v>55</v>
      </c>
      <c r="EOX78" s="987" t="s">
        <v>55</v>
      </c>
      <c r="EOY78" s="987" t="s">
        <v>55</v>
      </c>
      <c r="EOZ78" s="987" t="s">
        <v>55</v>
      </c>
      <c r="EPA78" s="987" t="s">
        <v>55</v>
      </c>
      <c r="EPB78" s="987" t="s">
        <v>55</v>
      </c>
      <c r="EPC78" s="987" t="s">
        <v>55</v>
      </c>
      <c r="EPD78" s="987" t="s">
        <v>55</v>
      </c>
      <c r="EPE78" s="987" t="s">
        <v>55</v>
      </c>
      <c r="EPF78" s="987" t="s">
        <v>55</v>
      </c>
      <c r="EPG78" s="987" t="s">
        <v>55</v>
      </c>
      <c r="EPH78" s="987" t="s">
        <v>55</v>
      </c>
      <c r="EPI78" s="987" t="s">
        <v>55</v>
      </c>
      <c r="EPJ78" s="987" t="s">
        <v>55</v>
      </c>
      <c r="EPK78" s="987" t="s">
        <v>55</v>
      </c>
      <c r="EPL78" s="987" t="s">
        <v>55</v>
      </c>
      <c r="EPM78" s="987" t="s">
        <v>55</v>
      </c>
      <c r="EPN78" s="987" t="s">
        <v>55</v>
      </c>
      <c r="EPO78" s="987" t="s">
        <v>55</v>
      </c>
      <c r="EPP78" s="987" t="s">
        <v>55</v>
      </c>
      <c r="EPQ78" s="987" t="s">
        <v>55</v>
      </c>
      <c r="EPR78" s="987" t="s">
        <v>55</v>
      </c>
      <c r="EPS78" s="987" t="s">
        <v>55</v>
      </c>
      <c r="EPT78" s="987" t="s">
        <v>55</v>
      </c>
      <c r="EPU78" s="987" t="s">
        <v>55</v>
      </c>
      <c r="EPV78" s="987" t="s">
        <v>55</v>
      </c>
      <c r="EPW78" s="987" t="s">
        <v>55</v>
      </c>
      <c r="EPX78" s="987" t="s">
        <v>55</v>
      </c>
      <c r="EPY78" s="987" t="s">
        <v>55</v>
      </c>
      <c r="EPZ78" s="987" t="s">
        <v>55</v>
      </c>
      <c r="EQA78" s="987" t="s">
        <v>55</v>
      </c>
      <c r="EQB78" s="987" t="s">
        <v>55</v>
      </c>
      <c r="EQC78" s="987" t="s">
        <v>55</v>
      </c>
      <c r="EQD78" s="987" t="s">
        <v>55</v>
      </c>
      <c r="EQE78" s="987" t="s">
        <v>55</v>
      </c>
      <c r="EQF78" s="987" t="s">
        <v>55</v>
      </c>
      <c r="EQG78" s="987" t="s">
        <v>55</v>
      </c>
      <c r="EQH78" s="987" t="s">
        <v>55</v>
      </c>
      <c r="EQI78" s="987" t="s">
        <v>55</v>
      </c>
      <c r="EQJ78" s="987" t="s">
        <v>55</v>
      </c>
      <c r="EQK78" s="987" t="s">
        <v>55</v>
      </c>
      <c r="EQL78" s="987" t="s">
        <v>55</v>
      </c>
      <c r="EQM78" s="987" t="s">
        <v>55</v>
      </c>
      <c r="EQN78" s="987" t="s">
        <v>55</v>
      </c>
      <c r="EQO78" s="987" t="s">
        <v>55</v>
      </c>
      <c r="EQP78" s="987" t="s">
        <v>55</v>
      </c>
      <c r="EQQ78" s="987" t="s">
        <v>55</v>
      </c>
      <c r="EQR78" s="987" t="s">
        <v>55</v>
      </c>
      <c r="EQS78" s="987" t="s">
        <v>55</v>
      </c>
      <c r="EQT78" s="987" t="s">
        <v>55</v>
      </c>
      <c r="EQU78" s="987" t="s">
        <v>55</v>
      </c>
      <c r="EQV78" s="987" t="s">
        <v>55</v>
      </c>
      <c r="EQW78" s="987" t="s">
        <v>55</v>
      </c>
      <c r="EQX78" s="987" t="s">
        <v>55</v>
      </c>
      <c r="EQY78" s="987" t="s">
        <v>55</v>
      </c>
      <c r="EQZ78" s="987" t="s">
        <v>55</v>
      </c>
      <c r="ERA78" s="987" t="s">
        <v>55</v>
      </c>
      <c r="ERB78" s="987" t="s">
        <v>55</v>
      </c>
      <c r="ERC78" s="987" t="s">
        <v>55</v>
      </c>
      <c r="ERD78" s="987" t="s">
        <v>55</v>
      </c>
      <c r="ERE78" s="987" t="s">
        <v>55</v>
      </c>
      <c r="ERF78" s="987" t="s">
        <v>55</v>
      </c>
      <c r="ERG78" s="987" t="s">
        <v>55</v>
      </c>
      <c r="ERH78" s="987" t="s">
        <v>55</v>
      </c>
      <c r="ERI78" s="987" t="s">
        <v>55</v>
      </c>
      <c r="ERJ78" s="987" t="s">
        <v>55</v>
      </c>
      <c r="ERK78" s="987" t="s">
        <v>55</v>
      </c>
      <c r="ERL78" s="987" t="s">
        <v>55</v>
      </c>
      <c r="ERM78" s="987" t="s">
        <v>55</v>
      </c>
      <c r="ERN78" s="987" t="s">
        <v>55</v>
      </c>
      <c r="ERO78" s="987" t="s">
        <v>55</v>
      </c>
      <c r="ERP78" s="987" t="s">
        <v>55</v>
      </c>
      <c r="ERQ78" s="987" t="s">
        <v>55</v>
      </c>
      <c r="ERR78" s="987" t="s">
        <v>55</v>
      </c>
      <c r="ERS78" s="987" t="s">
        <v>55</v>
      </c>
      <c r="ERT78" s="987" t="s">
        <v>55</v>
      </c>
      <c r="ERU78" s="987" t="s">
        <v>55</v>
      </c>
      <c r="ERV78" s="987" t="s">
        <v>55</v>
      </c>
      <c r="ERW78" s="987" t="s">
        <v>55</v>
      </c>
      <c r="ERX78" s="987" t="s">
        <v>55</v>
      </c>
      <c r="ERY78" s="987" t="s">
        <v>55</v>
      </c>
      <c r="ERZ78" s="987" t="s">
        <v>55</v>
      </c>
      <c r="ESA78" s="987" t="s">
        <v>55</v>
      </c>
      <c r="ESB78" s="987" t="s">
        <v>55</v>
      </c>
      <c r="ESC78" s="987" t="s">
        <v>55</v>
      </c>
      <c r="ESD78" s="987" t="s">
        <v>55</v>
      </c>
      <c r="ESE78" s="987" t="s">
        <v>55</v>
      </c>
      <c r="ESF78" s="987" t="s">
        <v>55</v>
      </c>
      <c r="ESG78" s="987" t="s">
        <v>55</v>
      </c>
      <c r="ESH78" s="987" t="s">
        <v>55</v>
      </c>
      <c r="ESI78" s="987" t="s">
        <v>55</v>
      </c>
      <c r="ESJ78" s="987" t="s">
        <v>55</v>
      </c>
      <c r="ESK78" s="987" t="s">
        <v>55</v>
      </c>
      <c r="ESL78" s="987" t="s">
        <v>55</v>
      </c>
      <c r="ESM78" s="987" t="s">
        <v>55</v>
      </c>
      <c r="ESN78" s="987" t="s">
        <v>55</v>
      </c>
      <c r="ESO78" s="987" t="s">
        <v>55</v>
      </c>
      <c r="ESP78" s="987" t="s">
        <v>55</v>
      </c>
      <c r="ESQ78" s="987" t="s">
        <v>55</v>
      </c>
      <c r="ESR78" s="987" t="s">
        <v>55</v>
      </c>
      <c r="ESS78" s="987" t="s">
        <v>55</v>
      </c>
      <c r="EST78" s="987" t="s">
        <v>55</v>
      </c>
      <c r="ESU78" s="987" t="s">
        <v>55</v>
      </c>
      <c r="ESV78" s="987" t="s">
        <v>55</v>
      </c>
      <c r="ESW78" s="987" t="s">
        <v>55</v>
      </c>
      <c r="ESX78" s="987" t="s">
        <v>55</v>
      </c>
      <c r="ESY78" s="987" t="s">
        <v>55</v>
      </c>
      <c r="ESZ78" s="987" t="s">
        <v>55</v>
      </c>
      <c r="ETA78" s="987" t="s">
        <v>55</v>
      </c>
      <c r="ETB78" s="987" t="s">
        <v>55</v>
      </c>
      <c r="ETC78" s="987" t="s">
        <v>55</v>
      </c>
      <c r="ETD78" s="987" t="s">
        <v>55</v>
      </c>
      <c r="ETE78" s="987" t="s">
        <v>55</v>
      </c>
      <c r="ETF78" s="987" t="s">
        <v>55</v>
      </c>
      <c r="ETG78" s="987" t="s">
        <v>55</v>
      </c>
      <c r="ETH78" s="987" t="s">
        <v>55</v>
      </c>
      <c r="ETI78" s="987" t="s">
        <v>55</v>
      </c>
      <c r="ETJ78" s="987" t="s">
        <v>55</v>
      </c>
      <c r="ETK78" s="987" t="s">
        <v>55</v>
      </c>
      <c r="ETL78" s="987" t="s">
        <v>55</v>
      </c>
      <c r="ETM78" s="987" t="s">
        <v>55</v>
      </c>
      <c r="ETN78" s="987" t="s">
        <v>55</v>
      </c>
      <c r="ETO78" s="987" t="s">
        <v>55</v>
      </c>
      <c r="ETP78" s="987" t="s">
        <v>55</v>
      </c>
      <c r="ETQ78" s="987" t="s">
        <v>55</v>
      </c>
      <c r="ETR78" s="987" t="s">
        <v>55</v>
      </c>
      <c r="ETS78" s="987" t="s">
        <v>55</v>
      </c>
      <c r="ETT78" s="987" t="s">
        <v>55</v>
      </c>
      <c r="ETU78" s="987" t="s">
        <v>55</v>
      </c>
      <c r="ETV78" s="987" t="s">
        <v>55</v>
      </c>
      <c r="ETW78" s="987" t="s">
        <v>55</v>
      </c>
      <c r="ETX78" s="987" t="s">
        <v>55</v>
      </c>
      <c r="ETY78" s="987" t="s">
        <v>55</v>
      </c>
      <c r="ETZ78" s="987" t="s">
        <v>55</v>
      </c>
      <c r="EUA78" s="987" t="s">
        <v>55</v>
      </c>
      <c r="EUB78" s="987" t="s">
        <v>55</v>
      </c>
      <c r="EUC78" s="987" t="s">
        <v>55</v>
      </c>
      <c r="EUD78" s="987" t="s">
        <v>55</v>
      </c>
      <c r="EUE78" s="987" t="s">
        <v>55</v>
      </c>
      <c r="EUF78" s="987" t="s">
        <v>55</v>
      </c>
      <c r="EUG78" s="987" t="s">
        <v>55</v>
      </c>
      <c r="EUH78" s="987" t="s">
        <v>55</v>
      </c>
      <c r="EUI78" s="987" t="s">
        <v>55</v>
      </c>
      <c r="EUJ78" s="987" t="s">
        <v>55</v>
      </c>
      <c r="EUK78" s="987" t="s">
        <v>55</v>
      </c>
      <c r="EUL78" s="987" t="s">
        <v>55</v>
      </c>
      <c r="EUM78" s="987" t="s">
        <v>55</v>
      </c>
      <c r="EUN78" s="987" t="s">
        <v>55</v>
      </c>
      <c r="EUO78" s="987" t="s">
        <v>55</v>
      </c>
      <c r="EUP78" s="987" t="s">
        <v>55</v>
      </c>
      <c r="EUQ78" s="987" t="s">
        <v>55</v>
      </c>
      <c r="EUR78" s="987" t="s">
        <v>55</v>
      </c>
      <c r="EUS78" s="987" t="s">
        <v>55</v>
      </c>
      <c r="EUT78" s="987" t="s">
        <v>55</v>
      </c>
      <c r="EUU78" s="987" t="s">
        <v>55</v>
      </c>
      <c r="EUV78" s="987" t="s">
        <v>55</v>
      </c>
      <c r="EUW78" s="987" t="s">
        <v>55</v>
      </c>
      <c r="EUX78" s="987" t="s">
        <v>55</v>
      </c>
      <c r="EUY78" s="987" t="s">
        <v>55</v>
      </c>
      <c r="EUZ78" s="987" t="s">
        <v>55</v>
      </c>
      <c r="EVA78" s="987" t="s">
        <v>55</v>
      </c>
      <c r="EVB78" s="987" t="s">
        <v>55</v>
      </c>
      <c r="EVC78" s="987" t="s">
        <v>55</v>
      </c>
      <c r="EVD78" s="987" t="s">
        <v>55</v>
      </c>
      <c r="EVE78" s="987" t="s">
        <v>55</v>
      </c>
      <c r="EVF78" s="987" t="s">
        <v>55</v>
      </c>
      <c r="EVG78" s="987" t="s">
        <v>55</v>
      </c>
      <c r="EVH78" s="987" t="s">
        <v>55</v>
      </c>
      <c r="EVI78" s="987" t="s">
        <v>55</v>
      </c>
      <c r="EVJ78" s="987" t="s">
        <v>55</v>
      </c>
      <c r="EVK78" s="987" t="s">
        <v>55</v>
      </c>
      <c r="EVL78" s="987" t="s">
        <v>55</v>
      </c>
      <c r="EVM78" s="987" t="s">
        <v>55</v>
      </c>
      <c r="EVN78" s="987" t="s">
        <v>55</v>
      </c>
      <c r="EVO78" s="987" t="s">
        <v>55</v>
      </c>
      <c r="EVP78" s="987" t="s">
        <v>55</v>
      </c>
      <c r="EVQ78" s="987" t="s">
        <v>55</v>
      </c>
      <c r="EVR78" s="987" t="s">
        <v>55</v>
      </c>
      <c r="EVS78" s="987" t="s">
        <v>55</v>
      </c>
      <c r="EVT78" s="987" t="s">
        <v>55</v>
      </c>
      <c r="EVU78" s="987" t="s">
        <v>55</v>
      </c>
      <c r="EVV78" s="987" t="s">
        <v>55</v>
      </c>
      <c r="EVW78" s="987" t="s">
        <v>55</v>
      </c>
      <c r="EVX78" s="987" t="s">
        <v>55</v>
      </c>
      <c r="EVY78" s="987" t="s">
        <v>55</v>
      </c>
      <c r="EVZ78" s="987" t="s">
        <v>55</v>
      </c>
      <c r="EWA78" s="987" t="s">
        <v>55</v>
      </c>
      <c r="EWB78" s="987" t="s">
        <v>55</v>
      </c>
      <c r="EWC78" s="987" t="s">
        <v>55</v>
      </c>
      <c r="EWD78" s="987" t="s">
        <v>55</v>
      </c>
      <c r="EWE78" s="987" t="s">
        <v>55</v>
      </c>
      <c r="EWF78" s="987" t="s">
        <v>55</v>
      </c>
      <c r="EWG78" s="987" t="s">
        <v>55</v>
      </c>
      <c r="EWH78" s="987" t="s">
        <v>55</v>
      </c>
      <c r="EWI78" s="987" t="s">
        <v>55</v>
      </c>
      <c r="EWJ78" s="987" t="s">
        <v>55</v>
      </c>
      <c r="EWK78" s="987" t="s">
        <v>55</v>
      </c>
      <c r="EWL78" s="987" t="s">
        <v>55</v>
      </c>
      <c r="EWM78" s="987" t="s">
        <v>55</v>
      </c>
      <c r="EWN78" s="987" t="s">
        <v>55</v>
      </c>
      <c r="EWO78" s="987" t="s">
        <v>55</v>
      </c>
      <c r="EWP78" s="987" t="s">
        <v>55</v>
      </c>
      <c r="EWQ78" s="987" t="s">
        <v>55</v>
      </c>
      <c r="EWR78" s="987" t="s">
        <v>55</v>
      </c>
      <c r="EWS78" s="987" t="s">
        <v>55</v>
      </c>
      <c r="EWT78" s="987" t="s">
        <v>55</v>
      </c>
      <c r="EWU78" s="987" t="s">
        <v>55</v>
      </c>
      <c r="EWV78" s="987" t="s">
        <v>55</v>
      </c>
      <c r="EWW78" s="987" t="s">
        <v>55</v>
      </c>
      <c r="EWX78" s="987" t="s">
        <v>55</v>
      </c>
      <c r="EWY78" s="987" t="s">
        <v>55</v>
      </c>
      <c r="EWZ78" s="987" t="s">
        <v>55</v>
      </c>
      <c r="EXA78" s="987" t="s">
        <v>55</v>
      </c>
      <c r="EXB78" s="987" t="s">
        <v>55</v>
      </c>
      <c r="EXC78" s="987" t="s">
        <v>55</v>
      </c>
      <c r="EXD78" s="987" t="s">
        <v>55</v>
      </c>
      <c r="EXE78" s="987" t="s">
        <v>55</v>
      </c>
      <c r="EXF78" s="987" t="s">
        <v>55</v>
      </c>
      <c r="EXG78" s="987" t="s">
        <v>55</v>
      </c>
      <c r="EXH78" s="987" t="s">
        <v>55</v>
      </c>
      <c r="EXI78" s="987" t="s">
        <v>55</v>
      </c>
      <c r="EXJ78" s="987" t="s">
        <v>55</v>
      </c>
      <c r="EXK78" s="987" t="s">
        <v>55</v>
      </c>
      <c r="EXL78" s="987" t="s">
        <v>55</v>
      </c>
      <c r="EXM78" s="987" t="s">
        <v>55</v>
      </c>
      <c r="EXN78" s="987" t="s">
        <v>55</v>
      </c>
      <c r="EXO78" s="987" t="s">
        <v>55</v>
      </c>
      <c r="EXP78" s="987" t="s">
        <v>55</v>
      </c>
      <c r="EXQ78" s="987" t="s">
        <v>55</v>
      </c>
      <c r="EXR78" s="987" t="s">
        <v>55</v>
      </c>
      <c r="EXS78" s="987" t="s">
        <v>55</v>
      </c>
      <c r="EXT78" s="987" t="s">
        <v>55</v>
      </c>
      <c r="EXU78" s="987" t="s">
        <v>55</v>
      </c>
      <c r="EXV78" s="987" t="s">
        <v>55</v>
      </c>
      <c r="EXW78" s="987" t="s">
        <v>55</v>
      </c>
      <c r="EXX78" s="987" t="s">
        <v>55</v>
      </c>
      <c r="EXY78" s="987" t="s">
        <v>55</v>
      </c>
      <c r="EXZ78" s="987" t="s">
        <v>55</v>
      </c>
      <c r="EYA78" s="987" t="s">
        <v>55</v>
      </c>
      <c r="EYB78" s="987" t="s">
        <v>55</v>
      </c>
      <c r="EYC78" s="987" t="s">
        <v>55</v>
      </c>
      <c r="EYD78" s="987" t="s">
        <v>55</v>
      </c>
      <c r="EYE78" s="987" t="s">
        <v>55</v>
      </c>
      <c r="EYF78" s="987" t="s">
        <v>55</v>
      </c>
      <c r="EYG78" s="987" t="s">
        <v>55</v>
      </c>
      <c r="EYH78" s="987" t="s">
        <v>55</v>
      </c>
      <c r="EYI78" s="987" t="s">
        <v>55</v>
      </c>
      <c r="EYJ78" s="987" t="s">
        <v>55</v>
      </c>
      <c r="EYK78" s="987" t="s">
        <v>55</v>
      </c>
      <c r="EYL78" s="987" t="s">
        <v>55</v>
      </c>
      <c r="EYM78" s="987" t="s">
        <v>55</v>
      </c>
      <c r="EYN78" s="987" t="s">
        <v>55</v>
      </c>
      <c r="EYO78" s="987" t="s">
        <v>55</v>
      </c>
      <c r="EYP78" s="987" t="s">
        <v>55</v>
      </c>
      <c r="EYQ78" s="987" t="s">
        <v>55</v>
      </c>
      <c r="EYR78" s="987" t="s">
        <v>55</v>
      </c>
      <c r="EYS78" s="987" t="s">
        <v>55</v>
      </c>
      <c r="EYT78" s="987" t="s">
        <v>55</v>
      </c>
      <c r="EYU78" s="987" t="s">
        <v>55</v>
      </c>
      <c r="EYV78" s="987" t="s">
        <v>55</v>
      </c>
      <c r="EYW78" s="987" t="s">
        <v>55</v>
      </c>
      <c r="EYX78" s="987" t="s">
        <v>55</v>
      </c>
      <c r="EYY78" s="987" t="s">
        <v>55</v>
      </c>
      <c r="EYZ78" s="987" t="s">
        <v>55</v>
      </c>
      <c r="EZA78" s="987" t="s">
        <v>55</v>
      </c>
      <c r="EZB78" s="987" t="s">
        <v>55</v>
      </c>
      <c r="EZC78" s="987" t="s">
        <v>55</v>
      </c>
      <c r="EZD78" s="987" t="s">
        <v>55</v>
      </c>
      <c r="EZE78" s="987" t="s">
        <v>55</v>
      </c>
      <c r="EZF78" s="987" t="s">
        <v>55</v>
      </c>
      <c r="EZG78" s="987" t="s">
        <v>55</v>
      </c>
      <c r="EZH78" s="987" t="s">
        <v>55</v>
      </c>
      <c r="EZI78" s="987" t="s">
        <v>55</v>
      </c>
      <c r="EZJ78" s="987" t="s">
        <v>55</v>
      </c>
      <c r="EZK78" s="987" t="s">
        <v>55</v>
      </c>
      <c r="EZL78" s="987" t="s">
        <v>55</v>
      </c>
      <c r="EZM78" s="987" t="s">
        <v>55</v>
      </c>
      <c r="EZN78" s="987" t="s">
        <v>55</v>
      </c>
      <c r="EZO78" s="987" t="s">
        <v>55</v>
      </c>
      <c r="EZP78" s="987" t="s">
        <v>55</v>
      </c>
      <c r="EZQ78" s="987" t="s">
        <v>55</v>
      </c>
      <c r="EZR78" s="987" t="s">
        <v>55</v>
      </c>
      <c r="EZS78" s="987" t="s">
        <v>55</v>
      </c>
      <c r="EZT78" s="987" t="s">
        <v>55</v>
      </c>
      <c r="EZU78" s="987" t="s">
        <v>55</v>
      </c>
      <c r="EZV78" s="987" t="s">
        <v>55</v>
      </c>
      <c r="EZW78" s="987" t="s">
        <v>55</v>
      </c>
      <c r="EZX78" s="987" t="s">
        <v>55</v>
      </c>
      <c r="EZY78" s="987" t="s">
        <v>55</v>
      </c>
      <c r="EZZ78" s="987" t="s">
        <v>55</v>
      </c>
      <c r="FAA78" s="987" t="s">
        <v>55</v>
      </c>
      <c r="FAB78" s="987" t="s">
        <v>55</v>
      </c>
      <c r="FAC78" s="987" t="s">
        <v>55</v>
      </c>
      <c r="FAD78" s="987" t="s">
        <v>55</v>
      </c>
      <c r="FAE78" s="987" t="s">
        <v>55</v>
      </c>
      <c r="FAF78" s="987" t="s">
        <v>55</v>
      </c>
      <c r="FAG78" s="987" t="s">
        <v>55</v>
      </c>
      <c r="FAH78" s="987" t="s">
        <v>55</v>
      </c>
      <c r="FAI78" s="987" t="s">
        <v>55</v>
      </c>
      <c r="FAJ78" s="987" t="s">
        <v>55</v>
      </c>
      <c r="FAK78" s="987" t="s">
        <v>55</v>
      </c>
      <c r="FAL78" s="987" t="s">
        <v>55</v>
      </c>
      <c r="FAM78" s="987" t="s">
        <v>55</v>
      </c>
      <c r="FAN78" s="987" t="s">
        <v>55</v>
      </c>
      <c r="FAO78" s="987" t="s">
        <v>55</v>
      </c>
      <c r="FAP78" s="987" t="s">
        <v>55</v>
      </c>
      <c r="FAQ78" s="987" t="s">
        <v>55</v>
      </c>
      <c r="FAR78" s="987" t="s">
        <v>55</v>
      </c>
      <c r="FAS78" s="987" t="s">
        <v>55</v>
      </c>
      <c r="FAT78" s="987" t="s">
        <v>55</v>
      </c>
      <c r="FAU78" s="987" t="s">
        <v>55</v>
      </c>
      <c r="FAV78" s="987" t="s">
        <v>55</v>
      </c>
      <c r="FAW78" s="987" t="s">
        <v>55</v>
      </c>
      <c r="FAX78" s="987" t="s">
        <v>55</v>
      </c>
      <c r="FAY78" s="987" t="s">
        <v>55</v>
      </c>
      <c r="FAZ78" s="987" t="s">
        <v>55</v>
      </c>
      <c r="FBA78" s="987" t="s">
        <v>55</v>
      </c>
      <c r="FBB78" s="987" t="s">
        <v>55</v>
      </c>
      <c r="FBC78" s="987" t="s">
        <v>55</v>
      </c>
      <c r="FBD78" s="987" t="s">
        <v>55</v>
      </c>
      <c r="FBE78" s="987" t="s">
        <v>55</v>
      </c>
      <c r="FBF78" s="987" t="s">
        <v>55</v>
      </c>
      <c r="FBG78" s="987" t="s">
        <v>55</v>
      </c>
      <c r="FBH78" s="987" t="s">
        <v>55</v>
      </c>
      <c r="FBI78" s="987" t="s">
        <v>55</v>
      </c>
      <c r="FBJ78" s="987" t="s">
        <v>55</v>
      </c>
      <c r="FBK78" s="987" t="s">
        <v>55</v>
      </c>
      <c r="FBL78" s="987" t="s">
        <v>55</v>
      </c>
      <c r="FBM78" s="987" t="s">
        <v>55</v>
      </c>
      <c r="FBN78" s="987" t="s">
        <v>55</v>
      </c>
      <c r="FBO78" s="987" t="s">
        <v>55</v>
      </c>
      <c r="FBP78" s="987" t="s">
        <v>55</v>
      </c>
      <c r="FBQ78" s="987" t="s">
        <v>55</v>
      </c>
      <c r="FBR78" s="987" t="s">
        <v>55</v>
      </c>
      <c r="FBS78" s="987" t="s">
        <v>55</v>
      </c>
      <c r="FBT78" s="987" t="s">
        <v>55</v>
      </c>
      <c r="FBU78" s="987" t="s">
        <v>55</v>
      </c>
      <c r="FBV78" s="987" t="s">
        <v>55</v>
      </c>
      <c r="FBW78" s="987" t="s">
        <v>55</v>
      </c>
      <c r="FBX78" s="987" t="s">
        <v>55</v>
      </c>
      <c r="FBY78" s="987" t="s">
        <v>55</v>
      </c>
      <c r="FBZ78" s="987" t="s">
        <v>55</v>
      </c>
      <c r="FCA78" s="987" t="s">
        <v>55</v>
      </c>
      <c r="FCB78" s="987" t="s">
        <v>55</v>
      </c>
      <c r="FCC78" s="987" t="s">
        <v>55</v>
      </c>
      <c r="FCD78" s="987" t="s">
        <v>55</v>
      </c>
      <c r="FCE78" s="987" t="s">
        <v>55</v>
      </c>
      <c r="FCF78" s="987" t="s">
        <v>55</v>
      </c>
      <c r="FCG78" s="987" t="s">
        <v>55</v>
      </c>
      <c r="FCH78" s="987" t="s">
        <v>55</v>
      </c>
      <c r="FCI78" s="987" t="s">
        <v>55</v>
      </c>
      <c r="FCJ78" s="987" t="s">
        <v>55</v>
      </c>
      <c r="FCK78" s="987" t="s">
        <v>55</v>
      </c>
      <c r="FCL78" s="987" t="s">
        <v>55</v>
      </c>
      <c r="FCM78" s="987" t="s">
        <v>55</v>
      </c>
      <c r="FCN78" s="987" t="s">
        <v>55</v>
      </c>
      <c r="FCO78" s="987" t="s">
        <v>55</v>
      </c>
      <c r="FCP78" s="987" t="s">
        <v>55</v>
      </c>
      <c r="FCQ78" s="987" t="s">
        <v>55</v>
      </c>
      <c r="FCR78" s="987" t="s">
        <v>55</v>
      </c>
      <c r="FCS78" s="987" t="s">
        <v>55</v>
      </c>
      <c r="FCT78" s="987" t="s">
        <v>55</v>
      </c>
      <c r="FCU78" s="987" t="s">
        <v>55</v>
      </c>
      <c r="FCV78" s="987" t="s">
        <v>55</v>
      </c>
      <c r="FCW78" s="987" t="s">
        <v>55</v>
      </c>
      <c r="FCX78" s="987" t="s">
        <v>55</v>
      </c>
      <c r="FCY78" s="987" t="s">
        <v>55</v>
      </c>
      <c r="FCZ78" s="987" t="s">
        <v>55</v>
      </c>
      <c r="FDA78" s="987" t="s">
        <v>55</v>
      </c>
      <c r="FDB78" s="987" t="s">
        <v>55</v>
      </c>
      <c r="FDC78" s="987" t="s">
        <v>55</v>
      </c>
      <c r="FDD78" s="987" t="s">
        <v>55</v>
      </c>
      <c r="FDE78" s="987" t="s">
        <v>55</v>
      </c>
      <c r="FDF78" s="987" t="s">
        <v>55</v>
      </c>
      <c r="FDG78" s="987" t="s">
        <v>55</v>
      </c>
      <c r="FDH78" s="987" t="s">
        <v>55</v>
      </c>
      <c r="FDI78" s="987" t="s">
        <v>55</v>
      </c>
      <c r="FDJ78" s="987" t="s">
        <v>55</v>
      </c>
      <c r="FDK78" s="987" t="s">
        <v>55</v>
      </c>
      <c r="FDL78" s="987" t="s">
        <v>55</v>
      </c>
      <c r="FDM78" s="987" t="s">
        <v>55</v>
      </c>
      <c r="FDN78" s="987" t="s">
        <v>55</v>
      </c>
      <c r="FDO78" s="987" t="s">
        <v>55</v>
      </c>
      <c r="FDP78" s="987" t="s">
        <v>55</v>
      </c>
      <c r="FDQ78" s="987" t="s">
        <v>55</v>
      </c>
      <c r="FDR78" s="987" t="s">
        <v>55</v>
      </c>
      <c r="FDS78" s="987" t="s">
        <v>55</v>
      </c>
      <c r="FDT78" s="987" t="s">
        <v>55</v>
      </c>
      <c r="FDU78" s="987" t="s">
        <v>55</v>
      </c>
      <c r="FDV78" s="987" t="s">
        <v>55</v>
      </c>
      <c r="FDW78" s="987" t="s">
        <v>55</v>
      </c>
      <c r="FDX78" s="987" t="s">
        <v>55</v>
      </c>
      <c r="FDY78" s="987" t="s">
        <v>55</v>
      </c>
      <c r="FDZ78" s="987" t="s">
        <v>55</v>
      </c>
      <c r="FEA78" s="987" t="s">
        <v>55</v>
      </c>
      <c r="FEB78" s="987" t="s">
        <v>55</v>
      </c>
      <c r="FEC78" s="987" t="s">
        <v>55</v>
      </c>
      <c r="FED78" s="987" t="s">
        <v>55</v>
      </c>
      <c r="FEE78" s="987" t="s">
        <v>55</v>
      </c>
      <c r="FEF78" s="987" t="s">
        <v>55</v>
      </c>
      <c r="FEG78" s="987" t="s">
        <v>55</v>
      </c>
      <c r="FEH78" s="987" t="s">
        <v>55</v>
      </c>
      <c r="FEI78" s="987" t="s">
        <v>55</v>
      </c>
      <c r="FEJ78" s="987" t="s">
        <v>55</v>
      </c>
      <c r="FEK78" s="987" t="s">
        <v>55</v>
      </c>
      <c r="FEL78" s="987" t="s">
        <v>55</v>
      </c>
      <c r="FEM78" s="987" t="s">
        <v>55</v>
      </c>
      <c r="FEN78" s="987" t="s">
        <v>55</v>
      </c>
      <c r="FEO78" s="987" t="s">
        <v>55</v>
      </c>
      <c r="FEP78" s="987" t="s">
        <v>55</v>
      </c>
      <c r="FEQ78" s="987" t="s">
        <v>55</v>
      </c>
      <c r="FER78" s="987" t="s">
        <v>55</v>
      </c>
      <c r="FES78" s="987" t="s">
        <v>55</v>
      </c>
      <c r="FET78" s="987" t="s">
        <v>55</v>
      </c>
      <c r="FEU78" s="987" t="s">
        <v>55</v>
      </c>
      <c r="FEV78" s="987" t="s">
        <v>55</v>
      </c>
      <c r="FEW78" s="987" t="s">
        <v>55</v>
      </c>
      <c r="FEX78" s="987" t="s">
        <v>55</v>
      </c>
      <c r="FEY78" s="987" t="s">
        <v>55</v>
      </c>
      <c r="FEZ78" s="987" t="s">
        <v>55</v>
      </c>
      <c r="FFA78" s="987" t="s">
        <v>55</v>
      </c>
      <c r="FFB78" s="987" t="s">
        <v>55</v>
      </c>
      <c r="FFC78" s="987" t="s">
        <v>55</v>
      </c>
      <c r="FFD78" s="987" t="s">
        <v>55</v>
      </c>
      <c r="FFE78" s="987" t="s">
        <v>55</v>
      </c>
      <c r="FFF78" s="987" t="s">
        <v>55</v>
      </c>
      <c r="FFG78" s="987" t="s">
        <v>55</v>
      </c>
      <c r="FFH78" s="987" t="s">
        <v>55</v>
      </c>
      <c r="FFI78" s="987" t="s">
        <v>55</v>
      </c>
      <c r="FFJ78" s="987" t="s">
        <v>55</v>
      </c>
      <c r="FFK78" s="987" t="s">
        <v>55</v>
      </c>
      <c r="FFL78" s="987" t="s">
        <v>55</v>
      </c>
      <c r="FFM78" s="987" t="s">
        <v>55</v>
      </c>
      <c r="FFN78" s="987" t="s">
        <v>55</v>
      </c>
      <c r="FFO78" s="987" t="s">
        <v>55</v>
      </c>
      <c r="FFP78" s="987" t="s">
        <v>55</v>
      </c>
      <c r="FFQ78" s="987" t="s">
        <v>55</v>
      </c>
      <c r="FFR78" s="987" t="s">
        <v>55</v>
      </c>
      <c r="FFS78" s="987" t="s">
        <v>55</v>
      </c>
      <c r="FFT78" s="987" t="s">
        <v>55</v>
      </c>
      <c r="FFU78" s="987" t="s">
        <v>55</v>
      </c>
      <c r="FFV78" s="987" t="s">
        <v>55</v>
      </c>
      <c r="FFW78" s="987" t="s">
        <v>55</v>
      </c>
      <c r="FFX78" s="987" t="s">
        <v>55</v>
      </c>
      <c r="FFY78" s="987" t="s">
        <v>55</v>
      </c>
      <c r="FFZ78" s="987" t="s">
        <v>55</v>
      </c>
      <c r="FGA78" s="987" t="s">
        <v>55</v>
      </c>
      <c r="FGB78" s="987" t="s">
        <v>55</v>
      </c>
      <c r="FGC78" s="987" t="s">
        <v>55</v>
      </c>
      <c r="FGD78" s="987" t="s">
        <v>55</v>
      </c>
      <c r="FGE78" s="987" t="s">
        <v>55</v>
      </c>
      <c r="FGF78" s="987" t="s">
        <v>55</v>
      </c>
      <c r="FGG78" s="987" t="s">
        <v>55</v>
      </c>
      <c r="FGH78" s="987" t="s">
        <v>55</v>
      </c>
      <c r="FGI78" s="987" t="s">
        <v>55</v>
      </c>
      <c r="FGJ78" s="987" t="s">
        <v>55</v>
      </c>
      <c r="FGK78" s="987" t="s">
        <v>55</v>
      </c>
      <c r="FGL78" s="987" t="s">
        <v>55</v>
      </c>
      <c r="FGM78" s="987" t="s">
        <v>55</v>
      </c>
      <c r="FGN78" s="987" t="s">
        <v>55</v>
      </c>
      <c r="FGO78" s="987" t="s">
        <v>55</v>
      </c>
      <c r="FGP78" s="987" t="s">
        <v>55</v>
      </c>
      <c r="FGQ78" s="987" t="s">
        <v>55</v>
      </c>
      <c r="FGR78" s="987" t="s">
        <v>55</v>
      </c>
      <c r="FGS78" s="987" t="s">
        <v>55</v>
      </c>
      <c r="FGT78" s="987" t="s">
        <v>55</v>
      </c>
      <c r="FGU78" s="987" t="s">
        <v>55</v>
      </c>
      <c r="FGV78" s="987" t="s">
        <v>55</v>
      </c>
      <c r="FGW78" s="987" t="s">
        <v>55</v>
      </c>
      <c r="FGX78" s="987" t="s">
        <v>55</v>
      </c>
      <c r="FGY78" s="987" t="s">
        <v>55</v>
      </c>
      <c r="FGZ78" s="987" t="s">
        <v>55</v>
      </c>
      <c r="FHA78" s="987" t="s">
        <v>55</v>
      </c>
      <c r="FHB78" s="987" t="s">
        <v>55</v>
      </c>
      <c r="FHC78" s="987" t="s">
        <v>55</v>
      </c>
      <c r="FHD78" s="987" t="s">
        <v>55</v>
      </c>
      <c r="FHE78" s="987" t="s">
        <v>55</v>
      </c>
      <c r="FHF78" s="987" t="s">
        <v>55</v>
      </c>
      <c r="FHG78" s="987" t="s">
        <v>55</v>
      </c>
      <c r="FHH78" s="987" t="s">
        <v>55</v>
      </c>
      <c r="FHI78" s="987" t="s">
        <v>55</v>
      </c>
      <c r="FHJ78" s="987" t="s">
        <v>55</v>
      </c>
      <c r="FHK78" s="987" t="s">
        <v>55</v>
      </c>
      <c r="FHL78" s="987" t="s">
        <v>55</v>
      </c>
      <c r="FHM78" s="987" t="s">
        <v>55</v>
      </c>
      <c r="FHN78" s="987" t="s">
        <v>55</v>
      </c>
      <c r="FHO78" s="987" t="s">
        <v>55</v>
      </c>
      <c r="FHP78" s="987" t="s">
        <v>55</v>
      </c>
      <c r="FHQ78" s="987" t="s">
        <v>55</v>
      </c>
      <c r="FHR78" s="987" t="s">
        <v>55</v>
      </c>
      <c r="FHS78" s="987" t="s">
        <v>55</v>
      </c>
      <c r="FHT78" s="987" t="s">
        <v>55</v>
      </c>
      <c r="FHU78" s="987" t="s">
        <v>55</v>
      </c>
      <c r="FHV78" s="987" t="s">
        <v>55</v>
      </c>
      <c r="FHW78" s="987" t="s">
        <v>55</v>
      </c>
      <c r="FHX78" s="987" t="s">
        <v>55</v>
      </c>
      <c r="FHY78" s="987" t="s">
        <v>55</v>
      </c>
      <c r="FHZ78" s="987" t="s">
        <v>55</v>
      </c>
      <c r="FIA78" s="987" t="s">
        <v>55</v>
      </c>
      <c r="FIB78" s="987" t="s">
        <v>55</v>
      </c>
      <c r="FIC78" s="987" t="s">
        <v>55</v>
      </c>
      <c r="FID78" s="987" t="s">
        <v>55</v>
      </c>
      <c r="FIE78" s="987" t="s">
        <v>55</v>
      </c>
      <c r="FIF78" s="987" t="s">
        <v>55</v>
      </c>
      <c r="FIG78" s="987" t="s">
        <v>55</v>
      </c>
      <c r="FIH78" s="987" t="s">
        <v>55</v>
      </c>
      <c r="FII78" s="987" t="s">
        <v>55</v>
      </c>
      <c r="FIJ78" s="987" t="s">
        <v>55</v>
      </c>
      <c r="FIK78" s="987" t="s">
        <v>55</v>
      </c>
      <c r="FIL78" s="987" t="s">
        <v>55</v>
      </c>
      <c r="FIM78" s="987" t="s">
        <v>55</v>
      </c>
      <c r="FIN78" s="987" t="s">
        <v>55</v>
      </c>
      <c r="FIO78" s="987" t="s">
        <v>55</v>
      </c>
      <c r="FIP78" s="987" t="s">
        <v>55</v>
      </c>
      <c r="FIQ78" s="987" t="s">
        <v>55</v>
      </c>
      <c r="FIR78" s="987" t="s">
        <v>55</v>
      </c>
      <c r="FIS78" s="987" t="s">
        <v>55</v>
      </c>
      <c r="FIT78" s="987" t="s">
        <v>55</v>
      </c>
      <c r="FIU78" s="987" t="s">
        <v>55</v>
      </c>
      <c r="FIV78" s="987" t="s">
        <v>55</v>
      </c>
      <c r="FIW78" s="987" t="s">
        <v>55</v>
      </c>
      <c r="FIX78" s="987" t="s">
        <v>55</v>
      </c>
      <c r="FIY78" s="987" t="s">
        <v>55</v>
      </c>
      <c r="FIZ78" s="987" t="s">
        <v>55</v>
      </c>
      <c r="FJA78" s="987" t="s">
        <v>55</v>
      </c>
      <c r="FJB78" s="987" t="s">
        <v>55</v>
      </c>
      <c r="FJC78" s="987" t="s">
        <v>55</v>
      </c>
      <c r="FJD78" s="987" t="s">
        <v>55</v>
      </c>
      <c r="FJE78" s="987" t="s">
        <v>55</v>
      </c>
      <c r="FJF78" s="987" t="s">
        <v>55</v>
      </c>
      <c r="FJG78" s="987" t="s">
        <v>55</v>
      </c>
      <c r="FJH78" s="987" t="s">
        <v>55</v>
      </c>
      <c r="FJI78" s="987" t="s">
        <v>55</v>
      </c>
      <c r="FJJ78" s="987" t="s">
        <v>55</v>
      </c>
      <c r="FJK78" s="987" t="s">
        <v>55</v>
      </c>
      <c r="FJL78" s="987" t="s">
        <v>55</v>
      </c>
      <c r="FJM78" s="987" t="s">
        <v>55</v>
      </c>
      <c r="FJN78" s="987" t="s">
        <v>55</v>
      </c>
      <c r="FJO78" s="987" t="s">
        <v>55</v>
      </c>
      <c r="FJP78" s="987" t="s">
        <v>55</v>
      </c>
      <c r="FJQ78" s="987" t="s">
        <v>55</v>
      </c>
      <c r="FJR78" s="987" t="s">
        <v>55</v>
      </c>
      <c r="FJS78" s="987" t="s">
        <v>55</v>
      </c>
      <c r="FJT78" s="987" t="s">
        <v>55</v>
      </c>
      <c r="FJU78" s="987" t="s">
        <v>55</v>
      </c>
      <c r="FJV78" s="987" t="s">
        <v>55</v>
      </c>
      <c r="FJW78" s="987" t="s">
        <v>55</v>
      </c>
      <c r="FJX78" s="987" t="s">
        <v>55</v>
      </c>
      <c r="FJY78" s="987" t="s">
        <v>55</v>
      </c>
      <c r="FJZ78" s="987" t="s">
        <v>55</v>
      </c>
      <c r="FKA78" s="987" t="s">
        <v>55</v>
      </c>
      <c r="FKB78" s="987" t="s">
        <v>55</v>
      </c>
      <c r="FKC78" s="987" t="s">
        <v>55</v>
      </c>
      <c r="FKD78" s="987" t="s">
        <v>55</v>
      </c>
      <c r="FKE78" s="987" t="s">
        <v>55</v>
      </c>
      <c r="FKF78" s="987" t="s">
        <v>55</v>
      </c>
      <c r="FKG78" s="987" t="s">
        <v>55</v>
      </c>
      <c r="FKH78" s="987" t="s">
        <v>55</v>
      </c>
      <c r="FKI78" s="987" t="s">
        <v>55</v>
      </c>
      <c r="FKJ78" s="987" t="s">
        <v>55</v>
      </c>
      <c r="FKK78" s="987" t="s">
        <v>55</v>
      </c>
      <c r="FKL78" s="987" t="s">
        <v>55</v>
      </c>
      <c r="FKM78" s="987" t="s">
        <v>55</v>
      </c>
      <c r="FKN78" s="987" t="s">
        <v>55</v>
      </c>
      <c r="FKO78" s="987" t="s">
        <v>55</v>
      </c>
      <c r="FKP78" s="987" t="s">
        <v>55</v>
      </c>
      <c r="FKQ78" s="987" t="s">
        <v>55</v>
      </c>
      <c r="FKR78" s="987" t="s">
        <v>55</v>
      </c>
      <c r="FKS78" s="987" t="s">
        <v>55</v>
      </c>
      <c r="FKT78" s="987" t="s">
        <v>55</v>
      </c>
      <c r="FKU78" s="987" t="s">
        <v>55</v>
      </c>
      <c r="FKV78" s="987" t="s">
        <v>55</v>
      </c>
      <c r="FKW78" s="987" t="s">
        <v>55</v>
      </c>
      <c r="FKX78" s="987" t="s">
        <v>55</v>
      </c>
      <c r="FKY78" s="987" t="s">
        <v>55</v>
      </c>
      <c r="FKZ78" s="987" t="s">
        <v>55</v>
      </c>
      <c r="FLA78" s="987" t="s">
        <v>55</v>
      </c>
      <c r="FLB78" s="987" t="s">
        <v>55</v>
      </c>
      <c r="FLC78" s="987" t="s">
        <v>55</v>
      </c>
      <c r="FLD78" s="987" t="s">
        <v>55</v>
      </c>
      <c r="FLE78" s="987" t="s">
        <v>55</v>
      </c>
      <c r="FLF78" s="987" t="s">
        <v>55</v>
      </c>
      <c r="FLG78" s="987" t="s">
        <v>55</v>
      </c>
      <c r="FLH78" s="987" t="s">
        <v>55</v>
      </c>
      <c r="FLI78" s="987" t="s">
        <v>55</v>
      </c>
      <c r="FLJ78" s="987" t="s">
        <v>55</v>
      </c>
      <c r="FLK78" s="987" t="s">
        <v>55</v>
      </c>
      <c r="FLL78" s="987" t="s">
        <v>55</v>
      </c>
      <c r="FLM78" s="987" t="s">
        <v>55</v>
      </c>
      <c r="FLN78" s="987" t="s">
        <v>55</v>
      </c>
      <c r="FLO78" s="987" t="s">
        <v>55</v>
      </c>
      <c r="FLP78" s="987" t="s">
        <v>55</v>
      </c>
      <c r="FLQ78" s="987" t="s">
        <v>55</v>
      </c>
      <c r="FLR78" s="987" t="s">
        <v>55</v>
      </c>
      <c r="FLS78" s="987" t="s">
        <v>55</v>
      </c>
      <c r="FLT78" s="987" t="s">
        <v>55</v>
      </c>
      <c r="FLU78" s="987" t="s">
        <v>55</v>
      </c>
      <c r="FLV78" s="987" t="s">
        <v>55</v>
      </c>
      <c r="FLW78" s="987" t="s">
        <v>55</v>
      </c>
      <c r="FLX78" s="987" t="s">
        <v>55</v>
      </c>
      <c r="FLY78" s="987" t="s">
        <v>55</v>
      </c>
      <c r="FLZ78" s="987" t="s">
        <v>55</v>
      </c>
      <c r="FMA78" s="987" t="s">
        <v>55</v>
      </c>
      <c r="FMB78" s="987" t="s">
        <v>55</v>
      </c>
      <c r="FMC78" s="987" t="s">
        <v>55</v>
      </c>
      <c r="FMD78" s="987" t="s">
        <v>55</v>
      </c>
      <c r="FME78" s="987" t="s">
        <v>55</v>
      </c>
      <c r="FMF78" s="987" t="s">
        <v>55</v>
      </c>
      <c r="FMG78" s="987" t="s">
        <v>55</v>
      </c>
      <c r="FMH78" s="987" t="s">
        <v>55</v>
      </c>
      <c r="FMI78" s="987" t="s">
        <v>55</v>
      </c>
      <c r="FMJ78" s="987" t="s">
        <v>55</v>
      </c>
      <c r="FMK78" s="987" t="s">
        <v>55</v>
      </c>
      <c r="FML78" s="987" t="s">
        <v>55</v>
      </c>
      <c r="FMM78" s="987" t="s">
        <v>55</v>
      </c>
      <c r="FMN78" s="987" t="s">
        <v>55</v>
      </c>
      <c r="FMO78" s="987" t="s">
        <v>55</v>
      </c>
      <c r="FMP78" s="987" t="s">
        <v>55</v>
      </c>
      <c r="FMQ78" s="987" t="s">
        <v>55</v>
      </c>
      <c r="FMR78" s="987" t="s">
        <v>55</v>
      </c>
      <c r="FMS78" s="987" t="s">
        <v>55</v>
      </c>
      <c r="FMT78" s="987" t="s">
        <v>55</v>
      </c>
      <c r="FMU78" s="987" t="s">
        <v>55</v>
      </c>
      <c r="FMV78" s="987" t="s">
        <v>55</v>
      </c>
      <c r="FMW78" s="987" t="s">
        <v>55</v>
      </c>
      <c r="FMX78" s="987" t="s">
        <v>55</v>
      </c>
      <c r="FMY78" s="987" t="s">
        <v>55</v>
      </c>
      <c r="FMZ78" s="987" t="s">
        <v>55</v>
      </c>
      <c r="FNA78" s="987" t="s">
        <v>55</v>
      </c>
      <c r="FNB78" s="987" t="s">
        <v>55</v>
      </c>
      <c r="FNC78" s="987" t="s">
        <v>55</v>
      </c>
      <c r="FND78" s="987" t="s">
        <v>55</v>
      </c>
      <c r="FNE78" s="987" t="s">
        <v>55</v>
      </c>
      <c r="FNF78" s="987" t="s">
        <v>55</v>
      </c>
      <c r="FNG78" s="987" t="s">
        <v>55</v>
      </c>
      <c r="FNH78" s="987" t="s">
        <v>55</v>
      </c>
      <c r="FNI78" s="987" t="s">
        <v>55</v>
      </c>
      <c r="FNJ78" s="987" t="s">
        <v>55</v>
      </c>
      <c r="FNK78" s="987" t="s">
        <v>55</v>
      </c>
      <c r="FNL78" s="987" t="s">
        <v>55</v>
      </c>
      <c r="FNM78" s="987" t="s">
        <v>55</v>
      </c>
      <c r="FNN78" s="987" t="s">
        <v>55</v>
      </c>
      <c r="FNO78" s="987" t="s">
        <v>55</v>
      </c>
      <c r="FNP78" s="987" t="s">
        <v>55</v>
      </c>
      <c r="FNQ78" s="987" t="s">
        <v>55</v>
      </c>
      <c r="FNR78" s="987" t="s">
        <v>55</v>
      </c>
      <c r="FNS78" s="987" t="s">
        <v>55</v>
      </c>
      <c r="FNT78" s="987" t="s">
        <v>55</v>
      </c>
      <c r="FNU78" s="987" t="s">
        <v>55</v>
      </c>
      <c r="FNV78" s="987" t="s">
        <v>55</v>
      </c>
      <c r="FNW78" s="987" t="s">
        <v>55</v>
      </c>
      <c r="FNX78" s="987" t="s">
        <v>55</v>
      </c>
      <c r="FNY78" s="987" t="s">
        <v>55</v>
      </c>
      <c r="FNZ78" s="987" t="s">
        <v>55</v>
      </c>
      <c r="FOA78" s="987" t="s">
        <v>55</v>
      </c>
      <c r="FOB78" s="987" t="s">
        <v>55</v>
      </c>
      <c r="FOC78" s="987" t="s">
        <v>55</v>
      </c>
      <c r="FOD78" s="987" t="s">
        <v>55</v>
      </c>
      <c r="FOE78" s="987" t="s">
        <v>55</v>
      </c>
      <c r="FOF78" s="987" t="s">
        <v>55</v>
      </c>
      <c r="FOG78" s="987" t="s">
        <v>55</v>
      </c>
      <c r="FOH78" s="987" t="s">
        <v>55</v>
      </c>
      <c r="FOI78" s="987" t="s">
        <v>55</v>
      </c>
      <c r="FOJ78" s="987" t="s">
        <v>55</v>
      </c>
      <c r="FOK78" s="987" t="s">
        <v>55</v>
      </c>
      <c r="FOL78" s="987" t="s">
        <v>55</v>
      </c>
      <c r="FOM78" s="987" t="s">
        <v>55</v>
      </c>
      <c r="FON78" s="987" t="s">
        <v>55</v>
      </c>
      <c r="FOO78" s="987" t="s">
        <v>55</v>
      </c>
      <c r="FOP78" s="987" t="s">
        <v>55</v>
      </c>
      <c r="FOQ78" s="987" t="s">
        <v>55</v>
      </c>
      <c r="FOR78" s="987" t="s">
        <v>55</v>
      </c>
      <c r="FOS78" s="987" t="s">
        <v>55</v>
      </c>
      <c r="FOT78" s="987" t="s">
        <v>55</v>
      </c>
      <c r="FOU78" s="987" t="s">
        <v>55</v>
      </c>
      <c r="FOV78" s="987" t="s">
        <v>55</v>
      </c>
      <c r="FOW78" s="987" t="s">
        <v>55</v>
      </c>
      <c r="FOX78" s="987" t="s">
        <v>55</v>
      </c>
      <c r="FOY78" s="987" t="s">
        <v>55</v>
      </c>
      <c r="FOZ78" s="987" t="s">
        <v>55</v>
      </c>
      <c r="FPA78" s="987" t="s">
        <v>55</v>
      </c>
      <c r="FPB78" s="987" t="s">
        <v>55</v>
      </c>
      <c r="FPC78" s="987" t="s">
        <v>55</v>
      </c>
      <c r="FPD78" s="987" t="s">
        <v>55</v>
      </c>
      <c r="FPE78" s="987" t="s">
        <v>55</v>
      </c>
      <c r="FPF78" s="987" t="s">
        <v>55</v>
      </c>
      <c r="FPG78" s="987" t="s">
        <v>55</v>
      </c>
      <c r="FPH78" s="987" t="s">
        <v>55</v>
      </c>
      <c r="FPI78" s="987" t="s">
        <v>55</v>
      </c>
      <c r="FPJ78" s="987" t="s">
        <v>55</v>
      </c>
      <c r="FPK78" s="987" t="s">
        <v>55</v>
      </c>
      <c r="FPL78" s="987" t="s">
        <v>55</v>
      </c>
      <c r="FPM78" s="987" t="s">
        <v>55</v>
      </c>
      <c r="FPN78" s="987" t="s">
        <v>55</v>
      </c>
      <c r="FPO78" s="987" t="s">
        <v>55</v>
      </c>
      <c r="FPP78" s="987" t="s">
        <v>55</v>
      </c>
      <c r="FPQ78" s="987" t="s">
        <v>55</v>
      </c>
      <c r="FPR78" s="987" t="s">
        <v>55</v>
      </c>
      <c r="FPS78" s="987" t="s">
        <v>55</v>
      </c>
      <c r="FPT78" s="987" t="s">
        <v>55</v>
      </c>
      <c r="FPU78" s="987" t="s">
        <v>55</v>
      </c>
      <c r="FPV78" s="987" t="s">
        <v>55</v>
      </c>
      <c r="FPW78" s="987" t="s">
        <v>55</v>
      </c>
      <c r="FPX78" s="987" t="s">
        <v>55</v>
      </c>
      <c r="FPY78" s="987" t="s">
        <v>55</v>
      </c>
      <c r="FPZ78" s="987" t="s">
        <v>55</v>
      </c>
      <c r="FQA78" s="987" t="s">
        <v>55</v>
      </c>
      <c r="FQB78" s="987" t="s">
        <v>55</v>
      </c>
      <c r="FQC78" s="987" t="s">
        <v>55</v>
      </c>
      <c r="FQD78" s="987" t="s">
        <v>55</v>
      </c>
      <c r="FQE78" s="987" t="s">
        <v>55</v>
      </c>
      <c r="FQF78" s="987" t="s">
        <v>55</v>
      </c>
      <c r="FQG78" s="987" t="s">
        <v>55</v>
      </c>
      <c r="FQH78" s="987" t="s">
        <v>55</v>
      </c>
      <c r="FQI78" s="987" t="s">
        <v>55</v>
      </c>
      <c r="FQJ78" s="987" t="s">
        <v>55</v>
      </c>
      <c r="FQK78" s="987" t="s">
        <v>55</v>
      </c>
      <c r="FQL78" s="987" t="s">
        <v>55</v>
      </c>
      <c r="FQM78" s="987" t="s">
        <v>55</v>
      </c>
      <c r="FQN78" s="987" t="s">
        <v>55</v>
      </c>
      <c r="FQO78" s="987" t="s">
        <v>55</v>
      </c>
      <c r="FQP78" s="987" t="s">
        <v>55</v>
      </c>
      <c r="FQQ78" s="987" t="s">
        <v>55</v>
      </c>
      <c r="FQR78" s="987" t="s">
        <v>55</v>
      </c>
      <c r="FQS78" s="987" t="s">
        <v>55</v>
      </c>
      <c r="FQT78" s="987" t="s">
        <v>55</v>
      </c>
      <c r="FQU78" s="987" t="s">
        <v>55</v>
      </c>
      <c r="FQV78" s="987" t="s">
        <v>55</v>
      </c>
      <c r="FQW78" s="987" t="s">
        <v>55</v>
      </c>
      <c r="FQX78" s="987" t="s">
        <v>55</v>
      </c>
      <c r="FQY78" s="987" t="s">
        <v>55</v>
      </c>
      <c r="FQZ78" s="987" t="s">
        <v>55</v>
      </c>
      <c r="FRA78" s="987" t="s">
        <v>55</v>
      </c>
      <c r="FRB78" s="987" t="s">
        <v>55</v>
      </c>
      <c r="FRC78" s="987" t="s">
        <v>55</v>
      </c>
      <c r="FRD78" s="987" t="s">
        <v>55</v>
      </c>
      <c r="FRE78" s="987" t="s">
        <v>55</v>
      </c>
      <c r="FRF78" s="987" t="s">
        <v>55</v>
      </c>
      <c r="FRG78" s="987" t="s">
        <v>55</v>
      </c>
      <c r="FRH78" s="987" t="s">
        <v>55</v>
      </c>
      <c r="FRI78" s="987" t="s">
        <v>55</v>
      </c>
      <c r="FRJ78" s="987" t="s">
        <v>55</v>
      </c>
      <c r="FRK78" s="987" t="s">
        <v>55</v>
      </c>
      <c r="FRL78" s="987" t="s">
        <v>55</v>
      </c>
      <c r="FRM78" s="987" t="s">
        <v>55</v>
      </c>
      <c r="FRN78" s="987" t="s">
        <v>55</v>
      </c>
      <c r="FRO78" s="987" t="s">
        <v>55</v>
      </c>
      <c r="FRP78" s="987" t="s">
        <v>55</v>
      </c>
      <c r="FRQ78" s="987" t="s">
        <v>55</v>
      </c>
      <c r="FRR78" s="987" t="s">
        <v>55</v>
      </c>
      <c r="FRS78" s="987" t="s">
        <v>55</v>
      </c>
      <c r="FRT78" s="987" t="s">
        <v>55</v>
      </c>
      <c r="FRU78" s="987" t="s">
        <v>55</v>
      </c>
      <c r="FRV78" s="987" t="s">
        <v>55</v>
      </c>
      <c r="FRW78" s="987" t="s">
        <v>55</v>
      </c>
      <c r="FRX78" s="987" t="s">
        <v>55</v>
      </c>
      <c r="FRY78" s="987" t="s">
        <v>55</v>
      </c>
      <c r="FRZ78" s="987" t="s">
        <v>55</v>
      </c>
      <c r="FSA78" s="987" t="s">
        <v>55</v>
      </c>
      <c r="FSB78" s="987" t="s">
        <v>55</v>
      </c>
      <c r="FSC78" s="987" t="s">
        <v>55</v>
      </c>
      <c r="FSD78" s="987" t="s">
        <v>55</v>
      </c>
      <c r="FSE78" s="987" t="s">
        <v>55</v>
      </c>
      <c r="FSF78" s="987" t="s">
        <v>55</v>
      </c>
      <c r="FSG78" s="987" t="s">
        <v>55</v>
      </c>
      <c r="FSH78" s="987" t="s">
        <v>55</v>
      </c>
      <c r="FSI78" s="987" t="s">
        <v>55</v>
      </c>
      <c r="FSJ78" s="987" t="s">
        <v>55</v>
      </c>
      <c r="FSK78" s="987" t="s">
        <v>55</v>
      </c>
      <c r="FSL78" s="987" t="s">
        <v>55</v>
      </c>
      <c r="FSM78" s="987" t="s">
        <v>55</v>
      </c>
      <c r="FSN78" s="987" t="s">
        <v>55</v>
      </c>
      <c r="FSO78" s="987" t="s">
        <v>55</v>
      </c>
      <c r="FSP78" s="987" t="s">
        <v>55</v>
      </c>
      <c r="FSQ78" s="987" t="s">
        <v>55</v>
      </c>
      <c r="FSR78" s="987" t="s">
        <v>55</v>
      </c>
      <c r="FSS78" s="987" t="s">
        <v>55</v>
      </c>
      <c r="FST78" s="987" t="s">
        <v>55</v>
      </c>
      <c r="FSU78" s="987" t="s">
        <v>55</v>
      </c>
      <c r="FSV78" s="987" t="s">
        <v>55</v>
      </c>
      <c r="FSW78" s="987" t="s">
        <v>55</v>
      </c>
      <c r="FSX78" s="987" t="s">
        <v>55</v>
      </c>
      <c r="FSY78" s="987" t="s">
        <v>55</v>
      </c>
      <c r="FSZ78" s="987" t="s">
        <v>55</v>
      </c>
      <c r="FTA78" s="987" t="s">
        <v>55</v>
      </c>
      <c r="FTB78" s="987" t="s">
        <v>55</v>
      </c>
      <c r="FTC78" s="987" t="s">
        <v>55</v>
      </c>
      <c r="FTD78" s="987" t="s">
        <v>55</v>
      </c>
      <c r="FTE78" s="987" t="s">
        <v>55</v>
      </c>
      <c r="FTF78" s="987" t="s">
        <v>55</v>
      </c>
      <c r="FTG78" s="987" t="s">
        <v>55</v>
      </c>
      <c r="FTH78" s="987" t="s">
        <v>55</v>
      </c>
      <c r="FTI78" s="987" t="s">
        <v>55</v>
      </c>
      <c r="FTJ78" s="987" t="s">
        <v>55</v>
      </c>
      <c r="FTK78" s="987" t="s">
        <v>55</v>
      </c>
      <c r="FTL78" s="987" t="s">
        <v>55</v>
      </c>
      <c r="FTM78" s="987" t="s">
        <v>55</v>
      </c>
      <c r="FTN78" s="987" t="s">
        <v>55</v>
      </c>
      <c r="FTO78" s="987" t="s">
        <v>55</v>
      </c>
      <c r="FTP78" s="987" t="s">
        <v>55</v>
      </c>
      <c r="FTQ78" s="987" t="s">
        <v>55</v>
      </c>
      <c r="FTR78" s="987" t="s">
        <v>55</v>
      </c>
      <c r="FTS78" s="987" t="s">
        <v>55</v>
      </c>
      <c r="FTT78" s="987" t="s">
        <v>55</v>
      </c>
      <c r="FTU78" s="987" t="s">
        <v>55</v>
      </c>
      <c r="FTV78" s="987" t="s">
        <v>55</v>
      </c>
      <c r="FTW78" s="987" t="s">
        <v>55</v>
      </c>
      <c r="FTX78" s="987" t="s">
        <v>55</v>
      </c>
      <c r="FTY78" s="987" t="s">
        <v>55</v>
      </c>
      <c r="FTZ78" s="987" t="s">
        <v>55</v>
      </c>
      <c r="FUA78" s="987" t="s">
        <v>55</v>
      </c>
      <c r="FUB78" s="987" t="s">
        <v>55</v>
      </c>
      <c r="FUC78" s="987" t="s">
        <v>55</v>
      </c>
      <c r="FUD78" s="987" t="s">
        <v>55</v>
      </c>
      <c r="FUE78" s="987" t="s">
        <v>55</v>
      </c>
      <c r="FUF78" s="987" t="s">
        <v>55</v>
      </c>
      <c r="FUG78" s="987" t="s">
        <v>55</v>
      </c>
      <c r="FUH78" s="987" t="s">
        <v>55</v>
      </c>
      <c r="FUI78" s="987" t="s">
        <v>55</v>
      </c>
      <c r="FUJ78" s="987" t="s">
        <v>55</v>
      </c>
      <c r="FUK78" s="987" t="s">
        <v>55</v>
      </c>
      <c r="FUL78" s="987" t="s">
        <v>55</v>
      </c>
      <c r="FUM78" s="987" t="s">
        <v>55</v>
      </c>
      <c r="FUN78" s="987" t="s">
        <v>55</v>
      </c>
      <c r="FUO78" s="987" t="s">
        <v>55</v>
      </c>
      <c r="FUP78" s="987" t="s">
        <v>55</v>
      </c>
      <c r="FUQ78" s="987" t="s">
        <v>55</v>
      </c>
      <c r="FUR78" s="987" t="s">
        <v>55</v>
      </c>
      <c r="FUS78" s="987" t="s">
        <v>55</v>
      </c>
      <c r="FUT78" s="987" t="s">
        <v>55</v>
      </c>
      <c r="FUU78" s="987" t="s">
        <v>55</v>
      </c>
      <c r="FUV78" s="987" t="s">
        <v>55</v>
      </c>
      <c r="FUW78" s="987" t="s">
        <v>55</v>
      </c>
      <c r="FUX78" s="987" t="s">
        <v>55</v>
      </c>
      <c r="FUY78" s="987" t="s">
        <v>55</v>
      </c>
      <c r="FUZ78" s="987" t="s">
        <v>55</v>
      </c>
      <c r="FVA78" s="987" t="s">
        <v>55</v>
      </c>
      <c r="FVB78" s="987" t="s">
        <v>55</v>
      </c>
      <c r="FVC78" s="987" t="s">
        <v>55</v>
      </c>
      <c r="FVD78" s="987" t="s">
        <v>55</v>
      </c>
      <c r="FVE78" s="987" t="s">
        <v>55</v>
      </c>
      <c r="FVF78" s="987" t="s">
        <v>55</v>
      </c>
      <c r="FVG78" s="987" t="s">
        <v>55</v>
      </c>
      <c r="FVH78" s="987" t="s">
        <v>55</v>
      </c>
      <c r="FVI78" s="987" t="s">
        <v>55</v>
      </c>
      <c r="FVJ78" s="987" t="s">
        <v>55</v>
      </c>
      <c r="FVK78" s="987" t="s">
        <v>55</v>
      </c>
      <c r="FVL78" s="987" t="s">
        <v>55</v>
      </c>
      <c r="FVM78" s="987" t="s">
        <v>55</v>
      </c>
      <c r="FVN78" s="987" t="s">
        <v>55</v>
      </c>
      <c r="FVO78" s="987" t="s">
        <v>55</v>
      </c>
      <c r="FVP78" s="987" t="s">
        <v>55</v>
      </c>
      <c r="FVQ78" s="987" t="s">
        <v>55</v>
      </c>
      <c r="FVR78" s="987" t="s">
        <v>55</v>
      </c>
      <c r="FVS78" s="987" t="s">
        <v>55</v>
      </c>
      <c r="FVT78" s="987" t="s">
        <v>55</v>
      </c>
      <c r="FVU78" s="987" t="s">
        <v>55</v>
      </c>
      <c r="FVV78" s="987" t="s">
        <v>55</v>
      </c>
      <c r="FVW78" s="987" t="s">
        <v>55</v>
      </c>
      <c r="FVX78" s="987" t="s">
        <v>55</v>
      </c>
      <c r="FVY78" s="987" t="s">
        <v>55</v>
      </c>
      <c r="FVZ78" s="987" t="s">
        <v>55</v>
      </c>
      <c r="FWA78" s="987" t="s">
        <v>55</v>
      </c>
      <c r="FWB78" s="987" t="s">
        <v>55</v>
      </c>
      <c r="FWC78" s="987" t="s">
        <v>55</v>
      </c>
      <c r="FWD78" s="987" t="s">
        <v>55</v>
      </c>
      <c r="FWE78" s="987" t="s">
        <v>55</v>
      </c>
      <c r="FWF78" s="987" t="s">
        <v>55</v>
      </c>
      <c r="FWG78" s="987" t="s">
        <v>55</v>
      </c>
      <c r="FWH78" s="987" t="s">
        <v>55</v>
      </c>
      <c r="FWI78" s="987" t="s">
        <v>55</v>
      </c>
      <c r="FWJ78" s="987" t="s">
        <v>55</v>
      </c>
      <c r="FWK78" s="987" t="s">
        <v>55</v>
      </c>
      <c r="FWL78" s="987" t="s">
        <v>55</v>
      </c>
      <c r="FWM78" s="987" t="s">
        <v>55</v>
      </c>
      <c r="FWN78" s="987" t="s">
        <v>55</v>
      </c>
      <c r="FWO78" s="987" t="s">
        <v>55</v>
      </c>
      <c r="FWP78" s="987" t="s">
        <v>55</v>
      </c>
      <c r="FWQ78" s="987" t="s">
        <v>55</v>
      </c>
      <c r="FWR78" s="987" t="s">
        <v>55</v>
      </c>
      <c r="FWS78" s="987" t="s">
        <v>55</v>
      </c>
      <c r="FWT78" s="987" t="s">
        <v>55</v>
      </c>
      <c r="FWU78" s="987" t="s">
        <v>55</v>
      </c>
      <c r="FWV78" s="987" t="s">
        <v>55</v>
      </c>
      <c r="FWW78" s="987" t="s">
        <v>55</v>
      </c>
      <c r="FWX78" s="987" t="s">
        <v>55</v>
      </c>
      <c r="FWY78" s="987" t="s">
        <v>55</v>
      </c>
      <c r="FWZ78" s="987" t="s">
        <v>55</v>
      </c>
      <c r="FXA78" s="987" t="s">
        <v>55</v>
      </c>
      <c r="FXB78" s="987" t="s">
        <v>55</v>
      </c>
      <c r="FXC78" s="987" t="s">
        <v>55</v>
      </c>
      <c r="FXD78" s="987" t="s">
        <v>55</v>
      </c>
      <c r="FXE78" s="987" t="s">
        <v>55</v>
      </c>
      <c r="FXF78" s="987" t="s">
        <v>55</v>
      </c>
      <c r="FXG78" s="987" t="s">
        <v>55</v>
      </c>
      <c r="FXH78" s="987" t="s">
        <v>55</v>
      </c>
      <c r="FXI78" s="987" t="s">
        <v>55</v>
      </c>
      <c r="FXJ78" s="987" t="s">
        <v>55</v>
      </c>
      <c r="FXK78" s="987" t="s">
        <v>55</v>
      </c>
      <c r="FXL78" s="987" t="s">
        <v>55</v>
      </c>
      <c r="FXM78" s="987" t="s">
        <v>55</v>
      </c>
      <c r="FXN78" s="987" t="s">
        <v>55</v>
      </c>
      <c r="FXO78" s="987" t="s">
        <v>55</v>
      </c>
      <c r="FXP78" s="987" t="s">
        <v>55</v>
      </c>
      <c r="FXQ78" s="987" t="s">
        <v>55</v>
      </c>
      <c r="FXR78" s="987" t="s">
        <v>55</v>
      </c>
      <c r="FXS78" s="987" t="s">
        <v>55</v>
      </c>
      <c r="FXT78" s="987" t="s">
        <v>55</v>
      </c>
      <c r="FXU78" s="987" t="s">
        <v>55</v>
      </c>
      <c r="FXV78" s="987" t="s">
        <v>55</v>
      </c>
      <c r="FXW78" s="987" t="s">
        <v>55</v>
      </c>
      <c r="FXX78" s="987" t="s">
        <v>55</v>
      </c>
      <c r="FXY78" s="987" t="s">
        <v>55</v>
      </c>
      <c r="FXZ78" s="987" t="s">
        <v>55</v>
      </c>
      <c r="FYA78" s="987" t="s">
        <v>55</v>
      </c>
      <c r="FYB78" s="987" t="s">
        <v>55</v>
      </c>
      <c r="FYC78" s="987" t="s">
        <v>55</v>
      </c>
      <c r="FYD78" s="987" t="s">
        <v>55</v>
      </c>
      <c r="FYE78" s="987" t="s">
        <v>55</v>
      </c>
      <c r="FYF78" s="987" t="s">
        <v>55</v>
      </c>
      <c r="FYG78" s="987" t="s">
        <v>55</v>
      </c>
      <c r="FYH78" s="987" t="s">
        <v>55</v>
      </c>
      <c r="FYI78" s="987" t="s">
        <v>55</v>
      </c>
      <c r="FYJ78" s="987" t="s">
        <v>55</v>
      </c>
      <c r="FYK78" s="987" t="s">
        <v>55</v>
      </c>
      <c r="FYL78" s="987" t="s">
        <v>55</v>
      </c>
      <c r="FYM78" s="987" t="s">
        <v>55</v>
      </c>
      <c r="FYN78" s="987" t="s">
        <v>55</v>
      </c>
      <c r="FYO78" s="987" t="s">
        <v>55</v>
      </c>
      <c r="FYP78" s="987" t="s">
        <v>55</v>
      </c>
      <c r="FYQ78" s="987" t="s">
        <v>55</v>
      </c>
      <c r="FYR78" s="987" t="s">
        <v>55</v>
      </c>
      <c r="FYS78" s="987" t="s">
        <v>55</v>
      </c>
      <c r="FYT78" s="987" t="s">
        <v>55</v>
      </c>
      <c r="FYU78" s="987" t="s">
        <v>55</v>
      </c>
      <c r="FYV78" s="987" t="s">
        <v>55</v>
      </c>
      <c r="FYW78" s="987" t="s">
        <v>55</v>
      </c>
      <c r="FYX78" s="987" t="s">
        <v>55</v>
      </c>
      <c r="FYY78" s="987" t="s">
        <v>55</v>
      </c>
      <c r="FYZ78" s="987" t="s">
        <v>55</v>
      </c>
      <c r="FZA78" s="987" t="s">
        <v>55</v>
      </c>
      <c r="FZB78" s="987" t="s">
        <v>55</v>
      </c>
      <c r="FZC78" s="987" t="s">
        <v>55</v>
      </c>
      <c r="FZD78" s="987" t="s">
        <v>55</v>
      </c>
      <c r="FZE78" s="987" t="s">
        <v>55</v>
      </c>
      <c r="FZF78" s="987" t="s">
        <v>55</v>
      </c>
      <c r="FZG78" s="987" t="s">
        <v>55</v>
      </c>
      <c r="FZH78" s="987" t="s">
        <v>55</v>
      </c>
      <c r="FZI78" s="987" t="s">
        <v>55</v>
      </c>
      <c r="FZJ78" s="987" t="s">
        <v>55</v>
      </c>
      <c r="FZK78" s="987" t="s">
        <v>55</v>
      </c>
      <c r="FZL78" s="987" t="s">
        <v>55</v>
      </c>
      <c r="FZM78" s="987" t="s">
        <v>55</v>
      </c>
      <c r="FZN78" s="987" t="s">
        <v>55</v>
      </c>
      <c r="FZO78" s="987" t="s">
        <v>55</v>
      </c>
      <c r="FZP78" s="987" t="s">
        <v>55</v>
      </c>
      <c r="FZQ78" s="987" t="s">
        <v>55</v>
      </c>
      <c r="FZR78" s="987" t="s">
        <v>55</v>
      </c>
      <c r="FZS78" s="987" t="s">
        <v>55</v>
      </c>
      <c r="FZT78" s="987" t="s">
        <v>55</v>
      </c>
      <c r="FZU78" s="987" t="s">
        <v>55</v>
      </c>
      <c r="FZV78" s="987" t="s">
        <v>55</v>
      </c>
      <c r="FZW78" s="987" t="s">
        <v>55</v>
      </c>
      <c r="FZX78" s="987" t="s">
        <v>55</v>
      </c>
      <c r="FZY78" s="987" t="s">
        <v>55</v>
      </c>
      <c r="FZZ78" s="987" t="s">
        <v>55</v>
      </c>
      <c r="GAA78" s="987" t="s">
        <v>55</v>
      </c>
      <c r="GAB78" s="987" t="s">
        <v>55</v>
      </c>
      <c r="GAC78" s="987" t="s">
        <v>55</v>
      </c>
      <c r="GAD78" s="987" t="s">
        <v>55</v>
      </c>
      <c r="GAE78" s="987" t="s">
        <v>55</v>
      </c>
      <c r="GAF78" s="987" t="s">
        <v>55</v>
      </c>
      <c r="GAG78" s="987" t="s">
        <v>55</v>
      </c>
      <c r="GAH78" s="987" t="s">
        <v>55</v>
      </c>
      <c r="GAI78" s="987" t="s">
        <v>55</v>
      </c>
      <c r="GAJ78" s="987" t="s">
        <v>55</v>
      </c>
      <c r="GAK78" s="987" t="s">
        <v>55</v>
      </c>
      <c r="GAL78" s="987" t="s">
        <v>55</v>
      </c>
      <c r="GAM78" s="987" t="s">
        <v>55</v>
      </c>
      <c r="GAN78" s="987" t="s">
        <v>55</v>
      </c>
      <c r="GAO78" s="987" t="s">
        <v>55</v>
      </c>
      <c r="GAP78" s="987" t="s">
        <v>55</v>
      </c>
      <c r="GAQ78" s="987" t="s">
        <v>55</v>
      </c>
      <c r="GAR78" s="987" t="s">
        <v>55</v>
      </c>
      <c r="GAS78" s="987" t="s">
        <v>55</v>
      </c>
      <c r="GAT78" s="987" t="s">
        <v>55</v>
      </c>
      <c r="GAU78" s="987" t="s">
        <v>55</v>
      </c>
      <c r="GAV78" s="987" t="s">
        <v>55</v>
      </c>
      <c r="GAW78" s="987" t="s">
        <v>55</v>
      </c>
      <c r="GAX78" s="987" t="s">
        <v>55</v>
      </c>
      <c r="GAY78" s="987" t="s">
        <v>55</v>
      </c>
      <c r="GAZ78" s="987" t="s">
        <v>55</v>
      </c>
      <c r="GBA78" s="987" t="s">
        <v>55</v>
      </c>
      <c r="GBB78" s="987" t="s">
        <v>55</v>
      </c>
      <c r="GBC78" s="987" t="s">
        <v>55</v>
      </c>
      <c r="GBD78" s="987" t="s">
        <v>55</v>
      </c>
      <c r="GBE78" s="987" t="s">
        <v>55</v>
      </c>
      <c r="GBF78" s="987" t="s">
        <v>55</v>
      </c>
      <c r="GBG78" s="987" t="s">
        <v>55</v>
      </c>
      <c r="GBH78" s="987" t="s">
        <v>55</v>
      </c>
      <c r="GBI78" s="987" t="s">
        <v>55</v>
      </c>
      <c r="GBJ78" s="987" t="s">
        <v>55</v>
      </c>
      <c r="GBK78" s="987" t="s">
        <v>55</v>
      </c>
      <c r="GBL78" s="987" t="s">
        <v>55</v>
      </c>
      <c r="GBM78" s="987" t="s">
        <v>55</v>
      </c>
      <c r="GBN78" s="987" t="s">
        <v>55</v>
      </c>
      <c r="GBO78" s="987" t="s">
        <v>55</v>
      </c>
      <c r="GBP78" s="987" t="s">
        <v>55</v>
      </c>
      <c r="GBQ78" s="987" t="s">
        <v>55</v>
      </c>
      <c r="GBR78" s="987" t="s">
        <v>55</v>
      </c>
      <c r="GBS78" s="987" t="s">
        <v>55</v>
      </c>
      <c r="GBT78" s="987" t="s">
        <v>55</v>
      </c>
      <c r="GBU78" s="987" t="s">
        <v>55</v>
      </c>
      <c r="GBV78" s="987" t="s">
        <v>55</v>
      </c>
      <c r="GBW78" s="987" t="s">
        <v>55</v>
      </c>
      <c r="GBX78" s="987" t="s">
        <v>55</v>
      </c>
      <c r="GBY78" s="987" t="s">
        <v>55</v>
      </c>
      <c r="GBZ78" s="987" t="s">
        <v>55</v>
      </c>
      <c r="GCA78" s="987" t="s">
        <v>55</v>
      </c>
      <c r="GCB78" s="987" t="s">
        <v>55</v>
      </c>
      <c r="GCC78" s="987" t="s">
        <v>55</v>
      </c>
      <c r="GCD78" s="987" t="s">
        <v>55</v>
      </c>
      <c r="GCE78" s="987" t="s">
        <v>55</v>
      </c>
      <c r="GCF78" s="987" t="s">
        <v>55</v>
      </c>
      <c r="GCG78" s="987" t="s">
        <v>55</v>
      </c>
      <c r="GCH78" s="987" t="s">
        <v>55</v>
      </c>
      <c r="GCI78" s="987" t="s">
        <v>55</v>
      </c>
      <c r="GCJ78" s="987" t="s">
        <v>55</v>
      </c>
      <c r="GCK78" s="987" t="s">
        <v>55</v>
      </c>
      <c r="GCL78" s="987" t="s">
        <v>55</v>
      </c>
      <c r="GCM78" s="987" t="s">
        <v>55</v>
      </c>
      <c r="GCN78" s="987" t="s">
        <v>55</v>
      </c>
      <c r="GCO78" s="987" t="s">
        <v>55</v>
      </c>
      <c r="GCP78" s="987" t="s">
        <v>55</v>
      </c>
      <c r="GCQ78" s="987" t="s">
        <v>55</v>
      </c>
      <c r="GCR78" s="987" t="s">
        <v>55</v>
      </c>
      <c r="GCS78" s="987" t="s">
        <v>55</v>
      </c>
      <c r="GCT78" s="987" t="s">
        <v>55</v>
      </c>
      <c r="GCU78" s="987" t="s">
        <v>55</v>
      </c>
      <c r="GCV78" s="987" t="s">
        <v>55</v>
      </c>
      <c r="GCW78" s="987" t="s">
        <v>55</v>
      </c>
      <c r="GCX78" s="987" t="s">
        <v>55</v>
      </c>
      <c r="GCY78" s="987" t="s">
        <v>55</v>
      </c>
      <c r="GCZ78" s="987" t="s">
        <v>55</v>
      </c>
      <c r="GDA78" s="987" t="s">
        <v>55</v>
      </c>
      <c r="GDB78" s="987" t="s">
        <v>55</v>
      </c>
      <c r="GDC78" s="987" t="s">
        <v>55</v>
      </c>
      <c r="GDD78" s="987" t="s">
        <v>55</v>
      </c>
      <c r="GDE78" s="987" t="s">
        <v>55</v>
      </c>
      <c r="GDF78" s="987" t="s">
        <v>55</v>
      </c>
      <c r="GDG78" s="987" t="s">
        <v>55</v>
      </c>
      <c r="GDH78" s="987" t="s">
        <v>55</v>
      </c>
      <c r="GDI78" s="987" t="s">
        <v>55</v>
      </c>
      <c r="GDJ78" s="987" t="s">
        <v>55</v>
      </c>
      <c r="GDK78" s="987" t="s">
        <v>55</v>
      </c>
      <c r="GDL78" s="987" t="s">
        <v>55</v>
      </c>
      <c r="GDM78" s="987" t="s">
        <v>55</v>
      </c>
      <c r="GDN78" s="987" t="s">
        <v>55</v>
      </c>
      <c r="GDO78" s="987" t="s">
        <v>55</v>
      </c>
      <c r="GDP78" s="987" t="s">
        <v>55</v>
      </c>
      <c r="GDQ78" s="987" t="s">
        <v>55</v>
      </c>
      <c r="GDR78" s="987" t="s">
        <v>55</v>
      </c>
      <c r="GDS78" s="987" t="s">
        <v>55</v>
      </c>
      <c r="GDT78" s="987" t="s">
        <v>55</v>
      </c>
      <c r="GDU78" s="987" t="s">
        <v>55</v>
      </c>
      <c r="GDV78" s="987" t="s">
        <v>55</v>
      </c>
      <c r="GDW78" s="987" t="s">
        <v>55</v>
      </c>
      <c r="GDX78" s="987" t="s">
        <v>55</v>
      </c>
      <c r="GDY78" s="987" t="s">
        <v>55</v>
      </c>
      <c r="GDZ78" s="987" t="s">
        <v>55</v>
      </c>
      <c r="GEA78" s="987" t="s">
        <v>55</v>
      </c>
      <c r="GEB78" s="987" t="s">
        <v>55</v>
      </c>
      <c r="GEC78" s="987" t="s">
        <v>55</v>
      </c>
      <c r="GED78" s="987" t="s">
        <v>55</v>
      </c>
      <c r="GEE78" s="987" t="s">
        <v>55</v>
      </c>
      <c r="GEF78" s="987" t="s">
        <v>55</v>
      </c>
      <c r="GEG78" s="987" t="s">
        <v>55</v>
      </c>
      <c r="GEH78" s="987" t="s">
        <v>55</v>
      </c>
      <c r="GEI78" s="987" t="s">
        <v>55</v>
      </c>
      <c r="GEJ78" s="987" t="s">
        <v>55</v>
      </c>
      <c r="GEK78" s="987" t="s">
        <v>55</v>
      </c>
      <c r="GEL78" s="987" t="s">
        <v>55</v>
      </c>
      <c r="GEM78" s="987" t="s">
        <v>55</v>
      </c>
      <c r="GEN78" s="987" t="s">
        <v>55</v>
      </c>
      <c r="GEO78" s="987" t="s">
        <v>55</v>
      </c>
      <c r="GEP78" s="987" t="s">
        <v>55</v>
      </c>
      <c r="GEQ78" s="987" t="s">
        <v>55</v>
      </c>
      <c r="GER78" s="987" t="s">
        <v>55</v>
      </c>
      <c r="GES78" s="987" t="s">
        <v>55</v>
      </c>
      <c r="GET78" s="987" t="s">
        <v>55</v>
      </c>
      <c r="GEU78" s="987" t="s">
        <v>55</v>
      </c>
      <c r="GEV78" s="987" t="s">
        <v>55</v>
      </c>
      <c r="GEW78" s="987" t="s">
        <v>55</v>
      </c>
      <c r="GEX78" s="987" t="s">
        <v>55</v>
      </c>
      <c r="GEY78" s="987" t="s">
        <v>55</v>
      </c>
      <c r="GEZ78" s="987" t="s">
        <v>55</v>
      </c>
      <c r="GFA78" s="987" t="s">
        <v>55</v>
      </c>
      <c r="GFB78" s="987" t="s">
        <v>55</v>
      </c>
      <c r="GFC78" s="987" t="s">
        <v>55</v>
      </c>
      <c r="GFD78" s="987" t="s">
        <v>55</v>
      </c>
      <c r="GFE78" s="987" t="s">
        <v>55</v>
      </c>
      <c r="GFF78" s="987" t="s">
        <v>55</v>
      </c>
      <c r="GFG78" s="987" t="s">
        <v>55</v>
      </c>
      <c r="GFH78" s="987" t="s">
        <v>55</v>
      </c>
      <c r="GFI78" s="987" t="s">
        <v>55</v>
      </c>
      <c r="GFJ78" s="987" t="s">
        <v>55</v>
      </c>
      <c r="GFK78" s="987" t="s">
        <v>55</v>
      </c>
      <c r="GFL78" s="987" t="s">
        <v>55</v>
      </c>
      <c r="GFM78" s="987" t="s">
        <v>55</v>
      </c>
      <c r="GFN78" s="987" t="s">
        <v>55</v>
      </c>
      <c r="GFO78" s="987" t="s">
        <v>55</v>
      </c>
      <c r="GFP78" s="987" t="s">
        <v>55</v>
      </c>
      <c r="GFQ78" s="987" t="s">
        <v>55</v>
      </c>
      <c r="GFR78" s="987" t="s">
        <v>55</v>
      </c>
      <c r="GFS78" s="987" t="s">
        <v>55</v>
      </c>
      <c r="GFT78" s="987" t="s">
        <v>55</v>
      </c>
      <c r="GFU78" s="987" t="s">
        <v>55</v>
      </c>
      <c r="GFV78" s="987" t="s">
        <v>55</v>
      </c>
      <c r="GFW78" s="987" t="s">
        <v>55</v>
      </c>
      <c r="GFX78" s="987" t="s">
        <v>55</v>
      </c>
      <c r="GFY78" s="987" t="s">
        <v>55</v>
      </c>
      <c r="GFZ78" s="987" t="s">
        <v>55</v>
      </c>
      <c r="GGA78" s="987" t="s">
        <v>55</v>
      </c>
      <c r="GGB78" s="987" t="s">
        <v>55</v>
      </c>
      <c r="GGC78" s="987" t="s">
        <v>55</v>
      </c>
      <c r="GGD78" s="987" t="s">
        <v>55</v>
      </c>
      <c r="GGE78" s="987" t="s">
        <v>55</v>
      </c>
      <c r="GGF78" s="987" t="s">
        <v>55</v>
      </c>
      <c r="GGG78" s="987" t="s">
        <v>55</v>
      </c>
      <c r="GGH78" s="987" t="s">
        <v>55</v>
      </c>
      <c r="GGI78" s="987" t="s">
        <v>55</v>
      </c>
      <c r="GGJ78" s="987" t="s">
        <v>55</v>
      </c>
      <c r="GGK78" s="987" t="s">
        <v>55</v>
      </c>
      <c r="GGL78" s="987" t="s">
        <v>55</v>
      </c>
      <c r="GGM78" s="987" t="s">
        <v>55</v>
      </c>
      <c r="GGN78" s="987" t="s">
        <v>55</v>
      </c>
      <c r="GGO78" s="987" t="s">
        <v>55</v>
      </c>
      <c r="GGP78" s="987" t="s">
        <v>55</v>
      </c>
      <c r="GGQ78" s="987" t="s">
        <v>55</v>
      </c>
      <c r="GGR78" s="987" t="s">
        <v>55</v>
      </c>
      <c r="GGS78" s="987" t="s">
        <v>55</v>
      </c>
      <c r="GGT78" s="987" t="s">
        <v>55</v>
      </c>
      <c r="GGU78" s="987" t="s">
        <v>55</v>
      </c>
      <c r="GGV78" s="987" t="s">
        <v>55</v>
      </c>
      <c r="GGW78" s="987" t="s">
        <v>55</v>
      </c>
      <c r="GGX78" s="987" t="s">
        <v>55</v>
      </c>
      <c r="GGY78" s="987" t="s">
        <v>55</v>
      </c>
      <c r="GGZ78" s="987" t="s">
        <v>55</v>
      </c>
      <c r="GHA78" s="987" t="s">
        <v>55</v>
      </c>
      <c r="GHB78" s="987" t="s">
        <v>55</v>
      </c>
      <c r="GHC78" s="987" t="s">
        <v>55</v>
      </c>
      <c r="GHD78" s="987" t="s">
        <v>55</v>
      </c>
      <c r="GHE78" s="987" t="s">
        <v>55</v>
      </c>
      <c r="GHF78" s="987" t="s">
        <v>55</v>
      </c>
      <c r="GHG78" s="987" t="s">
        <v>55</v>
      </c>
      <c r="GHH78" s="987" t="s">
        <v>55</v>
      </c>
      <c r="GHI78" s="987" t="s">
        <v>55</v>
      </c>
      <c r="GHJ78" s="987" t="s">
        <v>55</v>
      </c>
      <c r="GHK78" s="987" t="s">
        <v>55</v>
      </c>
      <c r="GHL78" s="987" t="s">
        <v>55</v>
      </c>
      <c r="GHM78" s="987" t="s">
        <v>55</v>
      </c>
      <c r="GHN78" s="987" t="s">
        <v>55</v>
      </c>
      <c r="GHO78" s="987" t="s">
        <v>55</v>
      </c>
      <c r="GHP78" s="987" t="s">
        <v>55</v>
      </c>
      <c r="GHQ78" s="987" t="s">
        <v>55</v>
      </c>
      <c r="GHR78" s="987" t="s">
        <v>55</v>
      </c>
      <c r="GHS78" s="987" t="s">
        <v>55</v>
      </c>
      <c r="GHT78" s="987" t="s">
        <v>55</v>
      </c>
      <c r="GHU78" s="987" t="s">
        <v>55</v>
      </c>
      <c r="GHV78" s="987" t="s">
        <v>55</v>
      </c>
      <c r="GHW78" s="987" t="s">
        <v>55</v>
      </c>
      <c r="GHX78" s="987" t="s">
        <v>55</v>
      </c>
      <c r="GHY78" s="987" t="s">
        <v>55</v>
      </c>
      <c r="GHZ78" s="987" t="s">
        <v>55</v>
      </c>
      <c r="GIA78" s="987" t="s">
        <v>55</v>
      </c>
      <c r="GIB78" s="987" t="s">
        <v>55</v>
      </c>
      <c r="GIC78" s="987" t="s">
        <v>55</v>
      </c>
      <c r="GID78" s="987" t="s">
        <v>55</v>
      </c>
      <c r="GIE78" s="987" t="s">
        <v>55</v>
      </c>
      <c r="GIF78" s="987" t="s">
        <v>55</v>
      </c>
      <c r="GIG78" s="987" t="s">
        <v>55</v>
      </c>
      <c r="GIH78" s="987" t="s">
        <v>55</v>
      </c>
      <c r="GII78" s="987" t="s">
        <v>55</v>
      </c>
      <c r="GIJ78" s="987" t="s">
        <v>55</v>
      </c>
      <c r="GIK78" s="987" t="s">
        <v>55</v>
      </c>
      <c r="GIL78" s="987" t="s">
        <v>55</v>
      </c>
      <c r="GIM78" s="987" t="s">
        <v>55</v>
      </c>
      <c r="GIN78" s="987" t="s">
        <v>55</v>
      </c>
      <c r="GIO78" s="987" t="s">
        <v>55</v>
      </c>
      <c r="GIP78" s="987" t="s">
        <v>55</v>
      </c>
      <c r="GIQ78" s="987" t="s">
        <v>55</v>
      </c>
      <c r="GIR78" s="987" t="s">
        <v>55</v>
      </c>
      <c r="GIS78" s="987" t="s">
        <v>55</v>
      </c>
      <c r="GIT78" s="987" t="s">
        <v>55</v>
      </c>
      <c r="GIU78" s="987" t="s">
        <v>55</v>
      </c>
      <c r="GIV78" s="987" t="s">
        <v>55</v>
      </c>
      <c r="GIW78" s="987" t="s">
        <v>55</v>
      </c>
      <c r="GIX78" s="987" t="s">
        <v>55</v>
      </c>
      <c r="GIY78" s="987" t="s">
        <v>55</v>
      </c>
      <c r="GIZ78" s="987" t="s">
        <v>55</v>
      </c>
      <c r="GJA78" s="987" t="s">
        <v>55</v>
      </c>
      <c r="GJB78" s="987" t="s">
        <v>55</v>
      </c>
      <c r="GJC78" s="987" t="s">
        <v>55</v>
      </c>
      <c r="GJD78" s="987" t="s">
        <v>55</v>
      </c>
      <c r="GJE78" s="987" t="s">
        <v>55</v>
      </c>
      <c r="GJF78" s="987" t="s">
        <v>55</v>
      </c>
      <c r="GJG78" s="987" t="s">
        <v>55</v>
      </c>
      <c r="GJH78" s="987" t="s">
        <v>55</v>
      </c>
      <c r="GJI78" s="987" t="s">
        <v>55</v>
      </c>
      <c r="GJJ78" s="987" t="s">
        <v>55</v>
      </c>
      <c r="GJK78" s="987" t="s">
        <v>55</v>
      </c>
      <c r="GJL78" s="987" t="s">
        <v>55</v>
      </c>
      <c r="GJM78" s="987" t="s">
        <v>55</v>
      </c>
      <c r="GJN78" s="987" t="s">
        <v>55</v>
      </c>
      <c r="GJO78" s="987" t="s">
        <v>55</v>
      </c>
      <c r="GJP78" s="987" t="s">
        <v>55</v>
      </c>
      <c r="GJQ78" s="987" t="s">
        <v>55</v>
      </c>
      <c r="GJR78" s="987" t="s">
        <v>55</v>
      </c>
      <c r="GJS78" s="987" t="s">
        <v>55</v>
      </c>
      <c r="GJT78" s="987" t="s">
        <v>55</v>
      </c>
      <c r="GJU78" s="987" t="s">
        <v>55</v>
      </c>
      <c r="GJV78" s="987" t="s">
        <v>55</v>
      </c>
      <c r="GJW78" s="987" t="s">
        <v>55</v>
      </c>
      <c r="GJX78" s="987" t="s">
        <v>55</v>
      </c>
      <c r="GJY78" s="987" t="s">
        <v>55</v>
      </c>
      <c r="GJZ78" s="987" t="s">
        <v>55</v>
      </c>
      <c r="GKA78" s="987" t="s">
        <v>55</v>
      </c>
      <c r="GKB78" s="987" t="s">
        <v>55</v>
      </c>
      <c r="GKC78" s="987" t="s">
        <v>55</v>
      </c>
      <c r="GKD78" s="987" t="s">
        <v>55</v>
      </c>
      <c r="GKE78" s="987" t="s">
        <v>55</v>
      </c>
      <c r="GKF78" s="987" t="s">
        <v>55</v>
      </c>
      <c r="GKG78" s="987" t="s">
        <v>55</v>
      </c>
      <c r="GKH78" s="987" t="s">
        <v>55</v>
      </c>
      <c r="GKI78" s="987" t="s">
        <v>55</v>
      </c>
      <c r="GKJ78" s="987" t="s">
        <v>55</v>
      </c>
      <c r="GKK78" s="987" t="s">
        <v>55</v>
      </c>
      <c r="GKL78" s="987" t="s">
        <v>55</v>
      </c>
      <c r="GKM78" s="987" t="s">
        <v>55</v>
      </c>
      <c r="GKN78" s="987" t="s">
        <v>55</v>
      </c>
      <c r="GKO78" s="987" t="s">
        <v>55</v>
      </c>
      <c r="GKP78" s="987" t="s">
        <v>55</v>
      </c>
      <c r="GKQ78" s="987" t="s">
        <v>55</v>
      </c>
      <c r="GKR78" s="987" t="s">
        <v>55</v>
      </c>
      <c r="GKS78" s="987" t="s">
        <v>55</v>
      </c>
      <c r="GKT78" s="987" t="s">
        <v>55</v>
      </c>
      <c r="GKU78" s="987" t="s">
        <v>55</v>
      </c>
      <c r="GKV78" s="987" t="s">
        <v>55</v>
      </c>
      <c r="GKW78" s="987" t="s">
        <v>55</v>
      </c>
      <c r="GKX78" s="987" t="s">
        <v>55</v>
      </c>
      <c r="GKY78" s="987" t="s">
        <v>55</v>
      </c>
      <c r="GKZ78" s="987" t="s">
        <v>55</v>
      </c>
      <c r="GLA78" s="987" t="s">
        <v>55</v>
      </c>
      <c r="GLB78" s="987" t="s">
        <v>55</v>
      </c>
      <c r="GLC78" s="987" t="s">
        <v>55</v>
      </c>
      <c r="GLD78" s="987" t="s">
        <v>55</v>
      </c>
      <c r="GLE78" s="987" t="s">
        <v>55</v>
      </c>
      <c r="GLF78" s="987" t="s">
        <v>55</v>
      </c>
      <c r="GLG78" s="987" t="s">
        <v>55</v>
      </c>
      <c r="GLH78" s="987" t="s">
        <v>55</v>
      </c>
      <c r="GLI78" s="987" t="s">
        <v>55</v>
      </c>
      <c r="GLJ78" s="987" t="s">
        <v>55</v>
      </c>
      <c r="GLK78" s="987" t="s">
        <v>55</v>
      </c>
      <c r="GLL78" s="987" t="s">
        <v>55</v>
      </c>
      <c r="GLM78" s="987" t="s">
        <v>55</v>
      </c>
      <c r="GLN78" s="987" t="s">
        <v>55</v>
      </c>
      <c r="GLO78" s="987" t="s">
        <v>55</v>
      </c>
      <c r="GLP78" s="987" t="s">
        <v>55</v>
      </c>
      <c r="GLQ78" s="987" t="s">
        <v>55</v>
      </c>
      <c r="GLR78" s="987" t="s">
        <v>55</v>
      </c>
      <c r="GLS78" s="987" t="s">
        <v>55</v>
      </c>
      <c r="GLT78" s="987" t="s">
        <v>55</v>
      </c>
      <c r="GLU78" s="987" t="s">
        <v>55</v>
      </c>
      <c r="GLV78" s="987" t="s">
        <v>55</v>
      </c>
      <c r="GLW78" s="987" t="s">
        <v>55</v>
      </c>
      <c r="GLX78" s="987" t="s">
        <v>55</v>
      </c>
      <c r="GLY78" s="987" t="s">
        <v>55</v>
      </c>
      <c r="GLZ78" s="987" t="s">
        <v>55</v>
      </c>
      <c r="GMA78" s="987" t="s">
        <v>55</v>
      </c>
      <c r="GMB78" s="987" t="s">
        <v>55</v>
      </c>
      <c r="GMC78" s="987" t="s">
        <v>55</v>
      </c>
      <c r="GMD78" s="987" t="s">
        <v>55</v>
      </c>
      <c r="GME78" s="987" t="s">
        <v>55</v>
      </c>
      <c r="GMF78" s="987" t="s">
        <v>55</v>
      </c>
      <c r="GMG78" s="987" t="s">
        <v>55</v>
      </c>
      <c r="GMH78" s="987" t="s">
        <v>55</v>
      </c>
      <c r="GMI78" s="987" t="s">
        <v>55</v>
      </c>
      <c r="GMJ78" s="987" t="s">
        <v>55</v>
      </c>
      <c r="GMK78" s="987" t="s">
        <v>55</v>
      </c>
      <c r="GML78" s="987" t="s">
        <v>55</v>
      </c>
      <c r="GMM78" s="987" t="s">
        <v>55</v>
      </c>
      <c r="GMN78" s="987" t="s">
        <v>55</v>
      </c>
      <c r="GMO78" s="987" t="s">
        <v>55</v>
      </c>
      <c r="GMP78" s="987" t="s">
        <v>55</v>
      </c>
      <c r="GMQ78" s="987" t="s">
        <v>55</v>
      </c>
      <c r="GMR78" s="987" t="s">
        <v>55</v>
      </c>
      <c r="GMS78" s="987" t="s">
        <v>55</v>
      </c>
      <c r="GMT78" s="987" t="s">
        <v>55</v>
      </c>
      <c r="GMU78" s="987" t="s">
        <v>55</v>
      </c>
      <c r="GMV78" s="987" t="s">
        <v>55</v>
      </c>
      <c r="GMW78" s="987" t="s">
        <v>55</v>
      </c>
      <c r="GMX78" s="987" t="s">
        <v>55</v>
      </c>
      <c r="GMY78" s="987" t="s">
        <v>55</v>
      </c>
      <c r="GMZ78" s="987" t="s">
        <v>55</v>
      </c>
      <c r="GNA78" s="987" t="s">
        <v>55</v>
      </c>
      <c r="GNB78" s="987" t="s">
        <v>55</v>
      </c>
      <c r="GNC78" s="987" t="s">
        <v>55</v>
      </c>
      <c r="GND78" s="987" t="s">
        <v>55</v>
      </c>
      <c r="GNE78" s="987" t="s">
        <v>55</v>
      </c>
      <c r="GNF78" s="987" t="s">
        <v>55</v>
      </c>
      <c r="GNG78" s="987" t="s">
        <v>55</v>
      </c>
      <c r="GNH78" s="987" t="s">
        <v>55</v>
      </c>
      <c r="GNI78" s="987" t="s">
        <v>55</v>
      </c>
      <c r="GNJ78" s="987" t="s">
        <v>55</v>
      </c>
      <c r="GNK78" s="987" t="s">
        <v>55</v>
      </c>
      <c r="GNL78" s="987" t="s">
        <v>55</v>
      </c>
      <c r="GNM78" s="987" t="s">
        <v>55</v>
      </c>
      <c r="GNN78" s="987" t="s">
        <v>55</v>
      </c>
      <c r="GNO78" s="987" t="s">
        <v>55</v>
      </c>
      <c r="GNP78" s="987" t="s">
        <v>55</v>
      </c>
      <c r="GNQ78" s="987" t="s">
        <v>55</v>
      </c>
      <c r="GNR78" s="987" t="s">
        <v>55</v>
      </c>
      <c r="GNS78" s="987" t="s">
        <v>55</v>
      </c>
      <c r="GNT78" s="987" t="s">
        <v>55</v>
      </c>
      <c r="GNU78" s="987" t="s">
        <v>55</v>
      </c>
      <c r="GNV78" s="987" t="s">
        <v>55</v>
      </c>
      <c r="GNW78" s="987" t="s">
        <v>55</v>
      </c>
      <c r="GNX78" s="987" t="s">
        <v>55</v>
      </c>
      <c r="GNY78" s="987" t="s">
        <v>55</v>
      </c>
      <c r="GNZ78" s="987" t="s">
        <v>55</v>
      </c>
      <c r="GOA78" s="987" t="s">
        <v>55</v>
      </c>
      <c r="GOB78" s="987" t="s">
        <v>55</v>
      </c>
      <c r="GOC78" s="987" t="s">
        <v>55</v>
      </c>
      <c r="GOD78" s="987" t="s">
        <v>55</v>
      </c>
      <c r="GOE78" s="987" t="s">
        <v>55</v>
      </c>
      <c r="GOF78" s="987" t="s">
        <v>55</v>
      </c>
      <c r="GOG78" s="987" t="s">
        <v>55</v>
      </c>
      <c r="GOH78" s="987" t="s">
        <v>55</v>
      </c>
      <c r="GOI78" s="987" t="s">
        <v>55</v>
      </c>
      <c r="GOJ78" s="987" t="s">
        <v>55</v>
      </c>
      <c r="GOK78" s="987" t="s">
        <v>55</v>
      </c>
      <c r="GOL78" s="987" t="s">
        <v>55</v>
      </c>
      <c r="GOM78" s="987" t="s">
        <v>55</v>
      </c>
      <c r="GON78" s="987" t="s">
        <v>55</v>
      </c>
      <c r="GOO78" s="987" t="s">
        <v>55</v>
      </c>
      <c r="GOP78" s="987" t="s">
        <v>55</v>
      </c>
      <c r="GOQ78" s="987" t="s">
        <v>55</v>
      </c>
      <c r="GOR78" s="987" t="s">
        <v>55</v>
      </c>
      <c r="GOS78" s="987" t="s">
        <v>55</v>
      </c>
      <c r="GOT78" s="987" t="s">
        <v>55</v>
      </c>
      <c r="GOU78" s="987" t="s">
        <v>55</v>
      </c>
      <c r="GOV78" s="987" t="s">
        <v>55</v>
      </c>
      <c r="GOW78" s="987" t="s">
        <v>55</v>
      </c>
      <c r="GOX78" s="987" t="s">
        <v>55</v>
      </c>
      <c r="GOY78" s="987" t="s">
        <v>55</v>
      </c>
      <c r="GOZ78" s="987" t="s">
        <v>55</v>
      </c>
      <c r="GPA78" s="987" t="s">
        <v>55</v>
      </c>
      <c r="GPB78" s="987" t="s">
        <v>55</v>
      </c>
      <c r="GPC78" s="987" t="s">
        <v>55</v>
      </c>
      <c r="GPD78" s="987" t="s">
        <v>55</v>
      </c>
      <c r="GPE78" s="987" t="s">
        <v>55</v>
      </c>
      <c r="GPF78" s="987" t="s">
        <v>55</v>
      </c>
      <c r="GPG78" s="987" t="s">
        <v>55</v>
      </c>
      <c r="GPH78" s="987" t="s">
        <v>55</v>
      </c>
      <c r="GPI78" s="987" t="s">
        <v>55</v>
      </c>
      <c r="GPJ78" s="987" t="s">
        <v>55</v>
      </c>
      <c r="GPK78" s="987" t="s">
        <v>55</v>
      </c>
      <c r="GPL78" s="987" t="s">
        <v>55</v>
      </c>
      <c r="GPM78" s="987" t="s">
        <v>55</v>
      </c>
      <c r="GPN78" s="987" t="s">
        <v>55</v>
      </c>
      <c r="GPO78" s="987" t="s">
        <v>55</v>
      </c>
      <c r="GPP78" s="987" t="s">
        <v>55</v>
      </c>
      <c r="GPQ78" s="987" t="s">
        <v>55</v>
      </c>
      <c r="GPR78" s="987" t="s">
        <v>55</v>
      </c>
      <c r="GPS78" s="987" t="s">
        <v>55</v>
      </c>
      <c r="GPT78" s="987" t="s">
        <v>55</v>
      </c>
      <c r="GPU78" s="987" t="s">
        <v>55</v>
      </c>
      <c r="GPV78" s="987" t="s">
        <v>55</v>
      </c>
      <c r="GPW78" s="987" t="s">
        <v>55</v>
      </c>
      <c r="GPX78" s="987" t="s">
        <v>55</v>
      </c>
      <c r="GPY78" s="987" t="s">
        <v>55</v>
      </c>
      <c r="GPZ78" s="987" t="s">
        <v>55</v>
      </c>
      <c r="GQA78" s="987" t="s">
        <v>55</v>
      </c>
      <c r="GQB78" s="987" t="s">
        <v>55</v>
      </c>
      <c r="GQC78" s="987" t="s">
        <v>55</v>
      </c>
      <c r="GQD78" s="987" t="s">
        <v>55</v>
      </c>
      <c r="GQE78" s="987" t="s">
        <v>55</v>
      </c>
      <c r="GQF78" s="987" t="s">
        <v>55</v>
      </c>
      <c r="GQG78" s="987" t="s">
        <v>55</v>
      </c>
      <c r="GQH78" s="987" t="s">
        <v>55</v>
      </c>
      <c r="GQI78" s="987" t="s">
        <v>55</v>
      </c>
      <c r="GQJ78" s="987" t="s">
        <v>55</v>
      </c>
      <c r="GQK78" s="987" t="s">
        <v>55</v>
      </c>
      <c r="GQL78" s="987" t="s">
        <v>55</v>
      </c>
      <c r="GQM78" s="987" t="s">
        <v>55</v>
      </c>
      <c r="GQN78" s="987" t="s">
        <v>55</v>
      </c>
      <c r="GQO78" s="987" t="s">
        <v>55</v>
      </c>
      <c r="GQP78" s="987" t="s">
        <v>55</v>
      </c>
      <c r="GQQ78" s="987" t="s">
        <v>55</v>
      </c>
      <c r="GQR78" s="987" t="s">
        <v>55</v>
      </c>
      <c r="GQS78" s="987" t="s">
        <v>55</v>
      </c>
      <c r="GQT78" s="987" t="s">
        <v>55</v>
      </c>
      <c r="GQU78" s="987" t="s">
        <v>55</v>
      </c>
      <c r="GQV78" s="987" t="s">
        <v>55</v>
      </c>
      <c r="GQW78" s="987" t="s">
        <v>55</v>
      </c>
      <c r="GQX78" s="987" t="s">
        <v>55</v>
      </c>
      <c r="GQY78" s="987" t="s">
        <v>55</v>
      </c>
      <c r="GQZ78" s="987" t="s">
        <v>55</v>
      </c>
      <c r="GRA78" s="987" t="s">
        <v>55</v>
      </c>
      <c r="GRB78" s="987" t="s">
        <v>55</v>
      </c>
      <c r="GRC78" s="987" t="s">
        <v>55</v>
      </c>
      <c r="GRD78" s="987" t="s">
        <v>55</v>
      </c>
      <c r="GRE78" s="987" t="s">
        <v>55</v>
      </c>
      <c r="GRF78" s="987" t="s">
        <v>55</v>
      </c>
      <c r="GRG78" s="987" t="s">
        <v>55</v>
      </c>
      <c r="GRH78" s="987" t="s">
        <v>55</v>
      </c>
      <c r="GRI78" s="987" t="s">
        <v>55</v>
      </c>
      <c r="GRJ78" s="987" t="s">
        <v>55</v>
      </c>
      <c r="GRK78" s="987" t="s">
        <v>55</v>
      </c>
      <c r="GRL78" s="987" t="s">
        <v>55</v>
      </c>
      <c r="GRM78" s="987" t="s">
        <v>55</v>
      </c>
      <c r="GRN78" s="987" t="s">
        <v>55</v>
      </c>
      <c r="GRO78" s="987" t="s">
        <v>55</v>
      </c>
      <c r="GRP78" s="987" t="s">
        <v>55</v>
      </c>
      <c r="GRQ78" s="987" t="s">
        <v>55</v>
      </c>
      <c r="GRR78" s="987" t="s">
        <v>55</v>
      </c>
      <c r="GRS78" s="987" t="s">
        <v>55</v>
      </c>
      <c r="GRT78" s="987" t="s">
        <v>55</v>
      </c>
      <c r="GRU78" s="987" t="s">
        <v>55</v>
      </c>
      <c r="GRV78" s="987" t="s">
        <v>55</v>
      </c>
      <c r="GRW78" s="987" t="s">
        <v>55</v>
      </c>
      <c r="GRX78" s="987" t="s">
        <v>55</v>
      </c>
      <c r="GRY78" s="987" t="s">
        <v>55</v>
      </c>
      <c r="GRZ78" s="987" t="s">
        <v>55</v>
      </c>
      <c r="GSA78" s="987" t="s">
        <v>55</v>
      </c>
      <c r="GSB78" s="987" t="s">
        <v>55</v>
      </c>
      <c r="GSC78" s="987" t="s">
        <v>55</v>
      </c>
      <c r="GSD78" s="987" t="s">
        <v>55</v>
      </c>
      <c r="GSE78" s="987" t="s">
        <v>55</v>
      </c>
      <c r="GSF78" s="987" t="s">
        <v>55</v>
      </c>
      <c r="GSG78" s="987" t="s">
        <v>55</v>
      </c>
      <c r="GSH78" s="987" t="s">
        <v>55</v>
      </c>
      <c r="GSI78" s="987" t="s">
        <v>55</v>
      </c>
      <c r="GSJ78" s="987" t="s">
        <v>55</v>
      </c>
      <c r="GSK78" s="987" t="s">
        <v>55</v>
      </c>
      <c r="GSL78" s="987" t="s">
        <v>55</v>
      </c>
      <c r="GSM78" s="987" t="s">
        <v>55</v>
      </c>
      <c r="GSN78" s="987" t="s">
        <v>55</v>
      </c>
      <c r="GSO78" s="987" t="s">
        <v>55</v>
      </c>
      <c r="GSP78" s="987" t="s">
        <v>55</v>
      </c>
      <c r="GSQ78" s="987" t="s">
        <v>55</v>
      </c>
      <c r="GSR78" s="987" t="s">
        <v>55</v>
      </c>
      <c r="GSS78" s="987" t="s">
        <v>55</v>
      </c>
      <c r="GST78" s="987" t="s">
        <v>55</v>
      </c>
      <c r="GSU78" s="987" t="s">
        <v>55</v>
      </c>
      <c r="GSV78" s="987" t="s">
        <v>55</v>
      </c>
      <c r="GSW78" s="987" t="s">
        <v>55</v>
      </c>
      <c r="GSX78" s="987" t="s">
        <v>55</v>
      </c>
      <c r="GSY78" s="987" t="s">
        <v>55</v>
      </c>
      <c r="GSZ78" s="987" t="s">
        <v>55</v>
      </c>
      <c r="GTA78" s="987" t="s">
        <v>55</v>
      </c>
      <c r="GTB78" s="987" t="s">
        <v>55</v>
      </c>
      <c r="GTC78" s="987" t="s">
        <v>55</v>
      </c>
      <c r="GTD78" s="987" t="s">
        <v>55</v>
      </c>
      <c r="GTE78" s="987" t="s">
        <v>55</v>
      </c>
      <c r="GTF78" s="987" t="s">
        <v>55</v>
      </c>
      <c r="GTG78" s="987" t="s">
        <v>55</v>
      </c>
      <c r="GTH78" s="987" t="s">
        <v>55</v>
      </c>
      <c r="GTI78" s="987" t="s">
        <v>55</v>
      </c>
      <c r="GTJ78" s="987" t="s">
        <v>55</v>
      </c>
      <c r="GTK78" s="987" t="s">
        <v>55</v>
      </c>
      <c r="GTL78" s="987" t="s">
        <v>55</v>
      </c>
      <c r="GTM78" s="987" t="s">
        <v>55</v>
      </c>
      <c r="GTN78" s="987" t="s">
        <v>55</v>
      </c>
      <c r="GTO78" s="987" t="s">
        <v>55</v>
      </c>
      <c r="GTP78" s="987" t="s">
        <v>55</v>
      </c>
      <c r="GTQ78" s="987" t="s">
        <v>55</v>
      </c>
      <c r="GTR78" s="987" t="s">
        <v>55</v>
      </c>
      <c r="GTS78" s="987" t="s">
        <v>55</v>
      </c>
      <c r="GTT78" s="987" t="s">
        <v>55</v>
      </c>
      <c r="GTU78" s="987" t="s">
        <v>55</v>
      </c>
      <c r="GTV78" s="987" t="s">
        <v>55</v>
      </c>
      <c r="GTW78" s="987" t="s">
        <v>55</v>
      </c>
      <c r="GTX78" s="987" t="s">
        <v>55</v>
      </c>
      <c r="GTY78" s="987" t="s">
        <v>55</v>
      </c>
      <c r="GTZ78" s="987" t="s">
        <v>55</v>
      </c>
      <c r="GUA78" s="987" t="s">
        <v>55</v>
      </c>
      <c r="GUB78" s="987" t="s">
        <v>55</v>
      </c>
      <c r="GUC78" s="987" t="s">
        <v>55</v>
      </c>
      <c r="GUD78" s="987" t="s">
        <v>55</v>
      </c>
      <c r="GUE78" s="987" t="s">
        <v>55</v>
      </c>
      <c r="GUF78" s="987" t="s">
        <v>55</v>
      </c>
      <c r="GUG78" s="987" t="s">
        <v>55</v>
      </c>
      <c r="GUH78" s="987" t="s">
        <v>55</v>
      </c>
      <c r="GUI78" s="987" t="s">
        <v>55</v>
      </c>
      <c r="GUJ78" s="987" t="s">
        <v>55</v>
      </c>
      <c r="GUK78" s="987" t="s">
        <v>55</v>
      </c>
      <c r="GUL78" s="987" t="s">
        <v>55</v>
      </c>
      <c r="GUM78" s="987" t="s">
        <v>55</v>
      </c>
      <c r="GUN78" s="987" t="s">
        <v>55</v>
      </c>
      <c r="GUO78" s="987" t="s">
        <v>55</v>
      </c>
      <c r="GUP78" s="987" t="s">
        <v>55</v>
      </c>
      <c r="GUQ78" s="987" t="s">
        <v>55</v>
      </c>
      <c r="GUR78" s="987" t="s">
        <v>55</v>
      </c>
      <c r="GUS78" s="987" t="s">
        <v>55</v>
      </c>
      <c r="GUT78" s="987" t="s">
        <v>55</v>
      </c>
      <c r="GUU78" s="987" t="s">
        <v>55</v>
      </c>
      <c r="GUV78" s="987" t="s">
        <v>55</v>
      </c>
      <c r="GUW78" s="987" t="s">
        <v>55</v>
      </c>
      <c r="GUX78" s="987" t="s">
        <v>55</v>
      </c>
      <c r="GUY78" s="987" t="s">
        <v>55</v>
      </c>
      <c r="GUZ78" s="987" t="s">
        <v>55</v>
      </c>
      <c r="GVA78" s="987" t="s">
        <v>55</v>
      </c>
      <c r="GVB78" s="987" t="s">
        <v>55</v>
      </c>
      <c r="GVC78" s="987" t="s">
        <v>55</v>
      </c>
      <c r="GVD78" s="987" t="s">
        <v>55</v>
      </c>
      <c r="GVE78" s="987" t="s">
        <v>55</v>
      </c>
      <c r="GVF78" s="987" t="s">
        <v>55</v>
      </c>
      <c r="GVG78" s="987" t="s">
        <v>55</v>
      </c>
      <c r="GVH78" s="987" t="s">
        <v>55</v>
      </c>
      <c r="GVI78" s="987" t="s">
        <v>55</v>
      </c>
      <c r="GVJ78" s="987" t="s">
        <v>55</v>
      </c>
      <c r="GVK78" s="987" t="s">
        <v>55</v>
      </c>
      <c r="GVL78" s="987" t="s">
        <v>55</v>
      </c>
      <c r="GVM78" s="987" t="s">
        <v>55</v>
      </c>
      <c r="GVN78" s="987" t="s">
        <v>55</v>
      </c>
      <c r="GVO78" s="987" t="s">
        <v>55</v>
      </c>
      <c r="GVP78" s="987" t="s">
        <v>55</v>
      </c>
      <c r="GVQ78" s="987" t="s">
        <v>55</v>
      </c>
      <c r="GVR78" s="987" t="s">
        <v>55</v>
      </c>
      <c r="GVS78" s="987" t="s">
        <v>55</v>
      </c>
      <c r="GVT78" s="987" t="s">
        <v>55</v>
      </c>
      <c r="GVU78" s="987" t="s">
        <v>55</v>
      </c>
      <c r="GVV78" s="987" t="s">
        <v>55</v>
      </c>
      <c r="GVW78" s="987" t="s">
        <v>55</v>
      </c>
      <c r="GVX78" s="987" t="s">
        <v>55</v>
      </c>
      <c r="GVY78" s="987" t="s">
        <v>55</v>
      </c>
      <c r="GVZ78" s="987" t="s">
        <v>55</v>
      </c>
      <c r="GWA78" s="987" t="s">
        <v>55</v>
      </c>
      <c r="GWB78" s="987" t="s">
        <v>55</v>
      </c>
      <c r="GWC78" s="987" t="s">
        <v>55</v>
      </c>
      <c r="GWD78" s="987" t="s">
        <v>55</v>
      </c>
      <c r="GWE78" s="987" t="s">
        <v>55</v>
      </c>
      <c r="GWF78" s="987" t="s">
        <v>55</v>
      </c>
      <c r="GWG78" s="987" t="s">
        <v>55</v>
      </c>
      <c r="GWH78" s="987" t="s">
        <v>55</v>
      </c>
      <c r="GWI78" s="987" t="s">
        <v>55</v>
      </c>
      <c r="GWJ78" s="987" t="s">
        <v>55</v>
      </c>
      <c r="GWK78" s="987" t="s">
        <v>55</v>
      </c>
      <c r="GWL78" s="987" t="s">
        <v>55</v>
      </c>
      <c r="GWM78" s="987" t="s">
        <v>55</v>
      </c>
      <c r="GWN78" s="987" t="s">
        <v>55</v>
      </c>
      <c r="GWO78" s="987" t="s">
        <v>55</v>
      </c>
      <c r="GWP78" s="987" t="s">
        <v>55</v>
      </c>
      <c r="GWQ78" s="987" t="s">
        <v>55</v>
      </c>
      <c r="GWR78" s="987" t="s">
        <v>55</v>
      </c>
      <c r="GWS78" s="987" t="s">
        <v>55</v>
      </c>
      <c r="GWT78" s="987" t="s">
        <v>55</v>
      </c>
      <c r="GWU78" s="987" t="s">
        <v>55</v>
      </c>
      <c r="GWV78" s="987" t="s">
        <v>55</v>
      </c>
      <c r="GWW78" s="987" t="s">
        <v>55</v>
      </c>
      <c r="GWX78" s="987" t="s">
        <v>55</v>
      </c>
      <c r="GWY78" s="987" t="s">
        <v>55</v>
      </c>
      <c r="GWZ78" s="987" t="s">
        <v>55</v>
      </c>
      <c r="GXA78" s="987" t="s">
        <v>55</v>
      </c>
      <c r="GXB78" s="987" t="s">
        <v>55</v>
      </c>
      <c r="GXC78" s="987" t="s">
        <v>55</v>
      </c>
      <c r="GXD78" s="987" t="s">
        <v>55</v>
      </c>
      <c r="GXE78" s="987" t="s">
        <v>55</v>
      </c>
      <c r="GXF78" s="987" t="s">
        <v>55</v>
      </c>
      <c r="GXG78" s="987" t="s">
        <v>55</v>
      </c>
      <c r="GXH78" s="987" t="s">
        <v>55</v>
      </c>
      <c r="GXI78" s="987" t="s">
        <v>55</v>
      </c>
      <c r="GXJ78" s="987" t="s">
        <v>55</v>
      </c>
      <c r="GXK78" s="987" t="s">
        <v>55</v>
      </c>
      <c r="GXL78" s="987" t="s">
        <v>55</v>
      </c>
      <c r="GXM78" s="987" t="s">
        <v>55</v>
      </c>
      <c r="GXN78" s="987" t="s">
        <v>55</v>
      </c>
      <c r="GXO78" s="987" t="s">
        <v>55</v>
      </c>
      <c r="GXP78" s="987" t="s">
        <v>55</v>
      </c>
      <c r="GXQ78" s="987" t="s">
        <v>55</v>
      </c>
      <c r="GXR78" s="987" t="s">
        <v>55</v>
      </c>
      <c r="GXS78" s="987" t="s">
        <v>55</v>
      </c>
      <c r="GXT78" s="987" t="s">
        <v>55</v>
      </c>
      <c r="GXU78" s="987" t="s">
        <v>55</v>
      </c>
      <c r="GXV78" s="987" t="s">
        <v>55</v>
      </c>
      <c r="GXW78" s="987" t="s">
        <v>55</v>
      </c>
      <c r="GXX78" s="987" t="s">
        <v>55</v>
      </c>
      <c r="GXY78" s="987" t="s">
        <v>55</v>
      </c>
      <c r="GXZ78" s="987" t="s">
        <v>55</v>
      </c>
      <c r="GYA78" s="987" t="s">
        <v>55</v>
      </c>
      <c r="GYB78" s="987" t="s">
        <v>55</v>
      </c>
      <c r="GYC78" s="987" t="s">
        <v>55</v>
      </c>
      <c r="GYD78" s="987" t="s">
        <v>55</v>
      </c>
      <c r="GYE78" s="987" t="s">
        <v>55</v>
      </c>
      <c r="GYF78" s="987" t="s">
        <v>55</v>
      </c>
      <c r="GYG78" s="987" t="s">
        <v>55</v>
      </c>
      <c r="GYH78" s="987" t="s">
        <v>55</v>
      </c>
      <c r="GYI78" s="987" t="s">
        <v>55</v>
      </c>
      <c r="GYJ78" s="987" t="s">
        <v>55</v>
      </c>
      <c r="GYK78" s="987" t="s">
        <v>55</v>
      </c>
      <c r="GYL78" s="987" t="s">
        <v>55</v>
      </c>
      <c r="GYM78" s="987" t="s">
        <v>55</v>
      </c>
      <c r="GYN78" s="987" t="s">
        <v>55</v>
      </c>
      <c r="GYO78" s="987" t="s">
        <v>55</v>
      </c>
      <c r="GYP78" s="987" t="s">
        <v>55</v>
      </c>
      <c r="GYQ78" s="987" t="s">
        <v>55</v>
      </c>
      <c r="GYR78" s="987" t="s">
        <v>55</v>
      </c>
      <c r="GYS78" s="987" t="s">
        <v>55</v>
      </c>
      <c r="GYT78" s="987" t="s">
        <v>55</v>
      </c>
      <c r="GYU78" s="987" t="s">
        <v>55</v>
      </c>
      <c r="GYV78" s="987" t="s">
        <v>55</v>
      </c>
      <c r="GYW78" s="987" t="s">
        <v>55</v>
      </c>
      <c r="GYX78" s="987" t="s">
        <v>55</v>
      </c>
      <c r="GYY78" s="987" t="s">
        <v>55</v>
      </c>
      <c r="GYZ78" s="987" t="s">
        <v>55</v>
      </c>
      <c r="GZA78" s="987" t="s">
        <v>55</v>
      </c>
      <c r="GZB78" s="987" t="s">
        <v>55</v>
      </c>
      <c r="GZC78" s="987" t="s">
        <v>55</v>
      </c>
      <c r="GZD78" s="987" t="s">
        <v>55</v>
      </c>
      <c r="GZE78" s="987" t="s">
        <v>55</v>
      </c>
      <c r="GZF78" s="987" t="s">
        <v>55</v>
      </c>
      <c r="GZG78" s="987" t="s">
        <v>55</v>
      </c>
      <c r="GZH78" s="987" t="s">
        <v>55</v>
      </c>
      <c r="GZI78" s="987" t="s">
        <v>55</v>
      </c>
      <c r="GZJ78" s="987" t="s">
        <v>55</v>
      </c>
      <c r="GZK78" s="987" t="s">
        <v>55</v>
      </c>
      <c r="GZL78" s="987" t="s">
        <v>55</v>
      </c>
      <c r="GZM78" s="987" t="s">
        <v>55</v>
      </c>
      <c r="GZN78" s="987" t="s">
        <v>55</v>
      </c>
      <c r="GZO78" s="987" t="s">
        <v>55</v>
      </c>
      <c r="GZP78" s="987" t="s">
        <v>55</v>
      </c>
      <c r="GZQ78" s="987" t="s">
        <v>55</v>
      </c>
      <c r="GZR78" s="987" t="s">
        <v>55</v>
      </c>
      <c r="GZS78" s="987" t="s">
        <v>55</v>
      </c>
      <c r="GZT78" s="987" t="s">
        <v>55</v>
      </c>
      <c r="GZU78" s="987" t="s">
        <v>55</v>
      </c>
      <c r="GZV78" s="987" t="s">
        <v>55</v>
      </c>
      <c r="GZW78" s="987" t="s">
        <v>55</v>
      </c>
      <c r="GZX78" s="987" t="s">
        <v>55</v>
      </c>
      <c r="GZY78" s="987" t="s">
        <v>55</v>
      </c>
      <c r="GZZ78" s="987" t="s">
        <v>55</v>
      </c>
      <c r="HAA78" s="987" t="s">
        <v>55</v>
      </c>
      <c r="HAB78" s="987" t="s">
        <v>55</v>
      </c>
      <c r="HAC78" s="987" t="s">
        <v>55</v>
      </c>
      <c r="HAD78" s="987" t="s">
        <v>55</v>
      </c>
      <c r="HAE78" s="987" t="s">
        <v>55</v>
      </c>
      <c r="HAF78" s="987" t="s">
        <v>55</v>
      </c>
      <c r="HAG78" s="987" t="s">
        <v>55</v>
      </c>
      <c r="HAH78" s="987" t="s">
        <v>55</v>
      </c>
      <c r="HAI78" s="987" t="s">
        <v>55</v>
      </c>
      <c r="HAJ78" s="987" t="s">
        <v>55</v>
      </c>
      <c r="HAK78" s="987" t="s">
        <v>55</v>
      </c>
      <c r="HAL78" s="987" t="s">
        <v>55</v>
      </c>
      <c r="HAM78" s="987" t="s">
        <v>55</v>
      </c>
      <c r="HAN78" s="987" t="s">
        <v>55</v>
      </c>
      <c r="HAO78" s="987" t="s">
        <v>55</v>
      </c>
      <c r="HAP78" s="987" t="s">
        <v>55</v>
      </c>
      <c r="HAQ78" s="987" t="s">
        <v>55</v>
      </c>
      <c r="HAR78" s="987" t="s">
        <v>55</v>
      </c>
      <c r="HAS78" s="987" t="s">
        <v>55</v>
      </c>
      <c r="HAT78" s="987" t="s">
        <v>55</v>
      </c>
      <c r="HAU78" s="987" t="s">
        <v>55</v>
      </c>
      <c r="HAV78" s="987" t="s">
        <v>55</v>
      </c>
      <c r="HAW78" s="987" t="s">
        <v>55</v>
      </c>
      <c r="HAX78" s="987" t="s">
        <v>55</v>
      </c>
      <c r="HAY78" s="987" t="s">
        <v>55</v>
      </c>
      <c r="HAZ78" s="987" t="s">
        <v>55</v>
      </c>
      <c r="HBA78" s="987" t="s">
        <v>55</v>
      </c>
      <c r="HBB78" s="987" t="s">
        <v>55</v>
      </c>
      <c r="HBC78" s="987" t="s">
        <v>55</v>
      </c>
      <c r="HBD78" s="987" t="s">
        <v>55</v>
      </c>
      <c r="HBE78" s="987" t="s">
        <v>55</v>
      </c>
      <c r="HBF78" s="987" t="s">
        <v>55</v>
      </c>
      <c r="HBG78" s="987" t="s">
        <v>55</v>
      </c>
      <c r="HBH78" s="987" t="s">
        <v>55</v>
      </c>
      <c r="HBI78" s="987" t="s">
        <v>55</v>
      </c>
      <c r="HBJ78" s="987" t="s">
        <v>55</v>
      </c>
      <c r="HBK78" s="987" t="s">
        <v>55</v>
      </c>
      <c r="HBL78" s="987" t="s">
        <v>55</v>
      </c>
      <c r="HBM78" s="987" t="s">
        <v>55</v>
      </c>
      <c r="HBN78" s="987" t="s">
        <v>55</v>
      </c>
      <c r="HBO78" s="987" t="s">
        <v>55</v>
      </c>
      <c r="HBP78" s="987" t="s">
        <v>55</v>
      </c>
      <c r="HBQ78" s="987" t="s">
        <v>55</v>
      </c>
      <c r="HBR78" s="987" t="s">
        <v>55</v>
      </c>
      <c r="HBS78" s="987" t="s">
        <v>55</v>
      </c>
      <c r="HBT78" s="987" t="s">
        <v>55</v>
      </c>
      <c r="HBU78" s="987" t="s">
        <v>55</v>
      </c>
      <c r="HBV78" s="987" t="s">
        <v>55</v>
      </c>
      <c r="HBW78" s="987" t="s">
        <v>55</v>
      </c>
      <c r="HBX78" s="987" t="s">
        <v>55</v>
      </c>
      <c r="HBY78" s="987" t="s">
        <v>55</v>
      </c>
      <c r="HBZ78" s="987" t="s">
        <v>55</v>
      </c>
      <c r="HCA78" s="987" t="s">
        <v>55</v>
      </c>
      <c r="HCB78" s="987" t="s">
        <v>55</v>
      </c>
      <c r="HCC78" s="987" t="s">
        <v>55</v>
      </c>
      <c r="HCD78" s="987" t="s">
        <v>55</v>
      </c>
      <c r="HCE78" s="987" t="s">
        <v>55</v>
      </c>
      <c r="HCF78" s="987" t="s">
        <v>55</v>
      </c>
      <c r="HCG78" s="987" t="s">
        <v>55</v>
      </c>
      <c r="HCH78" s="987" t="s">
        <v>55</v>
      </c>
      <c r="HCI78" s="987" t="s">
        <v>55</v>
      </c>
      <c r="HCJ78" s="987" t="s">
        <v>55</v>
      </c>
      <c r="HCK78" s="987" t="s">
        <v>55</v>
      </c>
      <c r="HCL78" s="987" t="s">
        <v>55</v>
      </c>
      <c r="HCM78" s="987" t="s">
        <v>55</v>
      </c>
      <c r="HCN78" s="987" t="s">
        <v>55</v>
      </c>
      <c r="HCO78" s="987" t="s">
        <v>55</v>
      </c>
      <c r="HCP78" s="987" t="s">
        <v>55</v>
      </c>
      <c r="HCQ78" s="987" t="s">
        <v>55</v>
      </c>
      <c r="HCR78" s="987" t="s">
        <v>55</v>
      </c>
      <c r="HCS78" s="987" t="s">
        <v>55</v>
      </c>
      <c r="HCT78" s="987" t="s">
        <v>55</v>
      </c>
      <c r="HCU78" s="987" t="s">
        <v>55</v>
      </c>
      <c r="HCV78" s="987" t="s">
        <v>55</v>
      </c>
      <c r="HCW78" s="987" t="s">
        <v>55</v>
      </c>
      <c r="HCX78" s="987" t="s">
        <v>55</v>
      </c>
      <c r="HCY78" s="987" t="s">
        <v>55</v>
      </c>
      <c r="HCZ78" s="987" t="s">
        <v>55</v>
      </c>
      <c r="HDA78" s="987" t="s">
        <v>55</v>
      </c>
      <c r="HDB78" s="987" t="s">
        <v>55</v>
      </c>
      <c r="HDC78" s="987" t="s">
        <v>55</v>
      </c>
      <c r="HDD78" s="987" t="s">
        <v>55</v>
      </c>
      <c r="HDE78" s="987" t="s">
        <v>55</v>
      </c>
      <c r="HDF78" s="987" t="s">
        <v>55</v>
      </c>
      <c r="HDG78" s="987" t="s">
        <v>55</v>
      </c>
      <c r="HDH78" s="987" t="s">
        <v>55</v>
      </c>
      <c r="HDI78" s="987" t="s">
        <v>55</v>
      </c>
      <c r="HDJ78" s="987" t="s">
        <v>55</v>
      </c>
      <c r="HDK78" s="987" t="s">
        <v>55</v>
      </c>
      <c r="HDL78" s="987" t="s">
        <v>55</v>
      </c>
      <c r="HDM78" s="987" t="s">
        <v>55</v>
      </c>
      <c r="HDN78" s="987" t="s">
        <v>55</v>
      </c>
      <c r="HDO78" s="987" t="s">
        <v>55</v>
      </c>
      <c r="HDP78" s="987" t="s">
        <v>55</v>
      </c>
      <c r="HDQ78" s="987" t="s">
        <v>55</v>
      </c>
      <c r="HDR78" s="987" t="s">
        <v>55</v>
      </c>
      <c r="HDS78" s="987" t="s">
        <v>55</v>
      </c>
      <c r="HDT78" s="987" t="s">
        <v>55</v>
      </c>
      <c r="HDU78" s="987" t="s">
        <v>55</v>
      </c>
      <c r="HDV78" s="987" t="s">
        <v>55</v>
      </c>
      <c r="HDW78" s="987" t="s">
        <v>55</v>
      </c>
      <c r="HDX78" s="987" t="s">
        <v>55</v>
      </c>
      <c r="HDY78" s="987" t="s">
        <v>55</v>
      </c>
      <c r="HDZ78" s="987" t="s">
        <v>55</v>
      </c>
      <c r="HEA78" s="987" t="s">
        <v>55</v>
      </c>
      <c r="HEB78" s="987" t="s">
        <v>55</v>
      </c>
      <c r="HEC78" s="987" t="s">
        <v>55</v>
      </c>
      <c r="HED78" s="987" t="s">
        <v>55</v>
      </c>
      <c r="HEE78" s="987" t="s">
        <v>55</v>
      </c>
      <c r="HEF78" s="987" t="s">
        <v>55</v>
      </c>
      <c r="HEG78" s="987" t="s">
        <v>55</v>
      </c>
      <c r="HEH78" s="987" t="s">
        <v>55</v>
      </c>
      <c r="HEI78" s="987" t="s">
        <v>55</v>
      </c>
      <c r="HEJ78" s="987" t="s">
        <v>55</v>
      </c>
      <c r="HEK78" s="987" t="s">
        <v>55</v>
      </c>
      <c r="HEL78" s="987" t="s">
        <v>55</v>
      </c>
      <c r="HEM78" s="987" t="s">
        <v>55</v>
      </c>
      <c r="HEN78" s="987" t="s">
        <v>55</v>
      </c>
      <c r="HEO78" s="987" t="s">
        <v>55</v>
      </c>
      <c r="HEP78" s="987" t="s">
        <v>55</v>
      </c>
      <c r="HEQ78" s="987" t="s">
        <v>55</v>
      </c>
      <c r="HER78" s="987" t="s">
        <v>55</v>
      </c>
      <c r="HES78" s="987" t="s">
        <v>55</v>
      </c>
      <c r="HET78" s="987" t="s">
        <v>55</v>
      </c>
      <c r="HEU78" s="987" t="s">
        <v>55</v>
      </c>
      <c r="HEV78" s="987" t="s">
        <v>55</v>
      </c>
      <c r="HEW78" s="987" t="s">
        <v>55</v>
      </c>
      <c r="HEX78" s="987" t="s">
        <v>55</v>
      </c>
      <c r="HEY78" s="987" t="s">
        <v>55</v>
      </c>
      <c r="HEZ78" s="987" t="s">
        <v>55</v>
      </c>
      <c r="HFA78" s="987" t="s">
        <v>55</v>
      </c>
      <c r="HFB78" s="987" t="s">
        <v>55</v>
      </c>
      <c r="HFC78" s="987" t="s">
        <v>55</v>
      </c>
      <c r="HFD78" s="987" t="s">
        <v>55</v>
      </c>
      <c r="HFE78" s="987" t="s">
        <v>55</v>
      </c>
      <c r="HFF78" s="987" t="s">
        <v>55</v>
      </c>
      <c r="HFG78" s="987" t="s">
        <v>55</v>
      </c>
      <c r="HFH78" s="987" t="s">
        <v>55</v>
      </c>
      <c r="HFI78" s="987" t="s">
        <v>55</v>
      </c>
      <c r="HFJ78" s="987" t="s">
        <v>55</v>
      </c>
      <c r="HFK78" s="987" t="s">
        <v>55</v>
      </c>
      <c r="HFL78" s="987" t="s">
        <v>55</v>
      </c>
      <c r="HFM78" s="987" t="s">
        <v>55</v>
      </c>
      <c r="HFN78" s="987" t="s">
        <v>55</v>
      </c>
      <c r="HFO78" s="987" t="s">
        <v>55</v>
      </c>
      <c r="HFP78" s="987" t="s">
        <v>55</v>
      </c>
      <c r="HFQ78" s="987" t="s">
        <v>55</v>
      </c>
      <c r="HFR78" s="987" t="s">
        <v>55</v>
      </c>
      <c r="HFS78" s="987" t="s">
        <v>55</v>
      </c>
      <c r="HFT78" s="987" t="s">
        <v>55</v>
      </c>
      <c r="HFU78" s="987" t="s">
        <v>55</v>
      </c>
      <c r="HFV78" s="987" t="s">
        <v>55</v>
      </c>
      <c r="HFW78" s="987" t="s">
        <v>55</v>
      </c>
      <c r="HFX78" s="987" t="s">
        <v>55</v>
      </c>
      <c r="HFY78" s="987" t="s">
        <v>55</v>
      </c>
      <c r="HFZ78" s="987" t="s">
        <v>55</v>
      </c>
      <c r="HGA78" s="987" t="s">
        <v>55</v>
      </c>
      <c r="HGB78" s="987" t="s">
        <v>55</v>
      </c>
      <c r="HGC78" s="987" t="s">
        <v>55</v>
      </c>
      <c r="HGD78" s="987" t="s">
        <v>55</v>
      </c>
      <c r="HGE78" s="987" t="s">
        <v>55</v>
      </c>
      <c r="HGF78" s="987" t="s">
        <v>55</v>
      </c>
      <c r="HGG78" s="987" t="s">
        <v>55</v>
      </c>
      <c r="HGH78" s="987" t="s">
        <v>55</v>
      </c>
      <c r="HGI78" s="987" t="s">
        <v>55</v>
      </c>
      <c r="HGJ78" s="987" t="s">
        <v>55</v>
      </c>
      <c r="HGK78" s="987" t="s">
        <v>55</v>
      </c>
      <c r="HGL78" s="987" t="s">
        <v>55</v>
      </c>
      <c r="HGM78" s="987" t="s">
        <v>55</v>
      </c>
      <c r="HGN78" s="987" t="s">
        <v>55</v>
      </c>
      <c r="HGO78" s="987" t="s">
        <v>55</v>
      </c>
      <c r="HGP78" s="987" t="s">
        <v>55</v>
      </c>
      <c r="HGQ78" s="987" t="s">
        <v>55</v>
      </c>
      <c r="HGR78" s="987" t="s">
        <v>55</v>
      </c>
      <c r="HGS78" s="987" t="s">
        <v>55</v>
      </c>
      <c r="HGT78" s="987" t="s">
        <v>55</v>
      </c>
      <c r="HGU78" s="987" t="s">
        <v>55</v>
      </c>
      <c r="HGV78" s="987" t="s">
        <v>55</v>
      </c>
      <c r="HGW78" s="987" t="s">
        <v>55</v>
      </c>
      <c r="HGX78" s="987" t="s">
        <v>55</v>
      </c>
      <c r="HGY78" s="987" t="s">
        <v>55</v>
      </c>
      <c r="HGZ78" s="987" t="s">
        <v>55</v>
      </c>
      <c r="HHA78" s="987" t="s">
        <v>55</v>
      </c>
      <c r="HHB78" s="987" t="s">
        <v>55</v>
      </c>
      <c r="HHC78" s="987" t="s">
        <v>55</v>
      </c>
      <c r="HHD78" s="987" t="s">
        <v>55</v>
      </c>
      <c r="HHE78" s="987" t="s">
        <v>55</v>
      </c>
      <c r="HHF78" s="987" t="s">
        <v>55</v>
      </c>
      <c r="HHG78" s="987" t="s">
        <v>55</v>
      </c>
      <c r="HHH78" s="987" t="s">
        <v>55</v>
      </c>
      <c r="HHI78" s="987" t="s">
        <v>55</v>
      </c>
      <c r="HHJ78" s="987" t="s">
        <v>55</v>
      </c>
      <c r="HHK78" s="987" t="s">
        <v>55</v>
      </c>
      <c r="HHL78" s="987" t="s">
        <v>55</v>
      </c>
      <c r="HHM78" s="987" t="s">
        <v>55</v>
      </c>
      <c r="HHN78" s="987" t="s">
        <v>55</v>
      </c>
      <c r="HHO78" s="987" t="s">
        <v>55</v>
      </c>
      <c r="HHP78" s="987" t="s">
        <v>55</v>
      </c>
      <c r="HHQ78" s="987" t="s">
        <v>55</v>
      </c>
      <c r="HHR78" s="987" t="s">
        <v>55</v>
      </c>
      <c r="HHS78" s="987" t="s">
        <v>55</v>
      </c>
      <c r="HHT78" s="987" t="s">
        <v>55</v>
      </c>
      <c r="HHU78" s="987" t="s">
        <v>55</v>
      </c>
      <c r="HHV78" s="987" t="s">
        <v>55</v>
      </c>
      <c r="HHW78" s="987" t="s">
        <v>55</v>
      </c>
      <c r="HHX78" s="987" t="s">
        <v>55</v>
      </c>
      <c r="HHY78" s="987" t="s">
        <v>55</v>
      </c>
      <c r="HHZ78" s="987" t="s">
        <v>55</v>
      </c>
      <c r="HIA78" s="987" t="s">
        <v>55</v>
      </c>
      <c r="HIB78" s="987" t="s">
        <v>55</v>
      </c>
      <c r="HIC78" s="987" t="s">
        <v>55</v>
      </c>
      <c r="HID78" s="987" t="s">
        <v>55</v>
      </c>
      <c r="HIE78" s="987" t="s">
        <v>55</v>
      </c>
      <c r="HIF78" s="987" t="s">
        <v>55</v>
      </c>
      <c r="HIG78" s="987" t="s">
        <v>55</v>
      </c>
      <c r="HIH78" s="987" t="s">
        <v>55</v>
      </c>
      <c r="HII78" s="987" t="s">
        <v>55</v>
      </c>
      <c r="HIJ78" s="987" t="s">
        <v>55</v>
      </c>
      <c r="HIK78" s="987" t="s">
        <v>55</v>
      </c>
      <c r="HIL78" s="987" t="s">
        <v>55</v>
      </c>
      <c r="HIM78" s="987" t="s">
        <v>55</v>
      </c>
      <c r="HIN78" s="987" t="s">
        <v>55</v>
      </c>
      <c r="HIO78" s="987" t="s">
        <v>55</v>
      </c>
      <c r="HIP78" s="987" t="s">
        <v>55</v>
      </c>
      <c r="HIQ78" s="987" t="s">
        <v>55</v>
      </c>
      <c r="HIR78" s="987" t="s">
        <v>55</v>
      </c>
      <c r="HIS78" s="987" t="s">
        <v>55</v>
      </c>
      <c r="HIT78" s="987" t="s">
        <v>55</v>
      </c>
      <c r="HIU78" s="987" t="s">
        <v>55</v>
      </c>
      <c r="HIV78" s="987" t="s">
        <v>55</v>
      </c>
      <c r="HIW78" s="987" t="s">
        <v>55</v>
      </c>
      <c r="HIX78" s="987" t="s">
        <v>55</v>
      </c>
      <c r="HIY78" s="987" t="s">
        <v>55</v>
      </c>
      <c r="HIZ78" s="987" t="s">
        <v>55</v>
      </c>
      <c r="HJA78" s="987" t="s">
        <v>55</v>
      </c>
      <c r="HJB78" s="987" t="s">
        <v>55</v>
      </c>
      <c r="HJC78" s="987" t="s">
        <v>55</v>
      </c>
      <c r="HJD78" s="987" t="s">
        <v>55</v>
      </c>
      <c r="HJE78" s="987" t="s">
        <v>55</v>
      </c>
      <c r="HJF78" s="987" t="s">
        <v>55</v>
      </c>
      <c r="HJG78" s="987" t="s">
        <v>55</v>
      </c>
      <c r="HJH78" s="987" t="s">
        <v>55</v>
      </c>
      <c r="HJI78" s="987" t="s">
        <v>55</v>
      </c>
      <c r="HJJ78" s="987" t="s">
        <v>55</v>
      </c>
      <c r="HJK78" s="987" t="s">
        <v>55</v>
      </c>
      <c r="HJL78" s="987" t="s">
        <v>55</v>
      </c>
      <c r="HJM78" s="987" t="s">
        <v>55</v>
      </c>
      <c r="HJN78" s="987" t="s">
        <v>55</v>
      </c>
      <c r="HJO78" s="987" t="s">
        <v>55</v>
      </c>
      <c r="HJP78" s="987" t="s">
        <v>55</v>
      </c>
      <c r="HJQ78" s="987" t="s">
        <v>55</v>
      </c>
      <c r="HJR78" s="987" t="s">
        <v>55</v>
      </c>
      <c r="HJS78" s="987" t="s">
        <v>55</v>
      </c>
      <c r="HJT78" s="987" t="s">
        <v>55</v>
      </c>
      <c r="HJU78" s="987" t="s">
        <v>55</v>
      </c>
      <c r="HJV78" s="987" t="s">
        <v>55</v>
      </c>
      <c r="HJW78" s="987" t="s">
        <v>55</v>
      </c>
      <c r="HJX78" s="987" t="s">
        <v>55</v>
      </c>
      <c r="HJY78" s="987" t="s">
        <v>55</v>
      </c>
      <c r="HJZ78" s="987" t="s">
        <v>55</v>
      </c>
      <c r="HKA78" s="987" t="s">
        <v>55</v>
      </c>
      <c r="HKB78" s="987" t="s">
        <v>55</v>
      </c>
      <c r="HKC78" s="987" t="s">
        <v>55</v>
      </c>
      <c r="HKD78" s="987" t="s">
        <v>55</v>
      </c>
      <c r="HKE78" s="987" t="s">
        <v>55</v>
      </c>
      <c r="HKF78" s="987" t="s">
        <v>55</v>
      </c>
      <c r="HKG78" s="987" t="s">
        <v>55</v>
      </c>
      <c r="HKH78" s="987" t="s">
        <v>55</v>
      </c>
      <c r="HKI78" s="987" t="s">
        <v>55</v>
      </c>
      <c r="HKJ78" s="987" t="s">
        <v>55</v>
      </c>
      <c r="HKK78" s="987" t="s">
        <v>55</v>
      </c>
      <c r="HKL78" s="987" t="s">
        <v>55</v>
      </c>
      <c r="HKM78" s="987" t="s">
        <v>55</v>
      </c>
      <c r="HKN78" s="987" t="s">
        <v>55</v>
      </c>
      <c r="HKO78" s="987" t="s">
        <v>55</v>
      </c>
      <c r="HKP78" s="987" t="s">
        <v>55</v>
      </c>
      <c r="HKQ78" s="987" t="s">
        <v>55</v>
      </c>
      <c r="HKR78" s="987" t="s">
        <v>55</v>
      </c>
      <c r="HKS78" s="987" t="s">
        <v>55</v>
      </c>
      <c r="HKT78" s="987" t="s">
        <v>55</v>
      </c>
      <c r="HKU78" s="987" t="s">
        <v>55</v>
      </c>
      <c r="HKV78" s="987" t="s">
        <v>55</v>
      </c>
      <c r="HKW78" s="987" t="s">
        <v>55</v>
      </c>
      <c r="HKX78" s="987" t="s">
        <v>55</v>
      </c>
      <c r="HKY78" s="987" t="s">
        <v>55</v>
      </c>
      <c r="HKZ78" s="987" t="s">
        <v>55</v>
      </c>
      <c r="HLA78" s="987" t="s">
        <v>55</v>
      </c>
      <c r="HLB78" s="987" t="s">
        <v>55</v>
      </c>
      <c r="HLC78" s="987" t="s">
        <v>55</v>
      </c>
      <c r="HLD78" s="987" t="s">
        <v>55</v>
      </c>
      <c r="HLE78" s="987" t="s">
        <v>55</v>
      </c>
      <c r="HLF78" s="987" t="s">
        <v>55</v>
      </c>
      <c r="HLG78" s="987" t="s">
        <v>55</v>
      </c>
      <c r="HLH78" s="987" t="s">
        <v>55</v>
      </c>
      <c r="HLI78" s="987" t="s">
        <v>55</v>
      </c>
      <c r="HLJ78" s="987" t="s">
        <v>55</v>
      </c>
      <c r="HLK78" s="987" t="s">
        <v>55</v>
      </c>
      <c r="HLL78" s="987" t="s">
        <v>55</v>
      </c>
      <c r="HLM78" s="987" t="s">
        <v>55</v>
      </c>
      <c r="HLN78" s="987" t="s">
        <v>55</v>
      </c>
      <c r="HLO78" s="987" t="s">
        <v>55</v>
      </c>
      <c r="HLP78" s="987" t="s">
        <v>55</v>
      </c>
      <c r="HLQ78" s="987" t="s">
        <v>55</v>
      </c>
      <c r="HLR78" s="987" t="s">
        <v>55</v>
      </c>
      <c r="HLS78" s="987" t="s">
        <v>55</v>
      </c>
      <c r="HLT78" s="987" t="s">
        <v>55</v>
      </c>
      <c r="HLU78" s="987" t="s">
        <v>55</v>
      </c>
      <c r="HLV78" s="987" t="s">
        <v>55</v>
      </c>
      <c r="HLW78" s="987" t="s">
        <v>55</v>
      </c>
      <c r="HLX78" s="987" t="s">
        <v>55</v>
      </c>
      <c r="HLY78" s="987" t="s">
        <v>55</v>
      </c>
      <c r="HLZ78" s="987" t="s">
        <v>55</v>
      </c>
      <c r="HMA78" s="987" t="s">
        <v>55</v>
      </c>
      <c r="HMB78" s="987" t="s">
        <v>55</v>
      </c>
      <c r="HMC78" s="987" t="s">
        <v>55</v>
      </c>
      <c r="HMD78" s="987" t="s">
        <v>55</v>
      </c>
      <c r="HME78" s="987" t="s">
        <v>55</v>
      </c>
      <c r="HMF78" s="987" t="s">
        <v>55</v>
      </c>
      <c r="HMG78" s="987" t="s">
        <v>55</v>
      </c>
      <c r="HMH78" s="987" t="s">
        <v>55</v>
      </c>
      <c r="HMI78" s="987" t="s">
        <v>55</v>
      </c>
      <c r="HMJ78" s="987" t="s">
        <v>55</v>
      </c>
      <c r="HMK78" s="987" t="s">
        <v>55</v>
      </c>
      <c r="HML78" s="987" t="s">
        <v>55</v>
      </c>
      <c r="HMM78" s="987" t="s">
        <v>55</v>
      </c>
      <c r="HMN78" s="987" t="s">
        <v>55</v>
      </c>
      <c r="HMO78" s="987" t="s">
        <v>55</v>
      </c>
      <c r="HMP78" s="987" t="s">
        <v>55</v>
      </c>
      <c r="HMQ78" s="987" t="s">
        <v>55</v>
      </c>
      <c r="HMR78" s="987" t="s">
        <v>55</v>
      </c>
      <c r="HMS78" s="987" t="s">
        <v>55</v>
      </c>
      <c r="HMT78" s="987" t="s">
        <v>55</v>
      </c>
      <c r="HMU78" s="987" t="s">
        <v>55</v>
      </c>
      <c r="HMV78" s="987" t="s">
        <v>55</v>
      </c>
      <c r="HMW78" s="987" t="s">
        <v>55</v>
      </c>
      <c r="HMX78" s="987" t="s">
        <v>55</v>
      </c>
      <c r="HMY78" s="987" t="s">
        <v>55</v>
      </c>
      <c r="HMZ78" s="987" t="s">
        <v>55</v>
      </c>
      <c r="HNA78" s="987" t="s">
        <v>55</v>
      </c>
      <c r="HNB78" s="987" t="s">
        <v>55</v>
      </c>
      <c r="HNC78" s="987" t="s">
        <v>55</v>
      </c>
      <c r="HND78" s="987" t="s">
        <v>55</v>
      </c>
      <c r="HNE78" s="987" t="s">
        <v>55</v>
      </c>
      <c r="HNF78" s="987" t="s">
        <v>55</v>
      </c>
      <c r="HNG78" s="987" t="s">
        <v>55</v>
      </c>
      <c r="HNH78" s="987" t="s">
        <v>55</v>
      </c>
      <c r="HNI78" s="987" t="s">
        <v>55</v>
      </c>
      <c r="HNJ78" s="987" t="s">
        <v>55</v>
      </c>
      <c r="HNK78" s="987" t="s">
        <v>55</v>
      </c>
      <c r="HNL78" s="987" t="s">
        <v>55</v>
      </c>
      <c r="HNM78" s="987" t="s">
        <v>55</v>
      </c>
      <c r="HNN78" s="987" t="s">
        <v>55</v>
      </c>
      <c r="HNO78" s="987" t="s">
        <v>55</v>
      </c>
      <c r="HNP78" s="987" t="s">
        <v>55</v>
      </c>
      <c r="HNQ78" s="987" t="s">
        <v>55</v>
      </c>
      <c r="HNR78" s="987" t="s">
        <v>55</v>
      </c>
      <c r="HNS78" s="987" t="s">
        <v>55</v>
      </c>
      <c r="HNT78" s="987" t="s">
        <v>55</v>
      </c>
      <c r="HNU78" s="987" t="s">
        <v>55</v>
      </c>
      <c r="HNV78" s="987" t="s">
        <v>55</v>
      </c>
      <c r="HNW78" s="987" t="s">
        <v>55</v>
      </c>
      <c r="HNX78" s="987" t="s">
        <v>55</v>
      </c>
      <c r="HNY78" s="987" t="s">
        <v>55</v>
      </c>
      <c r="HNZ78" s="987" t="s">
        <v>55</v>
      </c>
      <c r="HOA78" s="987" t="s">
        <v>55</v>
      </c>
      <c r="HOB78" s="987" t="s">
        <v>55</v>
      </c>
      <c r="HOC78" s="987" t="s">
        <v>55</v>
      </c>
      <c r="HOD78" s="987" t="s">
        <v>55</v>
      </c>
      <c r="HOE78" s="987" t="s">
        <v>55</v>
      </c>
      <c r="HOF78" s="987" t="s">
        <v>55</v>
      </c>
      <c r="HOG78" s="987" t="s">
        <v>55</v>
      </c>
      <c r="HOH78" s="987" t="s">
        <v>55</v>
      </c>
      <c r="HOI78" s="987" t="s">
        <v>55</v>
      </c>
      <c r="HOJ78" s="987" t="s">
        <v>55</v>
      </c>
      <c r="HOK78" s="987" t="s">
        <v>55</v>
      </c>
      <c r="HOL78" s="987" t="s">
        <v>55</v>
      </c>
      <c r="HOM78" s="987" t="s">
        <v>55</v>
      </c>
      <c r="HON78" s="987" t="s">
        <v>55</v>
      </c>
      <c r="HOO78" s="987" t="s">
        <v>55</v>
      </c>
      <c r="HOP78" s="987" t="s">
        <v>55</v>
      </c>
      <c r="HOQ78" s="987" t="s">
        <v>55</v>
      </c>
      <c r="HOR78" s="987" t="s">
        <v>55</v>
      </c>
      <c r="HOS78" s="987" t="s">
        <v>55</v>
      </c>
      <c r="HOT78" s="987" t="s">
        <v>55</v>
      </c>
      <c r="HOU78" s="987" t="s">
        <v>55</v>
      </c>
      <c r="HOV78" s="987" t="s">
        <v>55</v>
      </c>
      <c r="HOW78" s="987" t="s">
        <v>55</v>
      </c>
      <c r="HOX78" s="987" t="s">
        <v>55</v>
      </c>
      <c r="HOY78" s="987" t="s">
        <v>55</v>
      </c>
      <c r="HOZ78" s="987" t="s">
        <v>55</v>
      </c>
      <c r="HPA78" s="987" t="s">
        <v>55</v>
      </c>
      <c r="HPB78" s="987" t="s">
        <v>55</v>
      </c>
      <c r="HPC78" s="987" t="s">
        <v>55</v>
      </c>
      <c r="HPD78" s="987" t="s">
        <v>55</v>
      </c>
      <c r="HPE78" s="987" t="s">
        <v>55</v>
      </c>
      <c r="HPF78" s="987" t="s">
        <v>55</v>
      </c>
      <c r="HPG78" s="987" t="s">
        <v>55</v>
      </c>
      <c r="HPH78" s="987" t="s">
        <v>55</v>
      </c>
      <c r="HPI78" s="987" t="s">
        <v>55</v>
      </c>
      <c r="HPJ78" s="987" t="s">
        <v>55</v>
      </c>
      <c r="HPK78" s="987" t="s">
        <v>55</v>
      </c>
      <c r="HPL78" s="987" t="s">
        <v>55</v>
      </c>
      <c r="HPM78" s="987" t="s">
        <v>55</v>
      </c>
      <c r="HPN78" s="987" t="s">
        <v>55</v>
      </c>
      <c r="HPO78" s="987" t="s">
        <v>55</v>
      </c>
      <c r="HPP78" s="987" t="s">
        <v>55</v>
      </c>
      <c r="HPQ78" s="987" t="s">
        <v>55</v>
      </c>
      <c r="HPR78" s="987" t="s">
        <v>55</v>
      </c>
      <c r="HPS78" s="987" t="s">
        <v>55</v>
      </c>
      <c r="HPT78" s="987" t="s">
        <v>55</v>
      </c>
      <c r="HPU78" s="987" t="s">
        <v>55</v>
      </c>
      <c r="HPV78" s="987" t="s">
        <v>55</v>
      </c>
      <c r="HPW78" s="987" t="s">
        <v>55</v>
      </c>
      <c r="HPX78" s="987" t="s">
        <v>55</v>
      </c>
      <c r="HPY78" s="987" t="s">
        <v>55</v>
      </c>
      <c r="HPZ78" s="987" t="s">
        <v>55</v>
      </c>
      <c r="HQA78" s="987" t="s">
        <v>55</v>
      </c>
      <c r="HQB78" s="987" t="s">
        <v>55</v>
      </c>
      <c r="HQC78" s="987" t="s">
        <v>55</v>
      </c>
      <c r="HQD78" s="987" t="s">
        <v>55</v>
      </c>
      <c r="HQE78" s="987" t="s">
        <v>55</v>
      </c>
      <c r="HQF78" s="987" t="s">
        <v>55</v>
      </c>
      <c r="HQG78" s="987" t="s">
        <v>55</v>
      </c>
      <c r="HQH78" s="987" t="s">
        <v>55</v>
      </c>
      <c r="HQI78" s="987" t="s">
        <v>55</v>
      </c>
      <c r="HQJ78" s="987" t="s">
        <v>55</v>
      </c>
      <c r="HQK78" s="987" t="s">
        <v>55</v>
      </c>
      <c r="HQL78" s="987" t="s">
        <v>55</v>
      </c>
      <c r="HQM78" s="987" t="s">
        <v>55</v>
      </c>
      <c r="HQN78" s="987" t="s">
        <v>55</v>
      </c>
      <c r="HQO78" s="987" t="s">
        <v>55</v>
      </c>
      <c r="HQP78" s="987" t="s">
        <v>55</v>
      </c>
      <c r="HQQ78" s="987" t="s">
        <v>55</v>
      </c>
      <c r="HQR78" s="987" t="s">
        <v>55</v>
      </c>
      <c r="HQS78" s="987" t="s">
        <v>55</v>
      </c>
      <c r="HQT78" s="987" t="s">
        <v>55</v>
      </c>
      <c r="HQU78" s="987" t="s">
        <v>55</v>
      </c>
      <c r="HQV78" s="987" t="s">
        <v>55</v>
      </c>
      <c r="HQW78" s="987" t="s">
        <v>55</v>
      </c>
      <c r="HQX78" s="987" t="s">
        <v>55</v>
      </c>
      <c r="HQY78" s="987" t="s">
        <v>55</v>
      </c>
      <c r="HQZ78" s="987" t="s">
        <v>55</v>
      </c>
      <c r="HRA78" s="987" t="s">
        <v>55</v>
      </c>
      <c r="HRB78" s="987" t="s">
        <v>55</v>
      </c>
      <c r="HRC78" s="987" t="s">
        <v>55</v>
      </c>
      <c r="HRD78" s="987" t="s">
        <v>55</v>
      </c>
      <c r="HRE78" s="987" t="s">
        <v>55</v>
      </c>
      <c r="HRF78" s="987" t="s">
        <v>55</v>
      </c>
      <c r="HRG78" s="987" t="s">
        <v>55</v>
      </c>
      <c r="HRH78" s="987" t="s">
        <v>55</v>
      </c>
      <c r="HRI78" s="987" t="s">
        <v>55</v>
      </c>
      <c r="HRJ78" s="987" t="s">
        <v>55</v>
      </c>
      <c r="HRK78" s="987" t="s">
        <v>55</v>
      </c>
      <c r="HRL78" s="987" t="s">
        <v>55</v>
      </c>
      <c r="HRM78" s="987" t="s">
        <v>55</v>
      </c>
      <c r="HRN78" s="987" t="s">
        <v>55</v>
      </c>
      <c r="HRO78" s="987" t="s">
        <v>55</v>
      </c>
      <c r="HRP78" s="987" t="s">
        <v>55</v>
      </c>
      <c r="HRQ78" s="987" t="s">
        <v>55</v>
      </c>
      <c r="HRR78" s="987" t="s">
        <v>55</v>
      </c>
      <c r="HRS78" s="987" t="s">
        <v>55</v>
      </c>
      <c r="HRT78" s="987" t="s">
        <v>55</v>
      </c>
      <c r="HRU78" s="987" t="s">
        <v>55</v>
      </c>
      <c r="HRV78" s="987" t="s">
        <v>55</v>
      </c>
      <c r="HRW78" s="987" t="s">
        <v>55</v>
      </c>
      <c r="HRX78" s="987" t="s">
        <v>55</v>
      </c>
      <c r="HRY78" s="987" t="s">
        <v>55</v>
      </c>
      <c r="HRZ78" s="987" t="s">
        <v>55</v>
      </c>
      <c r="HSA78" s="987" t="s">
        <v>55</v>
      </c>
      <c r="HSB78" s="987" t="s">
        <v>55</v>
      </c>
      <c r="HSC78" s="987" t="s">
        <v>55</v>
      </c>
      <c r="HSD78" s="987" t="s">
        <v>55</v>
      </c>
      <c r="HSE78" s="987" t="s">
        <v>55</v>
      </c>
      <c r="HSF78" s="987" t="s">
        <v>55</v>
      </c>
      <c r="HSG78" s="987" t="s">
        <v>55</v>
      </c>
      <c r="HSH78" s="987" t="s">
        <v>55</v>
      </c>
      <c r="HSI78" s="987" t="s">
        <v>55</v>
      </c>
      <c r="HSJ78" s="987" t="s">
        <v>55</v>
      </c>
      <c r="HSK78" s="987" t="s">
        <v>55</v>
      </c>
      <c r="HSL78" s="987" t="s">
        <v>55</v>
      </c>
      <c r="HSM78" s="987" t="s">
        <v>55</v>
      </c>
      <c r="HSN78" s="987" t="s">
        <v>55</v>
      </c>
      <c r="HSO78" s="987" t="s">
        <v>55</v>
      </c>
      <c r="HSP78" s="987" t="s">
        <v>55</v>
      </c>
      <c r="HSQ78" s="987" t="s">
        <v>55</v>
      </c>
      <c r="HSR78" s="987" t="s">
        <v>55</v>
      </c>
      <c r="HSS78" s="987" t="s">
        <v>55</v>
      </c>
      <c r="HST78" s="987" t="s">
        <v>55</v>
      </c>
      <c r="HSU78" s="987" t="s">
        <v>55</v>
      </c>
      <c r="HSV78" s="987" t="s">
        <v>55</v>
      </c>
      <c r="HSW78" s="987" t="s">
        <v>55</v>
      </c>
      <c r="HSX78" s="987" t="s">
        <v>55</v>
      </c>
      <c r="HSY78" s="987" t="s">
        <v>55</v>
      </c>
      <c r="HSZ78" s="987" t="s">
        <v>55</v>
      </c>
      <c r="HTA78" s="987" t="s">
        <v>55</v>
      </c>
      <c r="HTB78" s="987" t="s">
        <v>55</v>
      </c>
      <c r="HTC78" s="987" t="s">
        <v>55</v>
      </c>
      <c r="HTD78" s="987" t="s">
        <v>55</v>
      </c>
      <c r="HTE78" s="987" t="s">
        <v>55</v>
      </c>
      <c r="HTF78" s="987" t="s">
        <v>55</v>
      </c>
      <c r="HTG78" s="987" t="s">
        <v>55</v>
      </c>
      <c r="HTH78" s="987" t="s">
        <v>55</v>
      </c>
      <c r="HTI78" s="987" t="s">
        <v>55</v>
      </c>
      <c r="HTJ78" s="987" t="s">
        <v>55</v>
      </c>
      <c r="HTK78" s="987" t="s">
        <v>55</v>
      </c>
      <c r="HTL78" s="987" t="s">
        <v>55</v>
      </c>
      <c r="HTM78" s="987" t="s">
        <v>55</v>
      </c>
      <c r="HTN78" s="987" t="s">
        <v>55</v>
      </c>
      <c r="HTO78" s="987" t="s">
        <v>55</v>
      </c>
      <c r="HTP78" s="987" t="s">
        <v>55</v>
      </c>
      <c r="HTQ78" s="987" t="s">
        <v>55</v>
      </c>
      <c r="HTR78" s="987" t="s">
        <v>55</v>
      </c>
      <c r="HTS78" s="987" t="s">
        <v>55</v>
      </c>
      <c r="HTT78" s="987" t="s">
        <v>55</v>
      </c>
      <c r="HTU78" s="987" t="s">
        <v>55</v>
      </c>
      <c r="HTV78" s="987" t="s">
        <v>55</v>
      </c>
      <c r="HTW78" s="987" t="s">
        <v>55</v>
      </c>
      <c r="HTX78" s="987" t="s">
        <v>55</v>
      </c>
      <c r="HTY78" s="987" t="s">
        <v>55</v>
      </c>
      <c r="HTZ78" s="987" t="s">
        <v>55</v>
      </c>
      <c r="HUA78" s="987" t="s">
        <v>55</v>
      </c>
      <c r="HUB78" s="987" t="s">
        <v>55</v>
      </c>
      <c r="HUC78" s="987" t="s">
        <v>55</v>
      </c>
      <c r="HUD78" s="987" t="s">
        <v>55</v>
      </c>
      <c r="HUE78" s="987" t="s">
        <v>55</v>
      </c>
      <c r="HUF78" s="987" t="s">
        <v>55</v>
      </c>
      <c r="HUG78" s="987" t="s">
        <v>55</v>
      </c>
      <c r="HUH78" s="987" t="s">
        <v>55</v>
      </c>
      <c r="HUI78" s="987" t="s">
        <v>55</v>
      </c>
      <c r="HUJ78" s="987" t="s">
        <v>55</v>
      </c>
      <c r="HUK78" s="987" t="s">
        <v>55</v>
      </c>
      <c r="HUL78" s="987" t="s">
        <v>55</v>
      </c>
      <c r="HUM78" s="987" t="s">
        <v>55</v>
      </c>
      <c r="HUN78" s="987" t="s">
        <v>55</v>
      </c>
      <c r="HUO78" s="987" t="s">
        <v>55</v>
      </c>
      <c r="HUP78" s="987" t="s">
        <v>55</v>
      </c>
      <c r="HUQ78" s="987" t="s">
        <v>55</v>
      </c>
      <c r="HUR78" s="987" t="s">
        <v>55</v>
      </c>
      <c r="HUS78" s="987" t="s">
        <v>55</v>
      </c>
      <c r="HUT78" s="987" t="s">
        <v>55</v>
      </c>
      <c r="HUU78" s="987" t="s">
        <v>55</v>
      </c>
      <c r="HUV78" s="987" t="s">
        <v>55</v>
      </c>
      <c r="HUW78" s="987" t="s">
        <v>55</v>
      </c>
      <c r="HUX78" s="987" t="s">
        <v>55</v>
      </c>
      <c r="HUY78" s="987" t="s">
        <v>55</v>
      </c>
      <c r="HUZ78" s="987" t="s">
        <v>55</v>
      </c>
      <c r="HVA78" s="987" t="s">
        <v>55</v>
      </c>
      <c r="HVB78" s="987" t="s">
        <v>55</v>
      </c>
      <c r="HVC78" s="987" t="s">
        <v>55</v>
      </c>
      <c r="HVD78" s="987" t="s">
        <v>55</v>
      </c>
      <c r="HVE78" s="987" t="s">
        <v>55</v>
      </c>
      <c r="HVF78" s="987" t="s">
        <v>55</v>
      </c>
      <c r="HVG78" s="987" t="s">
        <v>55</v>
      </c>
      <c r="HVH78" s="987" t="s">
        <v>55</v>
      </c>
      <c r="HVI78" s="987" t="s">
        <v>55</v>
      </c>
      <c r="HVJ78" s="987" t="s">
        <v>55</v>
      </c>
      <c r="HVK78" s="987" t="s">
        <v>55</v>
      </c>
      <c r="HVL78" s="987" t="s">
        <v>55</v>
      </c>
      <c r="HVM78" s="987" t="s">
        <v>55</v>
      </c>
      <c r="HVN78" s="987" t="s">
        <v>55</v>
      </c>
      <c r="HVO78" s="987" t="s">
        <v>55</v>
      </c>
      <c r="HVP78" s="987" t="s">
        <v>55</v>
      </c>
      <c r="HVQ78" s="987" t="s">
        <v>55</v>
      </c>
      <c r="HVR78" s="987" t="s">
        <v>55</v>
      </c>
      <c r="HVS78" s="987" t="s">
        <v>55</v>
      </c>
      <c r="HVT78" s="987" t="s">
        <v>55</v>
      </c>
      <c r="HVU78" s="987" t="s">
        <v>55</v>
      </c>
      <c r="HVV78" s="987" t="s">
        <v>55</v>
      </c>
      <c r="HVW78" s="987" t="s">
        <v>55</v>
      </c>
      <c r="HVX78" s="987" t="s">
        <v>55</v>
      </c>
      <c r="HVY78" s="987" t="s">
        <v>55</v>
      </c>
      <c r="HVZ78" s="987" t="s">
        <v>55</v>
      </c>
      <c r="HWA78" s="987" t="s">
        <v>55</v>
      </c>
      <c r="HWB78" s="987" t="s">
        <v>55</v>
      </c>
      <c r="HWC78" s="987" t="s">
        <v>55</v>
      </c>
      <c r="HWD78" s="987" t="s">
        <v>55</v>
      </c>
      <c r="HWE78" s="987" t="s">
        <v>55</v>
      </c>
      <c r="HWF78" s="987" t="s">
        <v>55</v>
      </c>
      <c r="HWG78" s="987" t="s">
        <v>55</v>
      </c>
      <c r="HWH78" s="987" t="s">
        <v>55</v>
      </c>
      <c r="HWI78" s="987" t="s">
        <v>55</v>
      </c>
      <c r="HWJ78" s="987" t="s">
        <v>55</v>
      </c>
      <c r="HWK78" s="987" t="s">
        <v>55</v>
      </c>
      <c r="HWL78" s="987" t="s">
        <v>55</v>
      </c>
      <c r="HWM78" s="987" t="s">
        <v>55</v>
      </c>
      <c r="HWN78" s="987" t="s">
        <v>55</v>
      </c>
      <c r="HWO78" s="987" t="s">
        <v>55</v>
      </c>
      <c r="HWP78" s="987" t="s">
        <v>55</v>
      </c>
      <c r="HWQ78" s="987" t="s">
        <v>55</v>
      </c>
      <c r="HWR78" s="987" t="s">
        <v>55</v>
      </c>
      <c r="HWS78" s="987" t="s">
        <v>55</v>
      </c>
      <c r="HWT78" s="987" t="s">
        <v>55</v>
      </c>
      <c r="HWU78" s="987" t="s">
        <v>55</v>
      </c>
      <c r="HWV78" s="987" t="s">
        <v>55</v>
      </c>
      <c r="HWW78" s="987" t="s">
        <v>55</v>
      </c>
      <c r="HWX78" s="987" t="s">
        <v>55</v>
      </c>
      <c r="HWY78" s="987" t="s">
        <v>55</v>
      </c>
      <c r="HWZ78" s="987" t="s">
        <v>55</v>
      </c>
      <c r="HXA78" s="987" t="s">
        <v>55</v>
      </c>
      <c r="HXB78" s="987" t="s">
        <v>55</v>
      </c>
      <c r="HXC78" s="987" t="s">
        <v>55</v>
      </c>
      <c r="HXD78" s="987" t="s">
        <v>55</v>
      </c>
      <c r="HXE78" s="987" t="s">
        <v>55</v>
      </c>
      <c r="HXF78" s="987" t="s">
        <v>55</v>
      </c>
      <c r="HXG78" s="987" t="s">
        <v>55</v>
      </c>
      <c r="HXH78" s="987" t="s">
        <v>55</v>
      </c>
      <c r="HXI78" s="987" t="s">
        <v>55</v>
      </c>
      <c r="HXJ78" s="987" t="s">
        <v>55</v>
      </c>
      <c r="HXK78" s="987" t="s">
        <v>55</v>
      </c>
      <c r="HXL78" s="987" t="s">
        <v>55</v>
      </c>
      <c r="HXM78" s="987" t="s">
        <v>55</v>
      </c>
      <c r="HXN78" s="987" t="s">
        <v>55</v>
      </c>
      <c r="HXO78" s="987" t="s">
        <v>55</v>
      </c>
      <c r="HXP78" s="987" t="s">
        <v>55</v>
      </c>
      <c r="HXQ78" s="987" t="s">
        <v>55</v>
      </c>
      <c r="HXR78" s="987" t="s">
        <v>55</v>
      </c>
      <c r="HXS78" s="987" t="s">
        <v>55</v>
      </c>
      <c r="HXT78" s="987" t="s">
        <v>55</v>
      </c>
      <c r="HXU78" s="987" t="s">
        <v>55</v>
      </c>
      <c r="HXV78" s="987" t="s">
        <v>55</v>
      </c>
      <c r="HXW78" s="987" t="s">
        <v>55</v>
      </c>
      <c r="HXX78" s="987" t="s">
        <v>55</v>
      </c>
      <c r="HXY78" s="987" t="s">
        <v>55</v>
      </c>
      <c r="HXZ78" s="987" t="s">
        <v>55</v>
      </c>
      <c r="HYA78" s="987" t="s">
        <v>55</v>
      </c>
      <c r="HYB78" s="987" t="s">
        <v>55</v>
      </c>
      <c r="HYC78" s="987" t="s">
        <v>55</v>
      </c>
      <c r="HYD78" s="987" t="s">
        <v>55</v>
      </c>
      <c r="HYE78" s="987" t="s">
        <v>55</v>
      </c>
      <c r="HYF78" s="987" t="s">
        <v>55</v>
      </c>
      <c r="HYG78" s="987" t="s">
        <v>55</v>
      </c>
      <c r="HYH78" s="987" t="s">
        <v>55</v>
      </c>
      <c r="HYI78" s="987" t="s">
        <v>55</v>
      </c>
      <c r="HYJ78" s="987" t="s">
        <v>55</v>
      </c>
      <c r="HYK78" s="987" t="s">
        <v>55</v>
      </c>
      <c r="HYL78" s="987" t="s">
        <v>55</v>
      </c>
      <c r="HYM78" s="987" t="s">
        <v>55</v>
      </c>
      <c r="HYN78" s="987" t="s">
        <v>55</v>
      </c>
      <c r="HYO78" s="987" t="s">
        <v>55</v>
      </c>
      <c r="HYP78" s="987" t="s">
        <v>55</v>
      </c>
      <c r="HYQ78" s="987" t="s">
        <v>55</v>
      </c>
      <c r="HYR78" s="987" t="s">
        <v>55</v>
      </c>
      <c r="HYS78" s="987" t="s">
        <v>55</v>
      </c>
      <c r="HYT78" s="987" t="s">
        <v>55</v>
      </c>
      <c r="HYU78" s="987" t="s">
        <v>55</v>
      </c>
      <c r="HYV78" s="987" t="s">
        <v>55</v>
      </c>
      <c r="HYW78" s="987" t="s">
        <v>55</v>
      </c>
      <c r="HYX78" s="987" t="s">
        <v>55</v>
      </c>
      <c r="HYY78" s="987" t="s">
        <v>55</v>
      </c>
      <c r="HYZ78" s="987" t="s">
        <v>55</v>
      </c>
      <c r="HZA78" s="987" t="s">
        <v>55</v>
      </c>
      <c r="HZB78" s="987" t="s">
        <v>55</v>
      </c>
      <c r="HZC78" s="987" t="s">
        <v>55</v>
      </c>
      <c r="HZD78" s="987" t="s">
        <v>55</v>
      </c>
      <c r="HZE78" s="987" t="s">
        <v>55</v>
      </c>
      <c r="HZF78" s="987" t="s">
        <v>55</v>
      </c>
      <c r="HZG78" s="987" t="s">
        <v>55</v>
      </c>
      <c r="HZH78" s="987" t="s">
        <v>55</v>
      </c>
      <c r="HZI78" s="987" t="s">
        <v>55</v>
      </c>
      <c r="HZJ78" s="987" t="s">
        <v>55</v>
      </c>
      <c r="HZK78" s="987" t="s">
        <v>55</v>
      </c>
      <c r="HZL78" s="987" t="s">
        <v>55</v>
      </c>
      <c r="HZM78" s="987" t="s">
        <v>55</v>
      </c>
      <c r="HZN78" s="987" t="s">
        <v>55</v>
      </c>
      <c r="HZO78" s="987" t="s">
        <v>55</v>
      </c>
      <c r="HZP78" s="987" t="s">
        <v>55</v>
      </c>
      <c r="HZQ78" s="987" t="s">
        <v>55</v>
      </c>
      <c r="HZR78" s="987" t="s">
        <v>55</v>
      </c>
      <c r="HZS78" s="987" t="s">
        <v>55</v>
      </c>
      <c r="HZT78" s="987" t="s">
        <v>55</v>
      </c>
      <c r="HZU78" s="987" t="s">
        <v>55</v>
      </c>
      <c r="HZV78" s="987" t="s">
        <v>55</v>
      </c>
      <c r="HZW78" s="987" t="s">
        <v>55</v>
      </c>
      <c r="HZX78" s="987" t="s">
        <v>55</v>
      </c>
      <c r="HZY78" s="987" t="s">
        <v>55</v>
      </c>
      <c r="HZZ78" s="987" t="s">
        <v>55</v>
      </c>
      <c r="IAA78" s="987" t="s">
        <v>55</v>
      </c>
      <c r="IAB78" s="987" t="s">
        <v>55</v>
      </c>
      <c r="IAC78" s="987" t="s">
        <v>55</v>
      </c>
      <c r="IAD78" s="987" t="s">
        <v>55</v>
      </c>
      <c r="IAE78" s="987" t="s">
        <v>55</v>
      </c>
      <c r="IAF78" s="987" t="s">
        <v>55</v>
      </c>
      <c r="IAG78" s="987" t="s">
        <v>55</v>
      </c>
      <c r="IAH78" s="987" t="s">
        <v>55</v>
      </c>
      <c r="IAI78" s="987" t="s">
        <v>55</v>
      </c>
      <c r="IAJ78" s="987" t="s">
        <v>55</v>
      </c>
      <c r="IAK78" s="987" t="s">
        <v>55</v>
      </c>
      <c r="IAL78" s="987" t="s">
        <v>55</v>
      </c>
      <c r="IAM78" s="987" t="s">
        <v>55</v>
      </c>
      <c r="IAN78" s="987" t="s">
        <v>55</v>
      </c>
      <c r="IAO78" s="987" t="s">
        <v>55</v>
      </c>
      <c r="IAP78" s="987" t="s">
        <v>55</v>
      </c>
      <c r="IAQ78" s="987" t="s">
        <v>55</v>
      </c>
      <c r="IAR78" s="987" t="s">
        <v>55</v>
      </c>
      <c r="IAS78" s="987" t="s">
        <v>55</v>
      </c>
      <c r="IAT78" s="987" t="s">
        <v>55</v>
      </c>
      <c r="IAU78" s="987" t="s">
        <v>55</v>
      </c>
      <c r="IAV78" s="987" t="s">
        <v>55</v>
      </c>
      <c r="IAW78" s="987" t="s">
        <v>55</v>
      </c>
      <c r="IAX78" s="987" t="s">
        <v>55</v>
      </c>
      <c r="IAY78" s="987" t="s">
        <v>55</v>
      </c>
      <c r="IAZ78" s="987" t="s">
        <v>55</v>
      </c>
      <c r="IBA78" s="987" t="s">
        <v>55</v>
      </c>
      <c r="IBB78" s="987" t="s">
        <v>55</v>
      </c>
      <c r="IBC78" s="987" t="s">
        <v>55</v>
      </c>
      <c r="IBD78" s="987" t="s">
        <v>55</v>
      </c>
      <c r="IBE78" s="987" t="s">
        <v>55</v>
      </c>
      <c r="IBF78" s="987" t="s">
        <v>55</v>
      </c>
      <c r="IBG78" s="987" t="s">
        <v>55</v>
      </c>
      <c r="IBH78" s="987" t="s">
        <v>55</v>
      </c>
      <c r="IBI78" s="987" t="s">
        <v>55</v>
      </c>
      <c r="IBJ78" s="987" t="s">
        <v>55</v>
      </c>
      <c r="IBK78" s="987" t="s">
        <v>55</v>
      </c>
      <c r="IBL78" s="987" t="s">
        <v>55</v>
      </c>
      <c r="IBM78" s="987" t="s">
        <v>55</v>
      </c>
      <c r="IBN78" s="987" t="s">
        <v>55</v>
      </c>
      <c r="IBO78" s="987" t="s">
        <v>55</v>
      </c>
      <c r="IBP78" s="987" t="s">
        <v>55</v>
      </c>
      <c r="IBQ78" s="987" t="s">
        <v>55</v>
      </c>
      <c r="IBR78" s="987" t="s">
        <v>55</v>
      </c>
      <c r="IBS78" s="987" t="s">
        <v>55</v>
      </c>
      <c r="IBT78" s="987" t="s">
        <v>55</v>
      </c>
      <c r="IBU78" s="987" t="s">
        <v>55</v>
      </c>
      <c r="IBV78" s="987" t="s">
        <v>55</v>
      </c>
      <c r="IBW78" s="987" t="s">
        <v>55</v>
      </c>
      <c r="IBX78" s="987" t="s">
        <v>55</v>
      </c>
      <c r="IBY78" s="987" t="s">
        <v>55</v>
      </c>
      <c r="IBZ78" s="987" t="s">
        <v>55</v>
      </c>
      <c r="ICA78" s="987" t="s">
        <v>55</v>
      </c>
      <c r="ICB78" s="987" t="s">
        <v>55</v>
      </c>
      <c r="ICC78" s="987" t="s">
        <v>55</v>
      </c>
      <c r="ICD78" s="987" t="s">
        <v>55</v>
      </c>
      <c r="ICE78" s="987" t="s">
        <v>55</v>
      </c>
      <c r="ICF78" s="987" t="s">
        <v>55</v>
      </c>
      <c r="ICG78" s="987" t="s">
        <v>55</v>
      </c>
      <c r="ICH78" s="987" t="s">
        <v>55</v>
      </c>
      <c r="ICI78" s="987" t="s">
        <v>55</v>
      </c>
      <c r="ICJ78" s="987" t="s">
        <v>55</v>
      </c>
      <c r="ICK78" s="987" t="s">
        <v>55</v>
      </c>
      <c r="ICL78" s="987" t="s">
        <v>55</v>
      </c>
      <c r="ICM78" s="987" t="s">
        <v>55</v>
      </c>
      <c r="ICN78" s="987" t="s">
        <v>55</v>
      </c>
      <c r="ICO78" s="987" t="s">
        <v>55</v>
      </c>
      <c r="ICP78" s="987" t="s">
        <v>55</v>
      </c>
      <c r="ICQ78" s="987" t="s">
        <v>55</v>
      </c>
      <c r="ICR78" s="987" t="s">
        <v>55</v>
      </c>
      <c r="ICS78" s="987" t="s">
        <v>55</v>
      </c>
      <c r="ICT78" s="987" t="s">
        <v>55</v>
      </c>
      <c r="ICU78" s="987" t="s">
        <v>55</v>
      </c>
      <c r="ICV78" s="987" t="s">
        <v>55</v>
      </c>
      <c r="ICW78" s="987" t="s">
        <v>55</v>
      </c>
      <c r="ICX78" s="987" t="s">
        <v>55</v>
      </c>
      <c r="ICY78" s="987" t="s">
        <v>55</v>
      </c>
      <c r="ICZ78" s="987" t="s">
        <v>55</v>
      </c>
      <c r="IDA78" s="987" t="s">
        <v>55</v>
      </c>
      <c r="IDB78" s="987" t="s">
        <v>55</v>
      </c>
      <c r="IDC78" s="987" t="s">
        <v>55</v>
      </c>
      <c r="IDD78" s="987" t="s">
        <v>55</v>
      </c>
      <c r="IDE78" s="987" t="s">
        <v>55</v>
      </c>
      <c r="IDF78" s="987" t="s">
        <v>55</v>
      </c>
      <c r="IDG78" s="987" t="s">
        <v>55</v>
      </c>
      <c r="IDH78" s="987" t="s">
        <v>55</v>
      </c>
      <c r="IDI78" s="987" t="s">
        <v>55</v>
      </c>
      <c r="IDJ78" s="987" t="s">
        <v>55</v>
      </c>
      <c r="IDK78" s="987" t="s">
        <v>55</v>
      </c>
      <c r="IDL78" s="987" t="s">
        <v>55</v>
      </c>
      <c r="IDM78" s="987" t="s">
        <v>55</v>
      </c>
      <c r="IDN78" s="987" t="s">
        <v>55</v>
      </c>
      <c r="IDO78" s="987" t="s">
        <v>55</v>
      </c>
      <c r="IDP78" s="987" t="s">
        <v>55</v>
      </c>
      <c r="IDQ78" s="987" t="s">
        <v>55</v>
      </c>
      <c r="IDR78" s="987" t="s">
        <v>55</v>
      </c>
      <c r="IDS78" s="987" t="s">
        <v>55</v>
      </c>
      <c r="IDT78" s="987" t="s">
        <v>55</v>
      </c>
      <c r="IDU78" s="987" t="s">
        <v>55</v>
      </c>
      <c r="IDV78" s="987" t="s">
        <v>55</v>
      </c>
      <c r="IDW78" s="987" t="s">
        <v>55</v>
      </c>
      <c r="IDX78" s="987" t="s">
        <v>55</v>
      </c>
      <c r="IDY78" s="987" t="s">
        <v>55</v>
      </c>
      <c r="IDZ78" s="987" t="s">
        <v>55</v>
      </c>
      <c r="IEA78" s="987" t="s">
        <v>55</v>
      </c>
      <c r="IEB78" s="987" t="s">
        <v>55</v>
      </c>
      <c r="IEC78" s="987" t="s">
        <v>55</v>
      </c>
      <c r="IED78" s="987" t="s">
        <v>55</v>
      </c>
      <c r="IEE78" s="987" t="s">
        <v>55</v>
      </c>
      <c r="IEF78" s="987" t="s">
        <v>55</v>
      </c>
      <c r="IEG78" s="987" t="s">
        <v>55</v>
      </c>
      <c r="IEH78" s="987" t="s">
        <v>55</v>
      </c>
      <c r="IEI78" s="987" t="s">
        <v>55</v>
      </c>
      <c r="IEJ78" s="987" t="s">
        <v>55</v>
      </c>
      <c r="IEK78" s="987" t="s">
        <v>55</v>
      </c>
      <c r="IEL78" s="987" t="s">
        <v>55</v>
      </c>
      <c r="IEM78" s="987" t="s">
        <v>55</v>
      </c>
      <c r="IEN78" s="987" t="s">
        <v>55</v>
      </c>
      <c r="IEO78" s="987" t="s">
        <v>55</v>
      </c>
      <c r="IEP78" s="987" t="s">
        <v>55</v>
      </c>
      <c r="IEQ78" s="987" t="s">
        <v>55</v>
      </c>
      <c r="IER78" s="987" t="s">
        <v>55</v>
      </c>
      <c r="IES78" s="987" t="s">
        <v>55</v>
      </c>
      <c r="IET78" s="987" t="s">
        <v>55</v>
      </c>
      <c r="IEU78" s="987" t="s">
        <v>55</v>
      </c>
      <c r="IEV78" s="987" t="s">
        <v>55</v>
      </c>
      <c r="IEW78" s="987" t="s">
        <v>55</v>
      </c>
      <c r="IEX78" s="987" t="s">
        <v>55</v>
      </c>
      <c r="IEY78" s="987" t="s">
        <v>55</v>
      </c>
      <c r="IEZ78" s="987" t="s">
        <v>55</v>
      </c>
      <c r="IFA78" s="987" t="s">
        <v>55</v>
      </c>
      <c r="IFB78" s="987" t="s">
        <v>55</v>
      </c>
      <c r="IFC78" s="987" t="s">
        <v>55</v>
      </c>
      <c r="IFD78" s="987" t="s">
        <v>55</v>
      </c>
      <c r="IFE78" s="987" t="s">
        <v>55</v>
      </c>
      <c r="IFF78" s="987" t="s">
        <v>55</v>
      </c>
      <c r="IFG78" s="987" t="s">
        <v>55</v>
      </c>
      <c r="IFH78" s="987" t="s">
        <v>55</v>
      </c>
      <c r="IFI78" s="987" t="s">
        <v>55</v>
      </c>
      <c r="IFJ78" s="987" t="s">
        <v>55</v>
      </c>
      <c r="IFK78" s="987" t="s">
        <v>55</v>
      </c>
      <c r="IFL78" s="987" t="s">
        <v>55</v>
      </c>
      <c r="IFM78" s="987" t="s">
        <v>55</v>
      </c>
      <c r="IFN78" s="987" t="s">
        <v>55</v>
      </c>
      <c r="IFO78" s="987" t="s">
        <v>55</v>
      </c>
      <c r="IFP78" s="987" t="s">
        <v>55</v>
      </c>
      <c r="IFQ78" s="987" t="s">
        <v>55</v>
      </c>
      <c r="IFR78" s="987" t="s">
        <v>55</v>
      </c>
      <c r="IFS78" s="987" t="s">
        <v>55</v>
      </c>
      <c r="IFT78" s="987" t="s">
        <v>55</v>
      </c>
      <c r="IFU78" s="987" t="s">
        <v>55</v>
      </c>
      <c r="IFV78" s="987" t="s">
        <v>55</v>
      </c>
      <c r="IFW78" s="987" t="s">
        <v>55</v>
      </c>
      <c r="IFX78" s="987" t="s">
        <v>55</v>
      </c>
      <c r="IFY78" s="987" t="s">
        <v>55</v>
      </c>
      <c r="IFZ78" s="987" t="s">
        <v>55</v>
      </c>
      <c r="IGA78" s="987" t="s">
        <v>55</v>
      </c>
      <c r="IGB78" s="987" t="s">
        <v>55</v>
      </c>
      <c r="IGC78" s="987" t="s">
        <v>55</v>
      </c>
      <c r="IGD78" s="987" t="s">
        <v>55</v>
      </c>
      <c r="IGE78" s="987" t="s">
        <v>55</v>
      </c>
      <c r="IGF78" s="987" t="s">
        <v>55</v>
      </c>
      <c r="IGG78" s="987" t="s">
        <v>55</v>
      </c>
      <c r="IGH78" s="987" t="s">
        <v>55</v>
      </c>
      <c r="IGI78" s="987" t="s">
        <v>55</v>
      </c>
      <c r="IGJ78" s="987" t="s">
        <v>55</v>
      </c>
      <c r="IGK78" s="987" t="s">
        <v>55</v>
      </c>
      <c r="IGL78" s="987" t="s">
        <v>55</v>
      </c>
      <c r="IGM78" s="987" t="s">
        <v>55</v>
      </c>
      <c r="IGN78" s="987" t="s">
        <v>55</v>
      </c>
      <c r="IGO78" s="987" t="s">
        <v>55</v>
      </c>
      <c r="IGP78" s="987" t="s">
        <v>55</v>
      </c>
      <c r="IGQ78" s="987" t="s">
        <v>55</v>
      </c>
      <c r="IGR78" s="987" t="s">
        <v>55</v>
      </c>
      <c r="IGS78" s="987" t="s">
        <v>55</v>
      </c>
      <c r="IGT78" s="987" t="s">
        <v>55</v>
      </c>
      <c r="IGU78" s="987" t="s">
        <v>55</v>
      </c>
      <c r="IGV78" s="987" t="s">
        <v>55</v>
      </c>
      <c r="IGW78" s="987" t="s">
        <v>55</v>
      </c>
      <c r="IGX78" s="987" t="s">
        <v>55</v>
      </c>
      <c r="IGY78" s="987" t="s">
        <v>55</v>
      </c>
      <c r="IGZ78" s="987" t="s">
        <v>55</v>
      </c>
      <c r="IHA78" s="987" t="s">
        <v>55</v>
      </c>
      <c r="IHB78" s="987" t="s">
        <v>55</v>
      </c>
      <c r="IHC78" s="987" t="s">
        <v>55</v>
      </c>
      <c r="IHD78" s="987" t="s">
        <v>55</v>
      </c>
      <c r="IHE78" s="987" t="s">
        <v>55</v>
      </c>
      <c r="IHF78" s="987" t="s">
        <v>55</v>
      </c>
      <c r="IHG78" s="987" t="s">
        <v>55</v>
      </c>
      <c r="IHH78" s="987" t="s">
        <v>55</v>
      </c>
      <c r="IHI78" s="987" t="s">
        <v>55</v>
      </c>
      <c r="IHJ78" s="987" t="s">
        <v>55</v>
      </c>
      <c r="IHK78" s="987" t="s">
        <v>55</v>
      </c>
      <c r="IHL78" s="987" t="s">
        <v>55</v>
      </c>
      <c r="IHM78" s="987" t="s">
        <v>55</v>
      </c>
      <c r="IHN78" s="987" t="s">
        <v>55</v>
      </c>
      <c r="IHO78" s="987" t="s">
        <v>55</v>
      </c>
      <c r="IHP78" s="987" t="s">
        <v>55</v>
      </c>
      <c r="IHQ78" s="987" t="s">
        <v>55</v>
      </c>
      <c r="IHR78" s="987" t="s">
        <v>55</v>
      </c>
      <c r="IHS78" s="987" t="s">
        <v>55</v>
      </c>
      <c r="IHT78" s="987" t="s">
        <v>55</v>
      </c>
      <c r="IHU78" s="987" t="s">
        <v>55</v>
      </c>
      <c r="IHV78" s="987" t="s">
        <v>55</v>
      </c>
      <c r="IHW78" s="987" t="s">
        <v>55</v>
      </c>
      <c r="IHX78" s="987" t="s">
        <v>55</v>
      </c>
      <c r="IHY78" s="987" t="s">
        <v>55</v>
      </c>
      <c r="IHZ78" s="987" t="s">
        <v>55</v>
      </c>
      <c r="IIA78" s="987" t="s">
        <v>55</v>
      </c>
      <c r="IIB78" s="987" t="s">
        <v>55</v>
      </c>
      <c r="IIC78" s="987" t="s">
        <v>55</v>
      </c>
      <c r="IID78" s="987" t="s">
        <v>55</v>
      </c>
      <c r="IIE78" s="987" t="s">
        <v>55</v>
      </c>
      <c r="IIF78" s="987" t="s">
        <v>55</v>
      </c>
      <c r="IIG78" s="987" t="s">
        <v>55</v>
      </c>
      <c r="IIH78" s="987" t="s">
        <v>55</v>
      </c>
      <c r="III78" s="987" t="s">
        <v>55</v>
      </c>
      <c r="IIJ78" s="987" t="s">
        <v>55</v>
      </c>
      <c r="IIK78" s="987" t="s">
        <v>55</v>
      </c>
      <c r="IIL78" s="987" t="s">
        <v>55</v>
      </c>
      <c r="IIM78" s="987" t="s">
        <v>55</v>
      </c>
      <c r="IIN78" s="987" t="s">
        <v>55</v>
      </c>
      <c r="IIO78" s="987" t="s">
        <v>55</v>
      </c>
      <c r="IIP78" s="987" t="s">
        <v>55</v>
      </c>
      <c r="IIQ78" s="987" t="s">
        <v>55</v>
      </c>
      <c r="IIR78" s="987" t="s">
        <v>55</v>
      </c>
      <c r="IIS78" s="987" t="s">
        <v>55</v>
      </c>
      <c r="IIT78" s="987" t="s">
        <v>55</v>
      </c>
      <c r="IIU78" s="987" t="s">
        <v>55</v>
      </c>
      <c r="IIV78" s="987" t="s">
        <v>55</v>
      </c>
      <c r="IIW78" s="987" t="s">
        <v>55</v>
      </c>
      <c r="IIX78" s="987" t="s">
        <v>55</v>
      </c>
      <c r="IIY78" s="987" t="s">
        <v>55</v>
      </c>
      <c r="IIZ78" s="987" t="s">
        <v>55</v>
      </c>
      <c r="IJA78" s="987" t="s">
        <v>55</v>
      </c>
      <c r="IJB78" s="987" t="s">
        <v>55</v>
      </c>
      <c r="IJC78" s="987" t="s">
        <v>55</v>
      </c>
      <c r="IJD78" s="987" t="s">
        <v>55</v>
      </c>
      <c r="IJE78" s="987" t="s">
        <v>55</v>
      </c>
      <c r="IJF78" s="987" t="s">
        <v>55</v>
      </c>
      <c r="IJG78" s="987" t="s">
        <v>55</v>
      </c>
      <c r="IJH78" s="987" t="s">
        <v>55</v>
      </c>
      <c r="IJI78" s="987" t="s">
        <v>55</v>
      </c>
      <c r="IJJ78" s="987" t="s">
        <v>55</v>
      </c>
      <c r="IJK78" s="987" t="s">
        <v>55</v>
      </c>
      <c r="IJL78" s="987" t="s">
        <v>55</v>
      </c>
      <c r="IJM78" s="987" t="s">
        <v>55</v>
      </c>
      <c r="IJN78" s="987" t="s">
        <v>55</v>
      </c>
      <c r="IJO78" s="987" t="s">
        <v>55</v>
      </c>
      <c r="IJP78" s="987" t="s">
        <v>55</v>
      </c>
      <c r="IJQ78" s="987" t="s">
        <v>55</v>
      </c>
      <c r="IJR78" s="987" t="s">
        <v>55</v>
      </c>
      <c r="IJS78" s="987" t="s">
        <v>55</v>
      </c>
      <c r="IJT78" s="987" t="s">
        <v>55</v>
      </c>
      <c r="IJU78" s="987" t="s">
        <v>55</v>
      </c>
      <c r="IJV78" s="987" t="s">
        <v>55</v>
      </c>
      <c r="IJW78" s="987" t="s">
        <v>55</v>
      </c>
      <c r="IJX78" s="987" t="s">
        <v>55</v>
      </c>
      <c r="IJY78" s="987" t="s">
        <v>55</v>
      </c>
      <c r="IJZ78" s="987" t="s">
        <v>55</v>
      </c>
      <c r="IKA78" s="987" t="s">
        <v>55</v>
      </c>
      <c r="IKB78" s="987" t="s">
        <v>55</v>
      </c>
      <c r="IKC78" s="987" t="s">
        <v>55</v>
      </c>
      <c r="IKD78" s="987" t="s">
        <v>55</v>
      </c>
      <c r="IKE78" s="987" t="s">
        <v>55</v>
      </c>
      <c r="IKF78" s="987" t="s">
        <v>55</v>
      </c>
      <c r="IKG78" s="987" t="s">
        <v>55</v>
      </c>
      <c r="IKH78" s="987" t="s">
        <v>55</v>
      </c>
      <c r="IKI78" s="987" t="s">
        <v>55</v>
      </c>
      <c r="IKJ78" s="987" t="s">
        <v>55</v>
      </c>
      <c r="IKK78" s="987" t="s">
        <v>55</v>
      </c>
      <c r="IKL78" s="987" t="s">
        <v>55</v>
      </c>
      <c r="IKM78" s="987" t="s">
        <v>55</v>
      </c>
      <c r="IKN78" s="987" t="s">
        <v>55</v>
      </c>
      <c r="IKO78" s="987" t="s">
        <v>55</v>
      </c>
      <c r="IKP78" s="987" t="s">
        <v>55</v>
      </c>
      <c r="IKQ78" s="987" t="s">
        <v>55</v>
      </c>
      <c r="IKR78" s="987" t="s">
        <v>55</v>
      </c>
      <c r="IKS78" s="987" t="s">
        <v>55</v>
      </c>
      <c r="IKT78" s="987" t="s">
        <v>55</v>
      </c>
      <c r="IKU78" s="987" t="s">
        <v>55</v>
      </c>
      <c r="IKV78" s="987" t="s">
        <v>55</v>
      </c>
      <c r="IKW78" s="987" t="s">
        <v>55</v>
      </c>
      <c r="IKX78" s="987" t="s">
        <v>55</v>
      </c>
      <c r="IKY78" s="987" t="s">
        <v>55</v>
      </c>
      <c r="IKZ78" s="987" t="s">
        <v>55</v>
      </c>
      <c r="ILA78" s="987" t="s">
        <v>55</v>
      </c>
      <c r="ILB78" s="987" t="s">
        <v>55</v>
      </c>
      <c r="ILC78" s="987" t="s">
        <v>55</v>
      </c>
      <c r="ILD78" s="987" t="s">
        <v>55</v>
      </c>
      <c r="ILE78" s="987" t="s">
        <v>55</v>
      </c>
      <c r="ILF78" s="987" t="s">
        <v>55</v>
      </c>
      <c r="ILG78" s="987" t="s">
        <v>55</v>
      </c>
      <c r="ILH78" s="987" t="s">
        <v>55</v>
      </c>
      <c r="ILI78" s="987" t="s">
        <v>55</v>
      </c>
      <c r="ILJ78" s="987" t="s">
        <v>55</v>
      </c>
      <c r="ILK78" s="987" t="s">
        <v>55</v>
      </c>
      <c r="ILL78" s="987" t="s">
        <v>55</v>
      </c>
      <c r="ILM78" s="987" t="s">
        <v>55</v>
      </c>
      <c r="ILN78" s="987" t="s">
        <v>55</v>
      </c>
      <c r="ILO78" s="987" t="s">
        <v>55</v>
      </c>
      <c r="ILP78" s="987" t="s">
        <v>55</v>
      </c>
      <c r="ILQ78" s="987" t="s">
        <v>55</v>
      </c>
      <c r="ILR78" s="987" t="s">
        <v>55</v>
      </c>
      <c r="ILS78" s="987" t="s">
        <v>55</v>
      </c>
      <c r="ILT78" s="987" t="s">
        <v>55</v>
      </c>
      <c r="ILU78" s="987" t="s">
        <v>55</v>
      </c>
      <c r="ILV78" s="987" t="s">
        <v>55</v>
      </c>
      <c r="ILW78" s="987" t="s">
        <v>55</v>
      </c>
      <c r="ILX78" s="987" t="s">
        <v>55</v>
      </c>
      <c r="ILY78" s="987" t="s">
        <v>55</v>
      </c>
      <c r="ILZ78" s="987" t="s">
        <v>55</v>
      </c>
      <c r="IMA78" s="987" t="s">
        <v>55</v>
      </c>
      <c r="IMB78" s="987" t="s">
        <v>55</v>
      </c>
      <c r="IMC78" s="987" t="s">
        <v>55</v>
      </c>
      <c r="IMD78" s="987" t="s">
        <v>55</v>
      </c>
      <c r="IME78" s="987" t="s">
        <v>55</v>
      </c>
      <c r="IMF78" s="987" t="s">
        <v>55</v>
      </c>
      <c r="IMG78" s="987" t="s">
        <v>55</v>
      </c>
      <c r="IMH78" s="987" t="s">
        <v>55</v>
      </c>
      <c r="IMI78" s="987" t="s">
        <v>55</v>
      </c>
      <c r="IMJ78" s="987" t="s">
        <v>55</v>
      </c>
      <c r="IMK78" s="987" t="s">
        <v>55</v>
      </c>
      <c r="IML78" s="987" t="s">
        <v>55</v>
      </c>
      <c r="IMM78" s="987" t="s">
        <v>55</v>
      </c>
      <c r="IMN78" s="987" t="s">
        <v>55</v>
      </c>
      <c r="IMO78" s="987" t="s">
        <v>55</v>
      </c>
      <c r="IMP78" s="987" t="s">
        <v>55</v>
      </c>
      <c r="IMQ78" s="987" t="s">
        <v>55</v>
      </c>
      <c r="IMR78" s="987" t="s">
        <v>55</v>
      </c>
      <c r="IMS78" s="987" t="s">
        <v>55</v>
      </c>
      <c r="IMT78" s="987" t="s">
        <v>55</v>
      </c>
      <c r="IMU78" s="987" t="s">
        <v>55</v>
      </c>
      <c r="IMV78" s="987" t="s">
        <v>55</v>
      </c>
      <c r="IMW78" s="987" t="s">
        <v>55</v>
      </c>
      <c r="IMX78" s="987" t="s">
        <v>55</v>
      </c>
      <c r="IMY78" s="987" t="s">
        <v>55</v>
      </c>
      <c r="IMZ78" s="987" t="s">
        <v>55</v>
      </c>
      <c r="INA78" s="987" t="s">
        <v>55</v>
      </c>
      <c r="INB78" s="987" t="s">
        <v>55</v>
      </c>
      <c r="INC78" s="987" t="s">
        <v>55</v>
      </c>
      <c r="IND78" s="987" t="s">
        <v>55</v>
      </c>
      <c r="INE78" s="987" t="s">
        <v>55</v>
      </c>
      <c r="INF78" s="987" t="s">
        <v>55</v>
      </c>
      <c r="ING78" s="987" t="s">
        <v>55</v>
      </c>
      <c r="INH78" s="987" t="s">
        <v>55</v>
      </c>
      <c r="INI78" s="987" t="s">
        <v>55</v>
      </c>
      <c r="INJ78" s="987" t="s">
        <v>55</v>
      </c>
      <c r="INK78" s="987" t="s">
        <v>55</v>
      </c>
      <c r="INL78" s="987" t="s">
        <v>55</v>
      </c>
      <c r="INM78" s="987" t="s">
        <v>55</v>
      </c>
      <c r="INN78" s="987" t="s">
        <v>55</v>
      </c>
      <c r="INO78" s="987" t="s">
        <v>55</v>
      </c>
      <c r="INP78" s="987" t="s">
        <v>55</v>
      </c>
      <c r="INQ78" s="987" t="s">
        <v>55</v>
      </c>
      <c r="INR78" s="987" t="s">
        <v>55</v>
      </c>
      <c r="INS78" s="987" t="s">
        <v>55</v>
      </c>
      <c r="INT78" s="987" t="s">
        <v>55</v>
      </c>
      <c r="INU78" s="987" t="s">
        <v>55</v>
      </c>
      <c r="INV78" s="987" t="s">
        <v>55</v>
      </c>
      <c r="INW78" s="987" t="s">
        <v>55</v>
      </c>
      <c r="INX78" s="987" t="s">
        <v>55</v>
      </c>
      <c r="INY78" s="987" t="s">
        <v>55</v>
      </c>
      <c r="INZ78" s="987" t="s">
        <v>55</v>
      </c>
      <c r="IOA78" s="987" t="s">
        <v>55</v>
      </c>
      <c r="IOB78" s="987" t="s">
        <v>55</v>
      </c>
      <c r="IOC78" s="987" t="s">
        <v>55</v>
      </c>
      <c r="IOD78" s="987" t="s">
        <v>55</v>
      </c>
      <c r="IOE78" s="987" t="s">
        <v>55</v>
      </c>
      <c r="IOF78" s="987" t="s">
        <v>55</v>
      </c>
      <c r="IOG78" s="987" t="s">
        <v>55</v>
      </c>
      <c r="IOH78" s="987" t="s">
        <v>55</v>
      </c>
      <c r="IOI78" s="987" t="s">
        <v>55</v>
      </c>
      <c r="IOJ78" s="987" t="s">
        <v>55</v>
      </c>
      <c r="IOK78" s="987" t="s">
        <v>55</v>
      </c>
      <c r="IOL78" s="987" t="s">
        <v>55</v>
      </c>
      <c r="IOM78" s="987" t="s">
        <v>55</v>
      </c>
      <c r="ION78" s="987" t="s">
        <v>55</v>
      </c>
      <c r="IOO78" s="987" t="s">
        <v>55</v>
      </c>
      <c r="IOP78" s="987" t="s">
        <v>55</v>
      </c>
      <c r="IOQ78" s="987" t="s">
        <v>55</v>
      </c>
      <c r="IOR78" s="987" t="s">
        <v>55</v>
      </c>
      <c r="IOS78" s="987" t="s">
        <v>55</v>
      </c>
      <c r="IOT78" s="987" t="s">
        <v>55</v>
      </c>
      <c r="IOU78" s="987" t="s">
        <v>55</v>
      </c>
      <c r="IOV78" s="987" t="s">
        <v>55</v>
      </c>
      <c r="IOW78" s="987" t="s">
        <v>55</v>
      </c>
      <c r="IOX78" s="987" t="s">
        <v>55</v>
      </c>
      <c r="IOY78" s="987" t="s">
        <v>55</v>
      </c>
      <c r="IOZ78" s="987" t="s">
        <v>55</v>
      </c>
      <c r="IPA78" s="987" t="s">
        <v>55</v>
      </c>
      <c r="IPB78" s="987" t="s">
        <v>55</v>
      </c>
      <c r="IPC78" s="987" t="s">
        <v>55</v>
      </c>
      <c r="IPD78" s="987" t="s">
        <v>55</v>
      </c>
      <c r="IPE78" s="987" t="s">
        <v>55</v>
      </c>
      <c r="IPF78" s="987" t="s">
        <v>55</v>
      </c>
      <c r="IPG78" s="987" t="s">
        <v>55</v>
      </c>
      <c r="IPH78" s="987" t="s">
        <v>55</v>
      </c>
      <c r="IPI78" s="987" t="s">
        <v>55</v>
      </c>
      <c r="IPJ78" s="987" t="s">
        <v>55</v>
      </c>
      <c r="IPK78" s="987" t="s">
        <v>55</v>
      </c>
      <c r="IPL78" s="987" t="s">
        <v>55</v>
      </c>
      <c r="IPM78" s="987" t="s">
        <v>55</v>
      </c>
      <c r="IPN78" s="987" t="s">
        <v>55</v>
      </c>
      <c r="IPO78" s="987" t="s">
        <v>55</v>
      </c>
      <c r="IPP78" s="987" t="s">
        <v>55</v>
      </c>
      <c r="IPQ78" s="987" t="s">
        <v>55</v>
      </c>
      <c r="IPR78" s="987" t="s">
        <v>55</v>
      </c>
      <c r="IPS78" s="987" t="s">
        <v>55</v>
      </c>
      <c r="IPT78" s="987" t="s">
        <v>55</v>
      </c>
      <c r="IPU78" s="987" t="s">
        <v>55</v>
      </c>
      <c r="IPV78" s="987" t="s">
        <v>55</v>
      </c>
      <c r="IPW78" s="987" t="s">
        <v>55</v>
      </c>
      <c r="IPX78" s="987" t="s">
        <v>55</v>
      </c>
      <c r="IPY78" s="987" t="s">
        <v>55</v>
      </c>
      <c r="IPZ78" s="987" t="s">
        <v>55</v>
      </c>
      <c r="IQA78" s="987" t="s">
        <v>55</v>
      </c>
      <c r="IQB78" s="987" t="s">
        <v>55</v>
      </c>
      <c r="IQC78" s="987" t="s">
        <v>55</v>
      </c>
      <c r="IQD78" s="987" t="s">
        <v>55</v>
      </c>
      <c r="IQE78" s="987" t="s">
        <v>55</v>
      </c>
      <c r="IQF78" s="987" t="s">
        <v>55</v>
      </c>
      <c r="IQG78" s="987" t="s">
        <v>55</v>
      </c>
      <c r="IQH78" s="987" t="s">
        <v>55</v>
      </c>
      <c r="IQI78" s="987" t="s">
        <v>55</v>
      </c>
      <c r="IQJ78" s="987" t="s">
        <v>55</v>
      </c>
      <c r="IQK78" s="987" t="s">
        <v>55</v>
      </c>
      <c r="IQL78" s="987" t="s">
        <v>55</v>
      </c>
      <c r="IQM78" s="987" t="s">
        <v>55</v>
      </c>
      <c r="IQN78" s="987" t="s">
        <v>55</v>
      </c>
      <c r="IQO78" s="987" t="s">
        <v>55</v>
      </c>
      <c r="IQP78" s="987" t="s">
        <v>55</v>
      </c>
      <c r="IQQ78" s="987" t="s">
        <v>55</v>
      </c>
      <c r="IQR78" s="987" t="s">
        <v>55</v>
      </c>
      <c r="IQS78" s="987" t="s">
        <v>55</v>
      </c>
      <c r="IQT78" s="987" t="s">
        <v>55</v>
      </c>
      <c r="IQU78" s="987" t="s">
        <v>55</v>
      </c>
      <c r="IQV78" s="987" t="s">
        <v>55</v>
      </c>
      <c r="IQW78" s="987" t="s">
        <v>55</v>
      </c>
      <c r="IQX78" s="987" t="s">
        <v>55</v>
      </c>
      <c r="IQY78" s="987" t="s">
        <v>55</v>
      </c>
      <c r="IQZ78" s="987" t="s">
        <v>55</v>
      </c>
      <c r="IRA78" s="987" t="s">
        <v>55</v>
      </c>
      <c r="IRB78" s="987" t="s">
        <v>55</v>
      </c>
      <c r="IRC78" s="987" t="s">
        <v>55</v>
      </c>
      <c r="IRD78" s="987" t="s">
        <v>55</v>
      </c>
      <c r="IRE78" s="987" t="s">
        <v>55</v>
      </c>
      <c r="IRF78" s="987" t="s">
        <v>55</v>
      </c>
      <c r="IRG78" s="987" t="s">
        <v>55</v>
      </c>
      <c r="IRH78" s="987" t="s">
        <v>55</v>
      </c>
      <c r="IRI78" s="987" t="s">
        <v>55</v>
      </c>
      <c r="IRJ78" s="987" t="s">
        <v>55</v>
      </c>
      <c r="IRK78" s="987" t="s">
        <v>55</v>
      </c>
      <c r="IRL78" s="987" t="s">
        <v>55</v>
      </c>
      <c r="IRM78" s="987" t="s">
        <v>55</v>
      </c>
      <c r="IRN78" s="987" t="s">
        <v>55</v>
      </c>
      <c r="IRO78" s="987" t="s">
        <v>55</v>
      </c>
      <c r="IRP78" s="987" t="s">
        <v>55</v>
      </c>
      <c r="IRQ78" s="987" t="s">
        <v>55</v>
      </c>
      <c r="IRR78" s="987" t="s">
        <v>55</v>
      </c>
      <c r="IRS78" s="987" t="s">
        <v>55</v>
      </c>
      <c r="IRT78" s="987" t="s">
        <v>55</v>
      </c>
      <c r="IRU78" s="987" t="s">
        <v>55</v>
      </c>
      <c r="IRV78" s="987" t="s">
        <v>55</v>
      </c>
      <c r="IRW78" s="987" t="s">
        <v>55</v>
      </c>
      <c r="IRX78" s="987" t="s">
        <v>55</v>
      </c>
      <c r="IRY78" s="987" t="s">
        <v>55</v>
      </c>
      <c r="IRZ78" s="987" t="s">
        <v>55</v>
      </c>
      <c r="ISA78" s="987" t="s">
        <v>55</v>
      </c>
      <c r="ISB78" s="987" t="s">
        <v>55</v>
      </c>
      <c r="ISC78" s="987" t="s">
        <v>55</v>
      </c>
      <c r="ISD78" s="987" t="s">
        <v>55</v>
      </c>
      <c r="ISE78" s="987" t="s">
        <v>55</v>
      </c>
      <c r="ISF78" s="987" t="s">
        <v>55</v>
      </c>
      <c r="ISG78" s="987" t="s">
        <v>55</v>
      </c>
      <c r="ISH78" s="987" t="s">
        <v>55</v>
      </c>
      <c r="ISI78" s="987" t="s">
        <v>55</v>
      </c>
      <c r="ISJ78" s="987" t="s">
        <v>55</v>
      </c>
      <c r="ISK78" s="987" t="s">
        <v>55</v>
      </c>
      <c r="ISL78" s="987" t="s">
        <v>55</v>
      </c>
      <c r="ISM78" s="987" t="s">
        <v>55</v>
      </c>
      <c r="ISN78" s="987" t="s">
        <v>55</v>
      </c>
      <c r="ISO78" s="987" t="s">
        <v>55</v>
      </c>
      <c r="ISP78" s="987" t="s">
        <v>55</v>
      </c>
      <c r="ISQ78" s="987" t="s">
        <v>55</v>
      </c>
      <c r="ISR78" s="987" t="s">
        <v>55</v>
      </c>
      <c r="ISS78" s="987" t="s">
        <v>55</v>
      </c>
      <c r="IST78" s="987" t="s">
        <v>55</v>
      </c>
      <c r="ISU78" s="987" t="s">
        <v>55</v>
      </c>
      <c r="ISV78" s="987" t="s">
        <v>55</v>
      </c>
      <c r="ISW78" s="987" t="s">
        <v>55</v>
      </c>
      <c r="ISX78" s="987" t="s">
        <v>55</v>
      </c>
      <c r="ISY78" s="987" t="s">
        <v>55</v>
      </c>
      <c r="ISZ78" s="987" t="s">
        <v>55</v>
      </c>
      <c r="ITA78" s="987" t="s">
        <v>55</v>
      </c>
      <c r="ITB78" s="987" t="s">
        <v>55</v>
      </c>
      <c r="ITC78" s="987" t="s">
        <v>55</v>
      </c>
      <c r="ITD78" s="987" t="s">
        <v>55</v>
      </c>
      <c r="ITE78" s="987" t="s">
        <v>55</v>
      </c>
      <c r="ITF78" s="987" t="s">
        <v>55</v>
      </c>
      <c r="ITG78" s="987" t="s">
        <v>55</v>
      </c>
      <c r="ITH78" s="987" t="s">
        <v>55</v>
      </c>
      <c r="ITI78" s="987" t="s">
        <v>55</v>
      </c>
      <c r="ITJ78" s="987" t="s">
        <v>55</v>
      </c>
      <c r="ITK78" s="987" t="s">
        <v>55</v>
      </c>
      <c r="ITL78" s="987" t="s">
        <v>55</v>
      </c>
      <c r="ITM78" s="987" t="s">
        <v>55</v>
      </c>
      <c r="ITN78" s="987" t="s">
        <v>55</v>
      </c>
      <c r="ITO78" s="987" t="s">
        <v>55</v>
      </c>
      <c r="ITP78" s="987" t="s">
        <v>55</v>
      </c>
      <c r="ITQ78" s="987" t="s">
        <v>55</v>
      </c>
      <c r="ITR78" s="987" t="s">
        <v>55</v>
      </c>
      <c r="ITS78" s="987" t="s">
        <v>55</v>
      </c>
      <c r="ITT78" s="987" t="s">
        <v>55</v>
      </c>
      <c r="ITU78" s="987" t="s">
        <v>55</v>
      </c>
      <c r="ITV78" s="987" t="s">
        <v>55</v>
      </c>
      <c r="ITW78" s="987" t="s">
        <v>55</v>
      </c>
      <c r="ITX78" s="987" t="s">
        <v>55</v>
      </c>
      <c r="ITY78" s="987" t="s">
        <v>55</v>
      </c>
      <c r="ITZ78" s="987" t="s">
        <v>55</v>
      </c>
      <c r="IUA78" s="987" t="s">
        <v>55</v>
      </c>
      <c r="IUB78" s="987" t="s">
        <v>55</v>
      </c>
      <c r="IUC78" s="987" t="s">
        <v>55</v>
      </c>
      <c r="IUD78" s="987" t="s">
        <v>55</v>
      </c>
      <c r="IUE78" s="987" t="s">
        <v>55</v>
      </c>
      <c r="IUF78" s="987" t="s">
        <v>55</v>
      </c>
      <c r="IUG78" s="987" t="s">
        <v>55</v>
      </c>
      <c r="IUH78" s="987" t="s">
        <v>55</v>
      </c>
      <c r="IUI78" s="987" t="s">
        <v>55</v>
      </c>
      <c r="IUJ78" s="987" t="s">
        <v>55</v>
      </c>
      <c r="IUK78" s="987" t="s">
        <v>55</v>
      </c>
      <c r="IUL78" s="987" t="s">
        <v>55</v>
      </c>
      <c r="IUM78" s="987" t="s">
        <v>55</v>
      </c>
      <c r="IUN78" s="987" t="s">
        <v>55</v>
      </c>
      <c r="IUO78" s="987" t="s">
        <v>55</v>
      </c>
      <c r="IUP78" s="987" t="s">
        <v>55</v>
      </c>
      <c r="IUQ78" s="987" t="s">
        <v>55</v>
      </c>
      <c r="IUR78" s="987" t="s">
        <v>55</v>
      </c>
      <c r="IUS78" s="987" t="s">
        <v>55</v>
      </c>
      <c r="IUT78" s="987" t="s">
        <v>55</v>
      </c>
      <c r="IUU78" s="987" t="s">
        <v>55</v>
      </c>
      <c r="IUV78" s="987" t="s">
        <v>55</v>
      </c>
      <c r="IUW78" s="987" t="s">
        <v>55</v>
      </c>
      <c r="IUX78" s="987" t="s">
        <v>55</v>
      </c>
      <c r="IUY78" s="987" t="s">
        <v>55</v>
      </c>
      <c r="IUZ78" s="987" t="s">
        <v>55</v>
      </c>
      <c r="IVA78" s="987" t="s">
        <v>55</v>
      </c>
      <c r="IVB78" s="987" t="s">
        <v>55</v>
      </c>
      <c r="IVC78" s="987" t="s">
        <v>55</v>
      </c>
      <c r="IVD78" s="987" t="s">
        <v>55</v>
      </c>
      <c r="IVE78" s="987" t="s">
        <v>55</v>
      </c>
      <c r="IVF78" s="987" t="s">
        <v>55</v>
      </c>
      <c r="IVG78" s="987" t="s">
        <v>55</v>
      </c>
      <c r="IVH78" s="987" t="s">
        <v>55</v>
      </c>
      <c r="IVI78" s="987" t="s">
        <v>55</v>
      </c>
      <c r="IVJ78" s="987" t="s">
        <v>55</v>
      </c>
      <c r="IVK78" s="987" t="s">
        <v>55</v>
      </c>
      <c r="IVL78" s="987" t="s">
        <v>55</v>
      </c>
      <c r="IVM78" s="987" t="s">
        <v>55</v>
      </c>
      <c r="IVN78" s="987" t="s">
        <v>55</v>
      </c>
      <c r="IVO78" s="987" t="s">
        <v>55</v>
      </c>
      <c r="IVP78" s="987" t="s">
        <v>55</v>
      </c>
      <c r="IVQ78" s="987" t="s">
        <v>55</v>
      </c>
      <c r="IVR78" s="987" t="s">
        <v>55</v>
      </c>
      <c r="IVS78" s="987" t="s">
        <v>55</v>
      </c>
      <c r="IVT78" s="987" t="s">
        <v>55</v>
      </c>
      <c r="IVU78" s="987" t="s">
        <v>55</v>
      </c>
      <c r="IVV78" s="987" t="s">
        <v>55</v>
      </c>
      <c r="IVW78" s="987" t="s">
        <v>55</v>
      </c>
      <c r="IVX78" s="987" t="s">
        <v>55</v>
      </c>
      <c r="IVY78" s="987" t="s">
        <v>55</v>
      </c>
      <c r="IVZ78" s="987" t="s">
        <v>55</v>
      </c>
      <c r="IWA78" s="987" t="s">
        <v>55</v>
      </c>
      <c r="IWB78" s="987" t="s">
        <v>55</v>
      </c>
      <c r="IWC78" s="987" t="s">
        <v>55</v>
      </c>
      <c r="IWD78" s="987" t="s">
        <v>55</v>
      </c>
      <c r="IWE78" s="987" t="s">
        <v>55</v>
      </c>
      <c r="IWF78" s="987" t="s">
        <v>55</v>
      </c>
      <c r="IWG78" s="987" t="s">
        <v>55</v>
      </c>
      <c r="IWH78" s="987" t="s">
        <v>55</v>
      </c>
      <c r="IWI78" s="987" t="s">
        <v>55</v>
      </c>
      <c r="IWJ78" s="987" t="s">
        <v>55</v>
      </c>
      <c r="IWK78" s="987" t="s">
        <v>55</v>
      </c>
      <c r="IWL78" s="987" t="s">
        <v>55</v>
      </c>
      <c r="IWM78" s="987" t="s">
        <v>55</v>
      </c>
      <c r="IWN78" s="987" t="s">
        <v>55</v>
      </c>
      <c r="IWO78" s="987" t="s">
        <v>55</v>
      </c>
      <c r="IWP78" s="987" t="s">
        <v>55</v>
      </c>
      <c r="IWQ78" s="987" t="s">
        <v>55</v>
      </c>
      <c r="IWR78" s="987" t="s">
        <v>55</v>
      </c>
      <c r="IWS78" s="987" t="s">
        <v>55</v>
      </c>
      <c r="IWT78" s="987" t="s">
        <v>55</v>
      </c>
      <c r="IWU78" s="987" t="s">
        <v>55</v>
      </c>
      <c r="IWV78" s="987" t="s">
        <v>55</v>
      </c>
      <c r="IWW78" s="987" t="s">
        <v>55</v>
      </c>
      <c r="IWX78" s="987" t="s">
        <v>55</v>
      </c>
      <c r="IWY78" s="987" t="s">
        <v>55</v>
      </c>
      <c r="IWZ78" s="987" t="s">
        <v>55</v>
      </c>
      <c r="IXA78" s="987" t="s">
        <v>55</v>
      </c>
      <c r="IXB78" s="987" t="s">
        <v>55</v>
      </c>
      <c r="IXC78" s="987" t="s">
        <v>55</v>
      </c>
      <c r="IXD78" s="987" t="s">
        <v>55</v>
      </c>
      <c r="IXE78" s="987" t="s">
        <v>55</v>
      </c>
      <c r="IXF78" s="987" t="s">
        <v>55</v>
      </c>
      <c r="IXG78" s="987" t="s">
        <v>55</v>
      </c>
      <c r="IXH78" s="987" t="s">
        <v>55</v>
      </c>
      <c r="IXI78" s="987" t="s">
        <v>55</v>
      </c>
      <c r="IXJ78" s="987" t="s">
        <v>55</v>
      </c>
      <c r="IXK78" s="987" t="s">
        <v>55</v>
      </c>
      <c r="IXL78" s="987" t="s">
        <v>55</v>
      </c>
      <c r="IXM78" s="987" t="s">
        <v>55</v>
      </c>
      <c r="IXN78" s="987" t="s">
        <v>55</v>
      </c>
      <c r="IXO78" s="987" t="s">
        <v>55</v>
      </c>
      <c r="IXP78" s="987" t="s">
        <v>55</v>
      </c>
      <c r="IXQ78" s="987" t="s">
        <v>55</v>
      </c>
      <c r="IXR78" s="987" t="s">
        <v>55</v>
      </c>
      <c r="IXS78" s="987" t="s">
        <v>55</v>
      </c>
      <c r="IXT78" s="987" t="s">
        <v>55</v>
      </c>
      <c r="IXU78" s="987" t="s">
        <v>55</v>
      </c>
      <c r="IXV78" s="987" t="s">
        <v>55</v>
      </c>
      <c r="IXW78" s="987" t="s">
        <v>55</v>
      </c>
      <c r="IXX78" s="987" t="s">
        <v>55</v>
      </c>
      <c r="IXY78" s="987" t="s">
        <v>55</v>
      </c>
      <c r="IXZ78" s="987" t="s">
        <v>55</v>
      </c>
      <c r="IYA78" s="987" t="s">
        <v>55</v>
      </c>
      <c r="IYB78" s="987" t="s">
        <v>55</v>
      </c>
      <c r="IYC78" s="987" t="s">
        <v>55</v>
      </c>
      <c r="IYD78" s="987" t="s">
        <v>55</v>
      </c>
      <c r="IYE78" s="987" t="s">
        <v>55</v>
      </c>
      <c r="IYF78" s="987" t="s">
        <v>55</v>
      </c>
      <c r="IYG78" s="987" t="s">
        <v>55</v>
      </c>
      <c r="IYH78" s="987" t="s">
        <v>55</v>
      </c>
      <c r="IYI78" s="987" t="s">
        <v>55</v>
      </c>
      <c r="IYJ78" s="987" t="s">
        <v>55</v>
      </c>
      <c r="IYK78" s="987" t="s">
        <v>55</v>
      </c>
      <c r="IYL78" s="987" t="s">
        <v>55</v>
      </c>
      <c r="IYM78" s="987" t="s">
        <v>55</v>
      </c>
      <c r="IYN78" s="987" t="s">
        <v>55</v>
      </c>
      <c r="IYO78" s="987" t="s">
        <v>55</v>
      </c>
      <c r="IYP78" s="987" t="s">
        <v>55</v>
      </c>
      <c r="IYQ78" s="987" t="s">
        <v>55</v>
      </c>
      <c r="IYR78" s="987" t="s">
        <v>55</v>
      </c>
      <c r="IYS78" s="987" t="s">
        <v>55</v>
      </c>
      <c r="IYT78" s="987" t="s">
        <v>55</v>
      </c>
      <c r="IYU78" s="987" t="s">
        <v>55</v>
      </c>
      <c r="IYV78" s="987" t="s">
        <v>55</v>
      </c>
      <c r="IYW78" s="987" t="s">
        <v>55</v>
      </c>
      <c r="IYX78" s="987" t="s">
        <v>55</v>
      </c>
      <c r="IYY78" s="987" t="s">
        <v>55</v>
      </c>
      <c r="IYZ78" s="987" t="s">
        <v>55</v>
      </c>
      <c r="IZA78" s="987" t="s">
        <v>55</v>
      </c>
      <c r="IZB78" s="987" t="s">
        <v>55</v>
      </c>
      <c r="IZC78" s="987" t="s">
        <v>55</v>
      </c>
      <c r="IZD78" s="987" t="s">
        <v>55</v>
      </c>
      <c r="IZE78" s="987" t="s">
        <v>55</v>
      </c>
      <c r="IZF78" s="987" t="s">
        <v>55</v>
      </c>
      <c r="IZG78" s="987" t="s">
        <v>55</v>
      </c>
      <c r="IZH78" s="987" t="s">
        <v>55</v>
      </c>
      <c r="IZI78" s="987" t="s">
        <v>55</v>
      </c>
      <c r="IZJ78" s="987" t="s">
        <v>55</v>
      </c>
      <c r="IZK78" s="987" t="s">
        <v>55</v>
      </c>
      <c r="IZL78" s="987" t="s">
        <v>55</v>
      </c>
      <c r="IZM78" s="987" t="s">
        <v>55</v>
      </c>
      <c r="IZN78" s="987" t="s">
        <v>55</v>
      </c>
      <c r="IZO78" s="987" t="s">
        <v>55</v>
      </c>
      <c r="IZP78" s="987" t="s">
        <v>55</v>
      </c>
      <c r="IZQ78" s="987" t="s">
        <v>55</v>
      </c>
      <c r="IZR78" s="987" t="s">
        <v>55</v>
      </c>
      <c r="IZS78" s="987" t="s">
        <v>55</v>
      </c>
      <c r="IZT78" s="987" t="s">
        <v>55</v>
      </c>
      <c r="IZU78" s="987" t="s">
        <v>55</v>
      </c>
      <c r="IZV78" s="987" t="s">
        <v>55</v>
      </c>
      <c r="IZW78" s="987" t="s">
        <v>55</v>
      </c>
      <c r="IZX78" s="987" t="s">
        <v>55</v>
      </c>
      <c r="IZY78" s="987" t="s">
        <v>55</v>
      </c>
      <c r="IZZ78" s="987" t="s">
        <v>55</v>
      </c>
      <c r="JAA78" s="987" t="s">
        <v>55</v>
      </c>
      <c r="JAB78" s="987" t="s">
        <v>55</v>
      </c>
      <c r="JAC78" s="987" t="s">
        <v>55</v>
      </c>
      <c r="JAD78" s="987" t="s">
        <v>55</v>
      </c>
      <c r="JAE78" s="987" t="s">
        <v>55</v>
      </c>
      <c r="JAF78" s="987" t="s">
        <v>55</v>
      </c>
      <c r="JAG78" s="987" t="s">
        <v>55</v>
      </c>
      <c r="JAH78" s="987" t="s">
        <v>55</v>
      </c>
      <c r="JAI78" s="987" t="s">
        <v>55</v>
      </c>
      <c r="JAJ78" s="987" t="s">
        <v>55</v>
      </c>
      <c r="JAK78" s="987" t="s">
        <v>55</v>
      </c>
      <c r="JAL78" s="987" t="s">
        <v>55</v>
      </c>
      <c r="JAM78" s="987" t="s">
        <v>55</v>
      </c>
      <c r="JAN78" s="987" t="s">
        <v>55</v>
      </c>
      <c r="JAO78" s="987" t="s">
        <v>55</v>
      </c>
      <c r="JAP78" s="987" t="s">
        <v>55</v>
      </c>
      <c r="JAQ78" s="987" t="s">
        <v>55</v>
      </c>
      <c r="JAR78" s="987" t="s">
        <v>55</v>
      </c>
      <c r="JAS78" s="987" t="s">
        <v>55</v>
      </c>
      <c r="JAT78" s="987" t="s">
        <v>55</v>
      </c>
      <c r="JAU78" s="987" t="s">
        <v>55</v>
      </c>
      <c r="JAV78" s="987" t="s">
        <v>55</v>
      </c>
      <c r="JAW78" s="987" t="s">
        <v>55</v>
      </c>
      <c r="JAX78" s="987" t="s">
        <v>55</v>
      </c>
      <c r="JAY78" s="987" t="s">
        <v>55</v>
      </c>
      <c r="JAZ78" s="987" t="s">
        <v>55</v>
      </c>
      <c r="JBA78" s="987" t="s">
        <v>55</v>
      </c>
      <c r="JBB78" s="987" t="s">
        <v>55</v>
      </c>
      <c r="JBC78" s="987" t="s">
        <v>55</v>
      </c>
      <c r="JBD78" s="987" t="s">
        <v>55</v>
      </c>
      <c r="JBE78" s="987" t="s">
        <v>55</v>
      </c>
      <c r="JBF78" s="987" t="s">
        <v>55</v>
      </c>
      <c r="JBG78" s="987" t="s">
        <v>55</v>
      </c>
      <c r="JBH78" s="987" t="s">
        <v>55</v>
      </c>
      <c r="JBI78" s="987" t="s">
        <v>55</v>
      </c>
      <c r="JBJ78" s="987" t="s">
        <v>55</v>
      </c>
      <c r="JBK78" s="987" t="s">
        <v>55</v>
      </c>
      <c r="JBL78" s="987" t="s">
        <v>55</v>
      </c>
      <c r="JBM78" s="987" t="s">
        <v>55</v>
      </c>
      <c r="JBN78" s="987" t="s">
        <v>55</v>
      </c>
      <c r="JBO78" s="987" t="s">
        <v>55</v>
      </c>
      <c r="JBP78" s="987" t="s">
        <v>55</v>
      </c>
      <c r="JBQ78" s="987" t="s">
        <v>55</v>
      </c>
      <c r="JBR78" s="987" t="s">
        <v>55</v>
      </c>
      <c r="JBS78" s="987" t="s">
        <v>55</v>
      </c>
      <c r="JBT78" s="987" t="s">
        <v>55</v>
      </c>
      <c r="JBU78" s="987" t="s">
        <v>55</v>
      </c>
      <c r="JBV78" s="987" t="s">
        <v>55</v>
      </c>
      <c r="JBW78" s="987" t="s">
        <v>55</v>
      </c>
      <c r="JBX78" s="987" t="s">
        <v>55</v>
      </c>
      <c r="JBY78" s="987" t="s">
        <v>55</v>
      </c>
      <c r="JBZ78" s="987" t="s">
        <v>55</v>
      </c>
      <c r="JCA78" s="987" t="s">
        <v>55</v>
      </c>
      <c r="JCB78" s="987" t="s">
        <v>55</v>
      </c>
      <c r="JCC78" s="987" t="s">
        <v>55</v>
      </c>
      <c r="JCD78" s="987" t="s">
        <v>55</v>
      </c>
      <c r="JCE78" s="987" t="s">
        <v>55</v>
      </c>
      <c r="JCF78" s="987" t="s">
        <v>55</v>
      </c>
      <c r="JCG78" s="987" t="s">
        <v>55</v>
      </c>
      <c r="JCH78" s="987" t="s">
        <v>55</v>
      </c>
      <c r="JCI78" s="987" t="s">
        <v>55</v>
      </c>
      <c r="JCJ78" s="987" t="s">
        <v>55</v>
      </c>
      <c r="JCK78" s="987" t="s">
        <v>55</v>
      </c>
      <c r="JCL78" s="987" t="s">
        <v>55</v>
      </c>
      <c r="JCM78" s="987" t="s">
        <v>55</v>
      </c>
      <c r="JCN78" s="987" t="s">
        <v>55</v>
      </c>
      <c r="JCO78" s="987" t="s">
        <v>55</v>
      </c>
      <c r="JCP78" s="987" t="s">
        <v>55</v>
      </c>
      <c r="JCQ78" s="987" t="s">
        <v>55</v>
      </c>
      <c r="JCR78" s="987" t="s">
        <v>55</v>
      </c>
      <c r="JCS78" s="987" t="s">
        <v>55</v>
      </c>
      <c r="JCT78" s="987" t="s">
        <v>55</v>
      </c>
      <c r="JCU78" s="987" t="s">
        <v>55</v>
      </c>
      <c r="JCV78" s="987" t="s">
        <v>55</v>
      </c>
      <c r="JCW78" s="987" t="s">
        <v>55</v>
      </c>
      <c r="JCX78" s="987" t="s">
        <v>55</v>
      </c>
      <c r="JCY78" s="987" t="s">
        <v>55</v>
      </c>
      <c r="JCZ78" s="987" t="s">
        <v>55</v>
      </c>
      <c r="JDA78" s="987" t="s">
        <v>55</v>
      </c>
      <c r="JDB78" s="987" t="s">
        <v>55</v>
      </c>
      <c r="JDC78" s="987" t="s">
        <v>55</v>
      </c>
      <c r="JDD78" s="987" t="s">
        <v>55</v>
      </c>
      <c r="JDE78" s="987" t="s">
        <v>55</v>
      </c>
      <c r="JDF78" s="987" t="s">
        <v>55</v>
      </c>
      <c r="JDG78" s="987" t="s">
        <v>55</v>
      </c>
      <c r="JDH78" s="987" t="s">
        <v>55</v>
      </c>
      <c r="JDI78" s="987" t="s">
        <v>55</v>
      </c>
      <c r="JDJ78" s="987" t="s">
        <v>55</v>
      </c>
      <c r="JDK78" s="987" t="s">
        <v>55</v>
      </c>
      <c r="JDL78" s="987" t="s">
        <v>55</v>
      </c>
      <c r="JDM78" s="987" t="s">
        <v>55</v>
      </c>
      <c r="JDN78" s="987" t="s">
        <v>55</v>
      </c>
      <c r="JDO78" s="987" t="s">
        <v>55</v>
      </c>
      <c r="JDP78" s="987" t="s">
        <v>55</v>
      </c>
      <c r="JDQ78" s="987" t="s">
        <v>55</v>
      </c>
      <c r="JDR78" s="987" t="s">
        <v>55</v>
      </c>
      <c r="JDS78" s="987" t="s">
        <v>55</v>
      </c>
      <c r="JDT78" s="987" t="s">
        <v>55</v>
      </c>
      <c r="JDU78" s="987" t="s">
        <v>55</v>
      </c>
      <c r="JDV78" s="987" t="s">
        <v>55</v>
      </c>
      <c r="JDW78" s="987" t="s">
        <v>55</v>
      </c>
      <c r="JDX78" s="987" t="s">
        <v>55</v>
      </c>
      <c r="JDY78" s="987" t="s">
        <v>55</v>
      </c>
      <c r="JDZ78" s="987" t="s">
        <v>55</v>
      </c>
      <c r="JEA78" s="987" t="s">
        <v>55</v>
      </c>
      <c r="JEB78" s="987" t="s">
        <v>55</v>
      </c>
      <c r="JEC78" s="987" t="s">
        <v>55</v>
      </c>
      <c r="JED78" s="987" t="s">
        <v>55</v>
      </c>
      <c r="JEE78" s="987" t="s">
        <v>55</v>
      </c>
      <c r="JEF78" s="987" t="s">
        <v>55</v>
      </c>
      <c r="JEG78" s="987" t="s">
        <v>55</v>
      </c>
      <c r="JEH78" s="987" t="s">
        <v>55</v>
      </c>
      <c r="JEI78" s="987" t="s">
        <v>55</v>
      </c>
      <c r="JEJ78" s="987" t="s">
        <v>55</v>
      </c>
      <c r="JEK78" s="987" t="s">
        <v>55</v>
      </c>
      <c r="JEL78" s="987" t="s">
        <v>55</v>
      </c>
      <c r="JEM78" s="987" t="s">
        <v>55</v>
      </c>
      <c r="JEN78" s="987" t="s">
        <v>55</v>
      </c>
      <c r="JEO78" s="987" t="s">
        <v>55</v>
      </c>
      <c r="JEP78" s="987" t="s">
        <v>55</v>
      </c>
      <c r="JEQ78" s="987" t="s">
        <v>55</v>
      </c>
      <c r="JER78" s="987" t="s">
        <v>55</v>
      </c>
      <c r="JES78" s="987" t="s">
        <v>55</v>
      </c>
      <c r="JET78" s="987" t="s">
        <v>55</v>
      </c>
      <c r="JEU78" s="987" t="s">
        <v>55</v>
      </c>
      <c r="JEV78" s="987" t="s">
        <v>55</v>
      </c>
      <c r="JEW78" s="987" t="s">
        <v>55</v>
      </c>
      <c r="JEX78" s="987" t="s">
        <v>55</v>
      </c>
      <c r="JEY78" s="987" t="s">
        <v>55</v>
      </c>
      <c r="JEZ78" s="987" t="s">
        <v>55</v>
      </c>
      <c r="JFA78" s="987" t="s">
        <v>55</v>
      </c>
      <c r="JFB78" s="987" t="s">
        <v>55</v>
      </c>
      <c r="JFC78" s="987" t="s">
        <v>55</v>
      </c>
      <c r="JFD78" s="987" t="s">
        <v>55</v>
      </c>
      <c r="JFE78" s="987" t="s">
        <v>55</v>
      </c>
      <c r="JFF78" s="987" t="s">
        <v>55</v>
      </c>
      <c r="JFG78" s="987" t="s">
        <v>55</v>
      </c>
      <c r="JFH78" s="987" t="s">
        <v>55</v>
      </c>
      <c r="JFI78" s="987" t="s">
        <v>55</v>
      </c>
      <c r="JFJ78" s="987" t="s">
        <v>55</v>
      </c>
      <c r="JFK78" s="987" t="s">
        <v>55</v>
      </c>
      <c r="JFL78" s="987" t="s">
        <v>55</v>
      </c>
      <c r="JFM78" s="987" t="s">
        <v>55</v>
      </c>
      <c r="JFN78" s="987" t="s">
        <v>55</v>
      </c>
      <c r="JFO78" s="987" t="s">
        <v>55</v>
      </c>
      <c r="JFP78" s="987" t="s">
        <v>55</v>
      </c>
      <c r="JFQ78" s="987" t="s">
        <v>55</v>
      </c>
      <c r="JFR78" s="987" t="s">
        <v>55</v>
      </c>
      <c r="JFS78" s="987" t="s">
        <v>55</v>
      </c>
      <c r="JFT78" s="987" t="s">
        <v>55</v>
      </c>
      <c r="JFU78" s="987" t="s">
        <v>55</v>
      </c>
      <c r="JFV78" s="987" t="s">
        <v>55</v>
      </c>
      <c r="JFW78" s="987" t="s">
        <v>55</v>
      </c>
      <c r="JFX78" s="987" t="s">
        <v>55</v>
      </c>
      <c r="JFY78" s="987" t="s">
        <v>55</v>
      </c>
      <c r="JFZ78" s="987" t="s">
        <v>55</v>
      </c>
      <c r="JGA78" s="987" t="s">
        <v>55</v>
      </c>
      <c r="JGB78" s="987" t="s">
        <v>55</v>
      </c>
      <c r="JGC78" s="987" t="s">
        <v>55</v>
      </c>
      <c r="JGD78" s="987" t="s">
        <v>55</v>
      </c>
      <c r="JGE78" s="987" t="s">
        <v>55</v>
      </c>
      <c r="JGF78" s="987" t="s">
        <v>55</v>
      </c>
      <c r="JGG78" s="987" t="s">
        <v>55</v>
      </c>
      <c r="JGH78" s="987" t="s">
        <v>55</v>
      </c>
      <c r="JGI78" s="987" t="s">
        <v>55</v>
      </c>
      <c r="JGJ78" s="987" t="s">
        <v>55</v>
      </c>
      <c r="JGK78" s="987" t="s">
        <v>55</v>
      </c>
      <c r="JGL78" s="987" t="s">
        <v>55</v>
      </c>
      <c r="JGM78" s="987" t="s">
        <v>55</v>
      </c>
      <c r="JGN78" s="987" t="s">
        <v>55</v>
      </c>
      <c r="JGO78" s="987" t="s">
        <v>55</v>
      </c>
      <c r="JGP78" s="987" t="s">
        <v>55</v>
      </c>
      <c r="JGQ78" s="987" t="s">
        <v>55</v>
      </c>
      <c r="JGR78" s="987" t="s">
        <v>55</v>
      </c>
      <c r="JGS78" s="987" t="s">
        <v>55</v>
      </c>
      <c r="JGT78" s="987" t="s">
        <v>55</v>
      </c>
      <c r="JGU78" s="987" t="s">
        <v>55</v>
      </c>
      <c r="JGV78" s="987" t="s">
        <v>55</v>
      </c>
      <c r="JGW78" s="987" t="s">
        <v>55</v>
      </c>
      <c r="JGX78" s="987" t="s">
        <v>55</v>
      </c>
      <c r="JGY78" s="987" t="s">
        <v>55</v>
      </c>
      <c r="JGZ78" s="987" t="s">
        <v>55</v>
      </c>
      <c r="JHA78" s="987" t="s">
        <v>55</v>
      </c>
      <c r="JHB78" s="987" t="s">
        <v>55</v>
      </c>
      <c r="JHC78" s="987" t="s">
        <v>55</v>
      </c>
      <c r="JHD78" s="987" t="s">
        <v>55</v>
      </c>
      <c r="JHE78" s="987" t="s">
        <v>55</v>
      </c>
      <c r="JHF78" s="987" t="s">
        <v>55</v>
      </c>
      <c r="JHG78" s="987" t="s">
        <v>55</v>
      </c>
      <c r="JHH78" s="987" t="s">
        <v>55</v>
      </c>
      <c r="JHI78" s="987" t="s">
        <v>55</v>
      </c>
      <c r="JHJ78" s="987" t="s">
        <v>55</v>
      </c>
      <c r="JHK78" s="987" t="s">
        <v>55</v>
      </c>
      <c r="JHL78" s="987" t="s">
        <v>55</v>
      </c>
      <c r="JHM78" s="987" t="s">
        <v>55</v>
      </c>
      <c r="JHN78" s="987" t="s">
        <v>55</v>
      </c>
      <c r="JHO78" s="987" t="s">
        <v>55</v>
      </c>
      <c r="JHP78" s="987" t="s">
        <v>55</v>
      </c>
      <c r="JHQ78" s="987" t="s">
        <v>55</v>
      </c>
      <c r="JHR78" s="987" t="s">
        <v>55</v>
      </c>
      <c r="JHS78" s="987" t="s">
        <v>55</v>
      </c>
      <c r="JHT78" s="987" t="s">
        <v>55</v>
      </c>
      <c r="JHU78" s="987" t="s">
        <v>55</v>
      </c>
      <c r="JHV78" s="987" t="s">
        <v>55</v>
      </c>
      <c r="JHW78" s="987" t="s">
        <v>55</v>
      </c>
      <c r="JHX78" s="987" t="s">
        <v>55</v>
      </c>
      <c r="JHY78" s="987" t="s">
        <v>55</v>
      </c>
      <c r="JHZ78" s="987" t="s">
        <v>55</v>
      </c>
      <c r="JIA78" s="987" t="s">
        <v>55</v>
      </c>
      <c r="JIB78" s="987" t="s">
        <v>55</v>
      </c>
      <c r="JIC78" s="987" t="s">
        <v>55</v>
      </c>
      <c r="JID78" s="987" t="s">
        <v>55</v>
      </c>
      <c r="JIE78" s="987" t="s">
        <v>55</v>
      </c>
      <c r="JIF78" s="987" t="s">
        <v>55</v>
      </c>
      <c r="JIG78" s="987" t="s">
        <v>55</v>
      </c>
      <c r="JIH78" s="987" t="s">
        <v>55</v>
      </c>
      <c r="JII78" s="987" t="s">
        <v>55</v>
      </c>
      <c r="JIJ78" s="987" t="s">
        <v>55</v>
      </c>
      <c r="JIK78" s="987" t="s">
        <v>55</v>
      </c>
      <c r="JIL78" s="987" t="s">
        <v>55</v>
      </c>
      <c r="JIM78" s="987" t="s">
        <v>55</v>
      </c>
      <c r="JIN78" s="987" t="s">
        <v>55</v>
      </c>
      <c r="JIO78" s="987" t="s">
        <v>55</v>
      </c>
      <c r="JIP78" s="987" t="s">
        <v>55</v>
      </c>
      <c r="JIQ78" s="987" t="s">
        <v>55</v>
      </c>
      <c r="JIR78" s="987" t="s">
        <v>55</v>
      </c>
      <c r="JIS78" s="987" t="s">
        <v>55</v>
      </c>
      <c r="JIT78" s="987" t="s">
        <v>55</v>
      </c>
      <c r="JIU78" s="987" t="s">
        <v>55</v>
      </c>
      <c r="JIV78" s="987" t="s">
        <v>55</v>
      </c>
      <c r="JIW78" s="987" t="s">
        <v>55</v>
      </c>
      <c r="JIX78" s="987" t="s">
        <v>55</v>
      </c>
      <c r="JIY78" s="987" t="s">
        <v>55</v>
      </c>
      <c r="JIZ78" s="987" t="s">
        <v>55</v>
      </c>
      <c r="JJA78" s="987" t="s">
        <v>55</v>
      </c>
      <c r="JJB78" s="987" t="s">
        <v>55</v>
      </c>
      <c r="JJC78" s="987" t="s">
        <v>55</v>
      </c>
      <c r="JJD78" s="987" t="s">
        <v>55</v>
      </c>
      <c r="JJE78" s="987" t="s">
        <v>55</v>
      </c>
      <c r="JJF78" s="987" t="s">
        <v>55</v>
      </c>
      <c r="JJG78" s="987" t="s">
        <v>55</v>
      </c>
      <c r="JJH78" s="987" t="s">
        <v>55</v>
      </c>
      <c r="JJI78" s="987" t="s">
        <v>55</v>
      </c>
      <c r="JJJ78" s="987" t="s">
        <v>55</v>
      </c>
      <c r="JJK78" s="987" t="s">
        <v>55</v>
      </c>
      <c r="JJL78" s="987" t="s">
        <v>55</v>
      </c>
      <c r="JJM78" s="987" t="s">
        <v>55</v>
      </c>
      <c r="JJN78" s="987" t="s">
        <v>55</v>
      </c>
      <c r="JJO78" s="987" t="s">
        <v>55</v>
      </c>
      <c r="JJP78" s="987" t="s">
        <v>55</v>
      </c>
      <c r="JJQ78" s="987" t="s">
        <v>55</v>
      </c>
      <c r="JJR78" s="987" t="s">
        <v>55</v>
      </c>
      <c r="JJS78" s="987" t="s">
        <v>55</v>
      </c>
      <c r="JJT78" s="987" t="s">
        <v>55</v>
      </c>
      <c r="JJU78" s="987" t="s">
        <v>55</v>
      </c>
      <c r="JJV78" s="987" t="s">
        <v>55</v>
      </c>
      <c r="JJW78" s="987" t="s">
        <v>55</v>
      </c>
      <c r="JJX78" s="987" t="s">
        <v>55</v>
      </c>
      <c r="JJY78" s="987" t="s">
        <v>55</v>
      </c>
      <c r="JJZ78" s="987" t="s">
        <v>55</v>
      </c>
      <c r="JKA78" s="987" t="s">
        <v>55</v>
      </c>
      <c r="JKB78" s="987" t="s">
        <v>55</v>
      </c>
      <c r="JKC78" s="987" t="s">
        <v>55</v>
      </c>
      <c r="JKD78" s="987" t="s">
        <v>55</v>
      </c>
      <c r="JKE78" s="987" t="s">
        <v>55</v>
      </c>
      <c r="JKF78" s="987" t="s">
        <v>55</v>
      </c>
      <c r="JKG78" s="987" t="s">
        <v>55</v>
      </c>
      <c r="JKH78" s="987" t="s">
        <v>55</v>
      </c>
      <c r="JKI78" s="987" t="s">
        <v>55</v>
      </c>
      <c r="JKJ78" s="987" t="s">
        <v>55</v>
      </c>
      <c r="JKK78" s="987" t="s">
        <v>55</v>
      </c>
      <c r="JKL78" s="987" t="s">
        <v>55</v>
      </c>
      <c r="JKM78" s="987" t="s">
        <v>55</v>
      </c>
      <c r="JKN78" s="987" t="s">
        <v>55</v>
      </c>
      <c r="JKO78" s="987" t="s">
        <v>55</v>
      </c>
      <c r="JKP78" s="987" t="s">
        <v>55</v>
      </c>
      <c r="JKQ78" s="987" t="s">
        <v>55</v>
      </c>
      <c r="JKR78" s="987" t="s">
        <v>55</v>
      </c>
      <c r="JKS78" s="987" t="s">
        <v>55</v>
      </c>
      <c r="JKT78" s="987" t="s">
        <v>55</v>
      </c>
      <c r="JKU78" s="987" t="s">
        <v>55</v>
      </c>
      <c r="JKV78" s="987" t="s">
        <v>55</v>
      </c>
      <c r="JKW78" s="987" t="s">
        <v>55</v>
      </c>
      <c r="JKX78" s="987" t="s">
        <v>55</v>
      </c>
      <c r="JKY78" s="987" t="s">
        <v>55</v>
      </c>
      <c r="JKZ78" s="987" t="s">
        <v>55</v>
      </c>
      <c r="JLA78" s="987" t="s">
        <v>55</v>
      </c>
      <c r="JLB78" s="987" t="s">
        <v>55</v>
      </c>
      <c r="JLC78" s="987" t="s">
        <v>55</v>
      </c>
      <c r="JLD78" s="987" t="s">
        <v>55</v>
      </c>
      <c r="JLE78" s="987" t="s">
        <v>55</v>
      </c>
      <c r="JLF78" s="987" t="s">
        <v>55</v>
      </c>
      <c r="JLG78" s="987" t="s">
        <v>55</v>
      </c>
      <c r="JLH78" s="987" t="s">
        <v>55</v>
      </c>
      <c r="JLI78" s="987" t="s">
        <v>55</v>
      </c>
      <c r="JLJ78" s="987" t="s">
        <v>55</v>
      </c>
      <c r="JLK78" s="987" t="s">
        <v>55</v>
      </c>
      <c r="JLL78" s="987" t="s">
        <v>55</v>
      </c>
      <c r="JLM78" s="987" t="s">
        <v>55</v>
      </c>
      <c r="JLN78" s="987" t="s">
        <v>55</v>
      </c>
      <c r="JLO78" s="987" t="s">
        <v>55</v>
      </c>
      <c r="JLP78" s="987" t="s">
        <v>55</v>
      </c>
      <c r="JLQ78" s="987" t="s">
        <v>55</v>
      </c>
      <c r="JLR78" s="987" t="s">
        <v>55</v>
      </c>
      <c r="JLS78" s="987" t="s">
        <v>55</v>
      </c>
      <c r="JLT78" s="987" t="s">
        <v>55</v>
      </c>
      <c r="JLU78" s="987" t="s">
        <v>55</v>
      </c>
      <c r="JLV78" s="987" t="s">
        <v>55</v>
      </c>
      <c r="JLW78" s="987" t="s">
        <v>55</v>
      </c>
      <c r="JLX78" s="987" t="s">
        <v>55</v>
      </c>
      <c r="JLY78" s="987" t="s">
        <v>55</v>
      </c>
      <c r="JLZ78" s="987" t="s">
        <v>55</v>
      </c>
      <c r="JMA78" s="987" t="s">
        <v>55</v>
      </c>
      <c r="JMB78" s="987" t="s">
        <v>55</v>
      </c>
      <c r="JMC78" s="987" t="s">
        <v>55</v>
      </c>
      <c r="JMD78" s="987" t="s">
        <v>55</v>
      </c>
      <c r="JME78" s="987" t="s">
        <v>55</v>
      </c>
      <c r="JMF78" s="987" t="s">
        <v>55</v>
      </c>
      <c r="JMG78" s="987" t="s">
        <v>55</v>
      </c>
      <c r="JMH78" s="987" t="s">
        <v>55</v>
      </c>
      <c r="JMI78" s="987" t="s">
        <v>55</v>
      </c>
      <c r="JMJ78" s="987" t="s">
        <v>55</v>
      </c>
      <c r="JMK78" s="987" t="s">
        <v>55</v>
      </c>
      <c r="JML78" s="987" t="s">
        <v>55</v>
      </c>
      <c r="JMM78" s="987" t="s">
        <v>55</v>
      </c>
      <c r="JMN78" s="987" t="s">
        <v>55</v>
      </c>
      <c r="JMO78" s="987" t="s">
        <v>55</v>
      </c>
      <c r="JMP78" s="987" t="s">
        <v>55</v>
      </c>
      <c r="JMQ78" s="987" t="s">
        <v>55</v>
      </c>
      <c r="JMR78" s="987" t="s">
        <v>55</v>
      </c>
      <c r="JMS78" s="987" t="s">
        <v>55</v>
      </c>
      <c r="JMT78" s="987" t="s">
        <v>55</v>
      </c>
      <c r="JMU78" s="987" t="s">
        <v>55</v>
      </c>
      <c r="JMV78" s="987" t="s">
        <v>55</v>
      </c>
      <c r="JMW78" s="987" t="s">
        <v>55</v>
      </c>
      <c r="JMX78" s="987" t="s">
        <v>55</v>
      </c>
      <c r="JMY78" s="987" t="s">
        <v>55</v>
      </c>
      <c r="JMZ78" s="987" t="s">
        <v>55</v>
      </c>
      <c r="JNA78" s="987" t="s">
        <v>55</v>
      </c>
      <c r="JNB78" s="987" t="s">
        <v>55</v>
      </c>
      <c r="JNC78" s="987" t="s">
        <v>55</v>
      </c>
      <c r="JND78" s="987" t="s">
        <v>55</v>
      </c>
      <c r="JNE78" s="987" t="s">
        <v>55</v>
      </c>
      <c r="JNF78" s="987" t="s">
        <v>55</v>
      </c>
      <c r="JNG78" s="987" t="s">
        <v>55</v>
      </c>
      <c r="JNH78" s="987" t="s">
        <v>55</v>
      </c>
      <c r="JNI78" s="987" t="s">
        <v>55</v>
      </c>
      <c r="JNJ78" s="987" t="s">
        <v>55</v>
      </c>
      <c r="JNK78" s="987" t="s">
        <v>55</v>
      </c>
      <c r="JNL78" s="987" t="s">
        <v>55</v>
      </c>
      <c r="JNM78" s="987" t="s">
        <v>55</v>
      </c>
      <c r="JNN78" s="987" t="s">
        <v>55</v>
      </c>
      <c r="JNO78" s="987" t="s">
        <v>55</v>
      </c>
      <c r="JNP78" s="987" t="s">
        <v>55</v>
      </c>
      <c r="JNQ78" s="987" t="s">
        <v>55</v>
      </c>
      <c r="JNR78" s="987" t="s">
        <v>55</v>
      </c>
      <c r="JNS78" s="987" t="s">
        <v>55</v>
      </c>
      <c r="JNT78" s="987" t="s">
        <v>55</v>
      </c>
      <c r="JNU78" s="987" t="s">
        <v>55</v>
      </c>
      <c r="JNV78" s="987" t="s">
        <v>55</v>
      </c>
      <c r="JNW78" s="987" t="s">
        <v>55</v>
      </c>
      <c r="JNX78" s="987" t="s">
        <v>55</v>
      </c>
      <c r="JNY78" s="987" t="s">
        <v>55</v>
      </c>
      <c r="JNZ78" s="987" t="s">
        <v>55</v>
      </c>
      <c r="JOA78" s="987" t="s">
        <v>55</v>
      </c>
      <c r="JOB78" s="987" t="s">
        <v>55</v>
      </c>
      <c r="JOC78" s="987" t="s">
        <v>55</v>
      </c>
      <c r="JOD78" s="987" t="s">
        <v>55</v>
      </c>
      <c r="JOE78" s="987" t="s">
        <v>55</v>
      </c>
      <c r="JOF78" s="987" t="s">
        <v>55</v>
      </c>
      <c r="JOG78" s="987" t="s">
        <v>55</v>
      </c>
      <c r="JOH78" s="987" t="s">
        <v>55</v>
      </c>
      <c r="JOI78" s="987" t="s">
        <v>55</v>
      </c>
      <c r="JOJ78" s="987" t="s">
        <v>55</v>
      </c>
      <c r="JOK78" s="987" t="s">
        <v>55</v>
      </c>
      <c r="JOL78" s="987" t="s">
        <v>55</v>
      </c>
      <c r="JOM78" s="987" t="s">
        <v>55</v>
      </c>
      <c r="JON78" s="987" t="s">
        <v>55</v>
      </c>
      <c r="JOO78" s="987" t="s">
        <v>55</v>
      </c>
      <c r="JOP78" s="987" t="s">
        <v>55</v>
      </c>
      <c r="JOQ78" s="987" t="s">
        <v>55</v>
      </c>
      <c r="JOR78" s="987" t="s">
        <v>55</v>
      </c>
      <c r="JOS78" s="987" t="s">
        <v>55</v>
      </c>
      <c r="JOT78" s="987" t="s">
        <v>55</v>
      </c>
      <c r="JOU78" s="987" t="s">
        <v>55</v>
      </c>
      <c r="JOV78" s="987" t="s">
        <v>55</v>
      </c>
      <c r="JOW78" s="987" t="s">
        <v>55</v>
      </c>
      <c r="JOX78" s="987" t="s">
        <v>55</v>
      </c>
      <c r="JOY78" s="987" t="s">
        <v>55</v>
      </c>
      <c r="JOZ78" s="987" t="s">
        <v>55</v>
      </c>
      <c r="JPA78" s="987" t="s">
        <v>55</v>
      </c>
      <c r="JPB78" s="987" t="s">
        <v>55</v>
      </c>
      <c r="JPC78" s="987" t="s">
        <v>55</v>
      </c>
      <c r="JPD78" s="987" t="s">
        <v>55</v>
      </c>
      <c r="JPE78" s="987" t="s">
        <v>55</v>
      </c>
      <c r="JPF78" s="987" t="s">
        <v>55</v>
      </c>
      <c r="JPG78" s="987" t="s">
        <v>55</v>
      </c>
      <c r="JPH78" s="987" t="s">
        <v>55</v>
      </c>
      <c r="JPI78" s="987" t="s">
        <v>55</v>
      </c>
      <c r="JPJ78" s="987" t="s">
        <v>55</v>
      </c>
      <c r="JPK78" s="987" t="s">
        <v>55</v>
      </c>
      <c r="JPL78" s="987" t="s">
        <v>55</v>
      </c>
      <c r="JPM78" s="987" t="s">
        <v>55</v>
      </c>
      <c r="JPN78" s="987" t="s">
        <v>55</v>
      </c>
      <c r="JPO78" s="987" t="s">
        <v>55</v>
      </c>
      <c r="JPP78" s="987" t="s">
        <v>55</v>
      </c>
      <c r="JPQ78" s="987" t="s">
        <v>55</v>
      </c>
      <c r="JPR78" s="987" t="s">
        <v>55</v>
      </c>
      <c r="JPS78" s="987" t="s">
        <v>55</v>
      </c>
      <c r="JPT78" s="987" t="s">
        <v>55</v>
      </c>
      <c r="JPU78" s="987" t="s">
        <v>55</v>
      </c>
      <c r="JPV78" s="987" t="s">
        <v>55</v>
      </c>
      <c r="JPW78" s="987" t="s">
        <v>55</v>
      </c>
      <c r="JPX78" s="987" t="s">
        <v>55</v>
      </c>
      <c r="JPY78" s="987" t="s">
        <v>55</v>
      </c>
      <c r="JPZ78" s="987" t="s">
        <v>55</v>
      </c>
      <c r="JQA78" s="987" t="s">
        <v>55</v>
      </c>
      <c r="JQB78" s="987" t="s">
        <v>55</v>
      </c>
      <c r="JQC78" s="987" t="s">
        <v>55</v>
      </c>
      <c r="JQD78" s="987" t="s">
        <v>55</v>
      </c>
      <c r="JQE78" s="987" t="s">
        <v>55</v>
      </c>
      <c r="JQF78" s="987" t="s">
        <v>55</v>
      </c>
      <c r="JQG78" s="987" t="s">
        <v>55</v>
      </c>
      <c r="JQH78" s="987" t="s">
        <v>55</v>
      </c>
      <c r="JQI78" s="987" t="s">
        <v>55</v>
      </c>
      <c r="JQJ78" s="987" t="s">
        <v>55</v>
      </c>
      <c r="JQK78" s="987" t="s">
        <v>55</v>
      </c>
      <c r="JQL78" s="987" t="s">
        <v>55</v>
      </c>
      <c r="JQM78" s="987" t="s">
        <v>55</v>
      </c>
      <c r="JQN78" s="987" t="s">
        <v>55</v>
      </c>
      <c r="JQO78" s="987" t="s">
        <v>55</v>
      </c>
      <c r="JQP78" s="987" t="s">
        <v>55</v>
      </c>
      <c r="JQQ78" s="987" t="s">
        <v>55</v>
      </c>
      <c r="JQR78" s="987" t="s">
        <v>55</v>
      </c>
      <c r="JQS78" s="987" t="s">
        <v>55</v>
      </c>
      <c r="JQT78" s="987" t="s">
        <v>55</v>
      </c>
      <c r="JQU78" s="987" t="s">
        <v>55</v>
      </c>
      <c r="JQV78" s="987" t="s">
        <v>55</v>
      </c>
      <c r="JQW78" s="987" t="s">
        <v>55</v>
      </c>
      <c r="JQX78" s="987" t="s">
        <v>55</v>
      </c>
      <c r="JQY78" s="987" t="s">
        <v>55</v>
      </c>
      <c r="JQZ78" s="987" t="s">
        <v>55</v>
      </c>
      <c r="JRA78" s="987" t="s">
        <v>55</v>
      </c>
      <c r="JRB78" s="987" t="s">
        <v>55</v>
      </c>
      <c r="JRC78" s="987" t="s">
        <v>55</v>
      </c>
      <c r="JRD78" s="987" t="s">
        <v>55</v>
      </c>
      <c r="JRE78" s="987" t="s">
        <v>55</v>
      </c>
      <c r="JRF78" s="987" t="s">
        <v>55</v>
      </c>
      <c r="JRG78" s="987" t="s">
        <v>55</v>
      </c>
      <c r="JRH78" s="987" t="s">
        <v>55</v>
      </c>
      <c r="JRI78" s="987" t="s">
        <v>55</v>
      </c>
      <c r="JRJ78" s="987" t="s">
        <v>55</v>
      </c>
      <c r="JRK78" s="987" t="s">
        <v>55</v>
      </c>
      <c r="JRL78" s="987" t="s">
        <v>55</v>
      </c>
      <c r="JRM78" s="987" t="s">
        <v>55</v>
      </c>
      <c r="JRN78" s="987" t="s">
        <v>55</v>
      </c>
      <c r="JRO78" s="987" t="s">
        <v>55</v>
      </c>
      <c r="JRP78" s="987" t="s">
        <v>55</v>
      </c>
      <c r="JRQ78" s="987" t="s">
        <v>55</v>
      </c>
      <c r="JRR78" s="987" t="s">
        <v>55</v>
      </c>
      <c r="JRS78" s="987" t="s">
        <v>55</v>
      </c>
      <c r="JRT78" s="987" t="s">
        <v>55</v>
      </c>
      <c r="JRU78" s="987" t="s">
        <v>55</v>
      </c>
      <c r="JRV78" s="987" t="s">
        <v>55</v>
      </c>
      <c r="JRW78" s="987" t="s">
        <v>55</v>
      </c>
      <c r="JRX78" s="987" t="s">
        <v>55</v>
      </c>
      <c r="JRY78" s="987" t="s">
        <v>55</v>
      </c>
      <c r="JRZ78" s="987" t="s">
        <v>55</v>
      </c>
      <c r="JSA78" s="987" t="s">
        <v>55</v>
      </c>
      <c r="JSB78" s="987" t="s">
        <v>55</v>
      </c>
      <c r="JSC78" s="987" t="s">
        <v>55</v>
      </c>
      <c r="JSD78" s="987" t="s">
        <v>55</v>
      </c>
      <c r="JSE78" s="987" t="s">
        <v>55</v>
      </c>
      <c r="JSF78" s="987" t="s">
        <v>55</v>
      </c>
      <c r="JSG78" s="987" t="s">
        <v>55</v>
      </c>
      <c r="JSH78" s="987" t="s">
        <v>55</v>
      </c>
      <c r="JSI78" s="987" t="s">
        <v>55</v>
      </c>
      <c r="JSJ78" s="987" t="s">
        <v>55</v>
      </c>
      <c r="JSK78" s="987" t="s">
        <v>55</v>
      </c>
      <c r="JSL78" s="987" t="s">
        <v>55</v>
      </c>
      <c r="JSM78" s="987" t="s">
        <v>55</v>
      </c>
      <c r="JSN78" s="987" t="s">
        <v>55</v>
      </c>
      <c r="JSO78" s="987" t="s">
        <v>55</v>
      </c>
      <c r="JSP78" s="987" t="s">
        <v>55</v>
      </c>
      <c r="JSQ78" s="987" t="s">
        <v>55</v>
      </c>
      <c r="JSR78" s="987" t="s">
        <v>55</v>
      </c>
      <c r="JSS78" s="987" t="s">
        <v>55</v>
      </c>
      <c r="JST78" s="987" t="s">
        <v>55</v>
      </c>
      <c r="JSU78" s="987" t="s">
        <v>55</v>
      </c>
      <c r="JSV78" s="987" t="s">
        <v>55</v>
      </c>
      <c r="JSW78" s="987" t="s">
        <v>55</v>
      </c>
      <c r="JSX78" s="987" t="s">
        <v>55</v>
      </c>
      <c r="JSY78" s="987" t="s">
        <v>55</v>
      </c>
      <c r="JSZ78" s="987" t="s">
        <v>55</v>
      </c>
      <c r="JTA78" s="987" t="s">
        <v>55</v>
      </c>
      <c r="JTB78" s="987" t="s">
        <v>55</v>
      </c>
      <c r="JTC78" s="987" t="s">
        <v>55</v>
      </c>
      <c r="JTD78" s="987" t="s">
        <v>55</v>
      </c>
      <c r="JTE78" s="987" t="s">
        <v>55</v>
      </c>
      <c r="JTF78" s="987" t="s">
        <v>55</v>
      </c>
      <c r="JTG78" s="987" t="s">
        <v>55</v>
      </c>
      <c r="JTH78" s="987" t="s">
        <v>55</v>
      </c>
      <c r="JTI78" s="987" t="s">
        <v>55</v>
      </c>
      <c r="JTJ78" s="987" t="s">
        <v>55</v>
      </c>
      <c r="JTK78" s="987" t="s">
        <v>55</v>
      </c>
      <c r="JTL78" s="987" t="s">
        <v>55</v>
      </c>
      <c r="JTM78" s="987" t="s">
        <v>55</v>
      </c>
      <c r="JTN78" s="987" t="s">
        <v>55</v>
      </c>
      <c r="JTO78" s="987" t="s">
        <v>55</v>
      </c>
      <c r="JTP78" s="987" t="s">
        <v>55</v>
      </c>
      <c r="JTQ78" s="987" t="s">
        <v>55</v>
      </c>
      <c r="JTR78" s="987" t="s">
        <v>55</v>
      </c>
      <c r="JTS78" s="987" t="s">
        <v>55</v>
      </c>
      <c r="JTT78" s="987" t="s">
        <v>55</v>
      </c>
      <c r="JTU78" s="987" t="s">
        <v>55</v>
      </c>
      <c r="JTV78" s="987" t="s">
        <v>55</v>
      </c>
      <c r="JTW78" s="987" t="s">
        <v>55</v>
      </c>
      <c r="JTX78" s="987" t="s">
        <v>55</v>
      </c>
      <c r="JTY78" s="987" t="s">
        <v>55</v>
      </c>
      <c r="JTZ78" s="987" t="s">
        <v>55</v>
      </c>
      <c r="JUA78" s="987" t="s">
        <v>55</v>
      </c>
      <c r="JUB78" s="987" t="s">
        <v>55</v>
      </c>
      <c r="JUC78" s="987" t="s">
        <v>55</v>
      </c>
      <c r="JUD78" s="987" t="s">
        <v>55</v>
      </c>
      <c r="JUE78" s="987" t="s">
        <v>55</v>
      </c>
      <c r="JUF78" s="987" t="s">
        <v>55</v>
      </c>
      <c r="JUG78" s="987" t="s">
        <v>55</v>
      </c>
      <c r="JUH78" s="987" t="s">
        <v>55</v>
      </c>
      <c r="JUI78" s="987" t="s">
        <v>55</v>
      </c>
      <c r="JUJ78" s="987" t="s">
        <v>55</v>
      </c>
      <c r="JUK78" s="987" t="s">
        <v>55</v>
      </c>
      <c r="JUL78" s="987" t="s">
        <v>55</v>
      </c>
      <c r="JUM78" s="987" t="s">
        <v>55</v>
      </c>
      <c r="JUN78" s="987" t="s">
        <v>55</v>
      </c>
      <c r="JUO78" s="987" t="s">
        <v>55</v>
      </c>
      <c r="JUP78" s="987" t="s">
        <v>55</v>
      </c>
      <c r="JUQ78" s="987" t="s">
        <v>55</v>
      </c>
      <c r="JUR78" s="987" t="s">
        <v>55</v>
      </c>
      <c r="JUS78" s="987" t="s">
        <v>55</v>
      </c>
      <c r="JUT78" s="987" t="s">
        <v>55</v>
      </c>
      <c r="JUU78" s="987" t="s">
        <v>55</v>
      </c>
      <c r="JUV78" s="987" t="s">
        <v>55</v>
      </c>
      <c r="JUW78" s="987" t="s">
        <v>55</v>
      </c>
      <c r="JUX78" s="987" t="s">
        <v>55</v>
      </c>
      <c r="JUY78" s="987" t="s">
        <v>55</v>
      </c>
      <c r="JUZ78" s="987" t="s">
        <v>55</v>
      </c>
      <c r="JVA78" s="987" t="s">
        <v>55</v>
      </c>
      <c r="JVB78" s="987" t="s">
        <v>55</v>
      </c>
      <c r="JVC78" s="987" t="s">
        <v>55</v>
      </c>
      <c r="JVD78" s="987" t="s">
        <v>55</v>
      </c>
      <c r="JVE78" s="987" t="s">
        <v>55</v>
      </c>
      <c r="JVF78" s="987" t="s">
        <v>55</v>
      </c>
      <c r="JVG78" s="987" t="s">
        <v>55</v>
      </c>
      <c r="JVH78" s="987" t="s">
        <v>55</v>
      </c>
      <c r="JVI78" s="987" t="s">
        <v>55</v>
      </c>
      <c r="JVJ78" s="987" t="s">
        <v>55</v>
      </c>
      <c r="JVK78" s="987" t="s">
        <v>55</v>
      </c>
      <c r="JVL78" s="987" t="s">
        <v>55</v>
      </c>
      <c r="JVM78" s="987" t="s">
        <v>55</v>
      </c>
      <c r="JVN78" s="987" t="s">
        <v>55</v>
      </c>
      <c r="JVO78" s="987" t="s">
        <v>55</v>
      </c>
      <c r="JVP78" s="987" t="s">
        <v>55</v>
      </c>
      <c r="JVQ78" s="987" t="s">
        <v>55</v>
      </c>
      <c r="JVR78" s="987" t="s">
        <v>55</v>
      </c>
      <c r="JVS78" s="987" t="s">
        <v>55</v>
      </c>
      <c r="JVT78" s="987" t="s">
        <v>55</v>
      </c>
      <c r="JVU78" s="987" t="s">
        <v>55</v>
      </c>
      <c r="JVV78" s="987" t="s">
        <v>55</v>
      </c>
      <c r="JVW78" s="987" t="s">
        <v>55</v>
      </c>
      <c r="JVX78" s="987" t="s">
        <v>55</v>
      </c>
      <c r="JVY78" s="987" t="s">
        <v>55</v>
      </c>
      <c r="JVZ78" s="987" t="s">
        <v>55</v>
      </c>
      <c r="JWA78" s="987" t="s">
        <v>55</v>
      </c>
      <c r="JWB78" s="987" t="s">
        <v>55</v>
      </c>
      <c r="JWC78" s="987" t="s">
        <v>55</v>
      </c>
      <c r="JWD78" s="987" t="s">
        <v>55</v>
      </c>
      <c r="JWE78" s="987" t="s">
        <v>55</v>
      </c>
      <c r="JWF78" s="987" t="s">
        <v>55</v>
      </c>
      <c r="JWG78" s="987" t="s">
        <v>55</v>
      </c>
      <c r="JWH78" s="987" t="s">
        <v>55</v>
      </c>
      <c r="JWI78" s="987" t="s">
        <v>55</v>
      </c>
      <c r="JWJ78" s="987" t="s">
        <v>55</v>
      </c>
      <c r="JWK78" s="987" t="s">
        <v>55</v>
      </c>
      <c r="JWL78" s="987" t="s">
        <v>55</v>
      </c>
      <c r="JWM78" s="987" t="s">
        <v>55</v>
      </c>
      <c r="JWN78" s="987" t="s">
        <v>55</v>
      </c>
      <c r="JWO78" s="987" t="s">
        <v>55</v>
      </c>
      <c r="JWP78" s="987" t="s">
        <v>55</v>
      </c>
      <c r="JWQ78" s="987" t="s">
        <v>55</v>
      </c>
      <c r="JWR78" s="987" t="s">
        <v>55</v>
      </c>
      <c r="JWS78" s="987" t="s">
        <v>55</v>
      </c>
      <c r="JWT78" s="987" t="s">
        <v>55</v>
      </c>
      <c r="JWU78" s="987" t="s">
        <v>55</v>
      </c>
      <c r="JWV78" s="987" t="s">
        <v>55</v>
      </c>
      <c r="JWW78" s="987" t="s">
        <v>55</v>
      </c>
      <c r="JWX78" s="987" t="s">
        <v>55</v>
      </c>
      <c r="JWY78" s="987" t="s">
        <v>55</v>
      </c>
      <c r="JWZ78" s="987" t="s">
        <v>55</v>
      </c>
      <c r="JXA78" s="987" t="s">
        <v>55</v>
      </c>
      <c r="JXB78" s="987" t="s">
        <v>55</v>
      </c>
      <c r="JXC78" s="987" t="s">
        <v>55</v>
      </c>
      <c r="JXD78" s="987" t="s">
        <v>55</v>
      </c>
      <c r="JXE78" s="987" t="s">
        <v>55</v>
      </c>
      <c r="JXF78" s="987" t="s">
        <v>55</v>
      </c>
      <c r="JXG78" s="987" t="s">
        <v>55</v>
      </c>
      <c r="JXH78" s="987" t="s">
        <v>55</v>
      </c>
      <c r="JXI78" s="987" t="s">
        <v>55</v>
      </c>
      <c r="JXJ78" s="987" t="s">
        <v>55</v>
      </c>
      <c r="JXK78" s="987" t="s">
        <v>55</v>
      </c>
      <c r="JXL78" s="987" t="s">
        <v>55</v>
      </c>
      <c r="JXM78" s="987" t="s">
        <v>55</v>
      </c>
      <c r="JXN78" s="987" t="s">
        <v>55</v>
      </c>
      <c r="JXO78" s="987" t="s">
        <v>55</v>
      </c>
      <c r="JXP78" s="987" t="s">
        <v>55</v>
      </c>
      <c r="JXQ78" s="987" t="s">
        <v>55</v>
      </c>
      <c r="JXR78" s="987" t="s">
        <v>55</v>
      </c>
      <c r="JXS78" s="987" t="s">
        <v>55</v>
      </c>
      <c r="JXT78" s="987" t="s">
        <v>55</v>
      </c>
      <c r="JXU78" s="987" t="s">
        <v>55</v>
      </c>
      <c r="JXV78" s="987" t="s">
        <v>55</v>
      </c>
      <c r="JXW78" s="987" t="s">
        <v>55</v>
      </c>
      <c r="JXX78" s="987" t="s">
        <v>55</v>
      </c>
      <c r="JXY78" s="987" t="s">
        <v>55</v>
      </c>
      <c r="JXZ78" s="987" t="s">
        <v>55</v>
      </c>
      <c r="JYA78" s="987" t="s">
        <v>55</v>
      </c>
      <c r="JYB78" s="987" t="s">
        <v>55</v>
      </c>
      <c r="JYC78" s="987" t="s">
        <v>55</v>
      </c>
      <c r="JYD78" s="987" t="s">
        <v>55</v>
      </c>
      <c r="JYE78" s="987" t="s">
        <v>55</v>
      </c>
      <c r="JYF78" s="987" t="s">
        <v>55</v>
      </c>
      <c r="JYG78" s="987" t="s">
        <v>55</v>
      </c>
      <c r="JYH78" s="987" t="s">
        <v>55</v>
      </c>
      <c r="JYI78" s="987" t="s">
        <v>55</v>
      </c>
      <c r="JYJ78" s="987" t="s">
        <v>55</v>
      </c>
      <c r="JYK78" s="987" t="s">
        <v>55</v>
      </c>
      <c r="JYL78" s="987" t="s">
        <v>55</v>
      </c>
      <c r="JYM78" s="987" t="s">
        <v>55</v>
      </c>
      <c r="JYN78" s="987" t="s">
        <v>55</v>
      </c>
      <c r="JYO78" s="987" t="s">
        <v>55</v>
      </c>
      <c r="JYP78" s="987" t="s">
        <v>55</v>
      </c>
      <c r="JYQ78" s="987" t="s">
        <v>55</v>
      </c>
      <c r="JYR78" s="987" t="s">
        <v>55</v>
      </c>
      <c r="JYS78" s="987" t="s">
        <v>55</v>
      </c>
      <c r="JYT78" s="987" t="s">
        <v>55</v>
      </c>
      <c r="JYU78" s="987" t="s">
        <v>55</v>
      </c>
      <c r="JYV78" s="987" t="s">
        <v>55</v>
      </c>
      <c r="JYW78" s="987" t="s">
        <v>55</v>
      </c>
      <c r="JYX78" s="987" t="s">
        <v>55</v>
      </c>
      <c r="JYY78" s="987" t="s">
        <v>55</v>
      </c>
      <c r="JYZ78" s="987" t="s">
        <v>55</v>
      </c>
      <c r="JZA78" s="987" t="s">
        <v>55</v>
      </c>
      <c r="JZB78" s="987" t="s">
        <v>55</v>
      </c>
      <c r="JZC78" s="987" t="s">
        <v>55</v>
      </c>
      <c r="JZD78" s="987" t="s">
        <v>55</v>
      </c>
      <c r="JZE78" s="987" t="s">
        <v>55</v>
      </c>
      <c r="JZF78" s="987" t="s">
        <v>55</v>
      </c>
      <c r="JZG78" s="987" t="s">
        <v>55</v>
      </c>
      <c r="JZH78" s="987" t="s">
        <v>55</v>
      </c>
      <c r="JZI78" s="987" t="s">
        <v>55</v>
      </c>
      <c r="JZJ78" s="987" t="s">
        <v>55</v>
      </c>
      <c r="JZK78" s="987" t="s">
        <v>55</v>
      </c>
      <c r="JZL78" s="987" t="s">
        <v>55</v>
      </c>
      <c r="JZM78" s="987" t="s">
        <v>55</v>
      </c>
      <c r="JZN78" s="987" t="s">
        <v>55</v>
      </c>
      <c r="JZO78" s="987" t="s">
        <v>55</v>
      </c>
      <c r="JZP78" s="987" t="s">
        <v>55</v>
      </c>
      <c r="JZQ78" s="987" t="s">
        <v>55</v>
      </c>
      <c r="JZR78" s="987" t="s">
        <v>55</v>
      </c>
      <c r="JZS78" s="987" t="s">
        <v>55</v>
      </c>
      <c r="JZT78" s="987" t="s">
        <v>55</v>
      </c>
      <c r="JZU78" s="987" t="s">
        <v>55</v>
      </c>
      <c r="JZV78" s="987" t="s">
        <v>55</v>
      </c>
      <c r="JZW78" s="987" t="s">
        <v>55</v>
      </c>
      <c r="JZX78" s="987" t="s">
        <v>55</v>
      </c>
      <c r="JZY78" s="987" t="s">
        <v>55</v>
      </c>
      <c r="JZZ78" s="987" t="s">
        <v>55</v>
      </c>
      <c r="KAA78" s="987" t="s">
        <v>55</v>
      </c>
      <c r="KAB78" s="987" t="s">
        <v>55</v>
      </c>
      <c r="KAC78" s="987" t="s">
        <v>55</v>
      </c>
      <c r="KAD78" s="987" t="s">
        <v>55</v>
      </c>
      <c r="KAE78" s="987" t="s">
        <v>55</v>
      </c>
      <c r="KAF78" s="987" t="s">
        <v>55</v>
      </c>
      <c r="KAG78" s="987" t="s">
        <v>55</v>
      </c>
      <c r="KAH78" s="987" t="s">
        <v>55</v>
      </c>
      <c r="KAI78" s="987" t="s">
        <v>55</v>
      </c>
      <c r="KAJ78" s="987" t="s">
        <v>55</v>
      </c>
      <c r="KAK78" s="987" t="s">
        <v>55</v>
      </c>
      <c r="KAL78" s="987" t="s">
        <v>55</v>
      </c>
      <c r="KAM78" s="987" t="s">
        <v>55</v>
      </c>
      <c r="KAN78" s="987" t="s">
        <v>55</v>
      </c>
      <c r="KAO78" s="987" t="s">
        <v>55</v>
      </c>
      <c r="KAP78" s="987" t="s">
        <v>55</v>
      </c>
      <c r="KAQ78" s="987" t="s">
        <v>55</v>
      </c>
      <c r="KAR78" s="987" t="s">
        <v>55</v>
      </c>
      <c r="KAS78" s="987" t="s">
        <v>55</v>
      </c>
      <c r="KAT78" s="987" t="s">
        <v>55</v>
      </c>
      <c r="KAU78" s="987" t="s">
        <v>55</v>
      </c>
      <c r="KAV78" s="987" t="s">
        <v>55</v>
      </c>
      <c r="KAW78" s="987" t="s">
        <v>55</v>
      </c>
      <c r="KAX78" s="987" t="s">
        <v>55</v>
      </c>
      <c r="KAY78" s="987" t="s">
        <v>55</v>
      </c>
      <c r="KAZ78" s="987" t="s">
        <v>55</v>
      </c>
      <c r="KBA78" s="987" t="s">
        <v>55</v>
      </c>
      <c r="KBB78" s="987" t="s">
        <v>55</v>
      </c>
      <c r="KBC78" s="987" t="s">
        <v>55</v>
      </c>
      <c r="KBD78" s="987" t="s">
        <v>55</v>
      </c>
      <c r="KBE78" s="987" t="s">
        <v>55</v>
      </c>
      <c r="KBF78" s="987" t="s">
        <v>55</v>
      </c>
      <c r="KBG78" s="987" t="s">
        <v>55</v>
      </c>
      <c r="KBH78" s="987" t="s">
        <v>55</v>
      </c>
      <c r="KBI78" s="987" t="s">
        <v>55</v>
      </c>
      <c r="KBJ78" s="987" t="s">
        <v>55</v>
      </c>
      <c r="KBK78" s="987" t="s">
        <v>55</v>
      </c>
      <c r="KBL78" s="987" t="s">
        <v>55</v>
      </c>
      <c r="KBM78" s="987" t="s">
        <v>55</v>
      </c>
      <c r="KBN78" s="987" t="s">
        <v>55</v>
      </c>
      <c r="KBO78" s="987" t="s">
        <v>55</v>
      </c>
      <c r="KBP78" s="987" t="s">
        <v>55</v>
      </c>
      <c r="KBQ78" s="987" t="s">
        <v>55</v>
      </c>
      <c r="KBR78" s="987" t="s">
        <v>55</v>
      </c>
      <c r="KBS78" s="987" t="s">
        <v>55</v>
      </c>
      <c r="KBT78" s="987" t="s">
        <v>55</v>
      </c>
      <c r="KBU78" s="987" t="s">
        <v>55</v>
      </c>
      <c r="KBV78" s="987" t="s">
        <v>55</v>
      </c>
      <c r="KBW78" s="987" t="s">
        <v>55</v>
      </c>
      <c r="KBX78" s="987" t="s">
        <v>55</v>
      </c>
      <c r="KBY78" s="987" t="s">
        <v>55</v>
      </c>
      <c r="KBZ78" s="987" t="s">
        <v>55</v>
      </c>
      <c r="KCA78" s="987" t="s">
        <v>55</v>
      </c>
      <c r="KCB78" s="987" t="s">
        <v>55</v>
      </c>
      <c r="KCC78" s="987" t="s">
        <v>55</v>
      </c>
      <c r="KCD78" s="987" t="s">
        <v>55</v>
      </c>
      <c r="KCE78" s="987" t="s">
        <v>55</v>
      </c>
      <c r="KCF78" s="987" t="s">
        <v>55</v>
      </c>
      <c r="KCG78" s="987" t="s">
        <v>55</v>
      </c>
      <c r="KCH78" s="987" t="s">
        <v>55</v>
      </c>
      <c r="KCI78" s="987" t="s">
        <v>55</v>
      </c>
      <c r="KCJ78" s="987" t="s">
        <v>55</v>
      </c>
      <c r="KCK78" s="987" t="s">
        <v>55</v>
      </c>
      <c r="KCL78" s="987" t="s">
        <v>55</v>
      </c>
      <c r="KCM78" s="987" t="s">
        <v>55</v>
      </c>
      <c r="KCN78" s="987" t="s">
        <v>55</v>
      </c>
      <c r="KCO78" s="987" t="s">
        <v>55</v>
      </c>
      <c r="KCP78" s="987" t="s">
        <v>55</v>
      </c>
      <c r="KCQ78" s="987" t="s">
        <v>55</v>
      </c>
      <c r="KCR78" s="987" t="s">
        <v>55</v>
      </c>
      <c r="KCS78" s="987" t="s">
        <v>55</v>
      </c>
      <c r="KCT78" s="987" t="s">
        <v>55</v>
      </c>
      <c r="KCU78" s="987" t="s">
        <v>55</v>
      </c>
      <c r="KCV78" s="987" t="s">
        <v>55</v>
      </c>
      <c r="KCW78" s="987" t="s">
        <v>55</v>
      </c>
      <c r="KCX78" s="987" t="s">
        <v>55</v>
      </c>
      <c r="KCY78" s="987" t="s">
        <v>55</v>
      </c>
      <c r="KCZ78" s="987" t="s">
        <v>55</v>
      </c>
      <c r="KDA78" s="987" t="s">
        <v>55</v>
      </c>
      <c r="KDB78" s="987" t="s">
        <v>55</v>
      </c>
      <c r="KDC78" s="987" t="s">
        <v>55</v>
      </c>
      <c r="KDD78" s="987" t="s">
        <v>55</v>
      </c>
      <c r="KDE78" s="987" t="s">
        <v>55</v>
      </c>
      <c r="KDF78" s="987" t="s">
        <v>55</v>
      </c>
      <c r="KDG78" s="987" t="s">
        <v>55</v>
      </c>
      <c r="KDH78" s="987" t="s">
        <v>55</v>
      </c>
      <c r="KDI78" s="987" t="s">
        <v>55</v>
      </c>
      <c r="KDJ78" s="987" t="s">
        <v>55</v>
      </c>
      <c r="KDK78" s="987" t="s">
        <v>55</v>
      </c>
      <c r="KDL78" s="987" t="s">
        <v>55</v>
      </c>
      <c r="KDM78" s="987" t="s">
        <v>55</v>
      </c>
      <c r="KDN78" s="987" t="s">
        <v>55</v>
      </c>
      <c r="KDO78" s="987" t="s">
        <v>55</v>
      </c>
      <c r="KDP78" s="987" t="s">
        <v>55</v>
      </c>
      <c r="KDQ78" s="987" t="s">
        <v>55</v>
      </c>
      <c r="KDR78" s="987" t="s">
        <v>55</v>
      </c>
      <c r="KDS78" s="987" t="s">
        <v>55</v>
      </c>
      <c r="KDT78" s="987" t="s">
        <v>55</v>
      </c>
      <c r="KDU78" s="987" t="s">
        <v>55</v>
      </c>
      <c r="KDV78" s="987" t="s">
        <v>55</v>
      </c>
      <c r="KDW78" s="987" t="s">
        <v>55</v>
      </c>
      <c r="KDX78" s="987" t="s">
        <v>55</v>
      </c>
      <c r="KDY78" s="987" t="s">
        <v>55</v>
      </c>
      <c r="KDZ78" s="987" t="s">
        <v>55</v>
      </c>
      <c r="KEA78" s="987" t="s">
        <v>55</v>
      </c>
      <c r="KEB78" s="987" t="s">
        <v>55</v>
      </c>
      <c r="KEC78" s="987" t="s">
        <v>55</v>
      </c>
      <c r="KED78" s="987" t="s">
        <v>55</v>
      </c>
      <c r="KEE78" s="987" t="s">
        <v>55</v>
      </c>
      <c r="KEF78" s="987" t="s">
        <v>55</v>
      </c>
      <c r="KEG78" s="987" t="s">
        <v>55</v>
      </c>
      <c r="KEH78" s="987" t="s">
        <v>55</v>
      </c>
      <c r="KEI78" s="987" t="s">
        <v>55</v>
      </c>
      <c r="KEJ78" s="987" t="s">
        <v>55</v>
      </c>
      <c r="KEK78" s="987" t="s">
        <v>55</v>
      </c>
      <c r="KEL78" s="987" t="s">
        <v>55</v>
      </c>
      <c r="KEM78" s="987" t="s">
        <v>55</v>
      </c>
      <c r="KEN78" s="987" t="s">
        <v>55</v>
      </c>
      <c r="KEO78" s="987" t="s">
        <v>55</v>
      </c>
      <c r="KEP78" s="987" t="s">
        <v>55</v>
      </c>
      <c r="KEQ78" s="987" t="s">
        <v>55</v>
      </c>
      <c r="KER78" s="987" t="s">
        <v>55</v>
      </c>
      <c r="KES78" s="987" t="s">
        <v>55</v>
      </c>
      <c r="KET78" s="987" t="s">
        <v>55</v>
      </c>
      <c r="KEU78" s="987" t="s">
        <v>55</v>
      </c>
      <c r="KEV78" s="987" t="s">
        <v>55</v>
      </c>
      <c r="KEW78" s="987" t="s">
        <v>55</v>
      </c>
      <c r="KEX78" s="987" t="s">
        <v>55</v>
      </c>
      <c r="KEY78" s="987" t="s">
        <v>55</v>
      </c>
      <c r="KEZ78" s="987" t="s">
        <v>55</v>
      </c>
      <c r="KFA78" s="987" t="s">
        <v>55</v>
      </c>
      <c r="KFB78" s="987" t="s">
        <v>55</v>
      </c>
      <c r="KFC78" s="987" t="s">
        <v>55</v>
      </c>
      <c r="KFD78" s="987" t="s">
        <v>55</v>
      </c>
      <c r="KFE78" s="987" t="s">
        <v>55</v>
      </c>
      <c r="KFF78" s="987" t="s">
        <v>55</v>
      </c>
      <c r="KFG78" s="987" t="s">
        <v>55</v>
      </c>
      <c r="KFH78" s="987" t="s">
        <v>55</v>
      </c>
      <c r="KFI78" s="987" t="s">
        <v>55</v>
      </c>
      <c r="KFJ78" s="987" t="s">
        <v>55</v>
      </c>
      <c r="KFK78" s="987" t="s">
        <v>55</v>
      </c>
      <c r="KFL78" s="987" t="s">
        <v>55</v>
      </c>
      <c r="KFM78" s="987" t="s">
        <v>55</v>
      </c>
      <c r="KFN78" s="987" t="s">
        <v>55</v>
      </c>
      <c r="KFO78" s="987" t="s">
        <v>55</v>
      </c>
      <c r="KFP78" s="987" t="s">
        <v>55</v>
      </c>
      <c r="KFQ78" s="987" t="s">
        <v>55</v>
      </c>
      <c r="KFR78" s="987" t="s">
        <v>55</v>
      </c>
      <c r="KFS78" s="987" t="s">
        <v>55</v>
      </c>
      <c r="KFT78" s="987" t="s">
        <v>55</v>
      </c>
      <c r="KFU78" s="987" t="s">
        <v>55</v>
      </c>
      <c r="KFV78" s="987" t="s">
        <v>55</v>
      </c>
      <c r="KFW78" s="987" t="s">
        <v>55</v>
      </c>
      <c r="KFX78" s="987" t="s">
        <v>55</v>
      </c>
      <c r="KFY78" s="987" t="s">
        <v>55</v>
      </c>
      <c r="KFZ78" s="987" t="s">
        <v>55</v>
      </c>
      <c r="KGA78" s="987" t="s">
        <v>55</v>
      </c>
      <c r="KGB78" s="987" t="s">
        <v>55</v>
      </c>
      <c r="KGC78" s="987" t="s">
        <v>55</v>
      </c>
      <c r="KGD78" s="987" t="s">
        <v>55</v>
      </c>
      <c r="KGE78" s="987" t="s">
        <v>55</v>
      </c>
      <c r="KGF78" s="987" t="s">
        <v>55</v>
      </c>
      <c r="KGG78" s="987" t="s">
        <v>55</v>
      </c>
      <c r="KGH78" s="987" t="s">
        <v>55</v>
      </c>
      <c r="KGI78" s="987" t="s">
        <v>55</v>
      </c>
      <c r="KGJ78" s="987" t="s">
        <v>55</v>
      </c>
      <c r="KGK78" s="987" t="s">
        <v>55</v>
      </c>
      <c r="KGL78" s="987" t="s">
        <v>55</v>
      </c>
      <c r="KGM78" s="987" t="s">
        <v>55</v>
      </c>
      <c r="KGN78" s="987" t="s">
        <v>55</v>
      </c>
      <c r="KGO78" s="987" t="s">
        <v>55</v>
      </c>
      <c r="KGP78" s="987" t="s">
        <v>55</v>
      </c>
      <c r="KGQ78" s="987" t="s">
        <v>55</v>
      </c>
      <c r="KGR78" s="987" t="s">
        <v>55</v>
      </c>
      <c r="KGS78" s="987" t="s">
        <v>55</v>
      </c>
      <c r="KGT78" s="987" t="s">
        <v>55</v>
      </c>
      <c r="KGU78" s="987" t="s">
        <v>55</v>
      </c>
      <c r="KGV78" s="987" t="s">
        <v>55</v>
      </c>
      <c r="KGW78" s="987" t="s">
        <v>55</v>
      </c>
      <c r="KGX78" s="987" t="s">
        <v>55</v>
      </c>
      <c r="KGY78" s="987" t="s">
        <v>55</v>
      </c>
      <c r="KGZ78" s="987" t="s">
        <v>55</v>
      </c>
      <c r="KHA78" s="987" t="s">
        <v>55</v>
      </c>
      <c r="KHB78" s="987" t="s">
        <v>55</v>
      </c>
      <c r="KHC78" s="987" t="s">
        <v>55</v>
      </c>
      <c r="KHD78" s="987" t="s">
        <v>55</v>
      </c>
      <c r="KHE78" s="987" t="s">
        <v>55</v>
      </c>
      <c r="KHF78" s="987" t="s">
        <v>55</v>
      </c>
      <c r="KHG78" s="987" t="s">
        <v>55</v>
      </c>
      <c r="KHH78" s="987" t="s">
        <v>55</v>
      </c>
      <c r="KHI78" s="987" t="s">
        <v>55</v>
      </c>
      <c r="KHJ78" s="987" t="s">
        <v>55</v>
      </c>
      <c r="KHK78" s="987" t="s">
        <v>55</v>
      </c>
      <c r="KHL78" s="987" t="s">
        <v>55</v>
      </c>
      <c r="KHM78" s="987" t="s">
        <v>55</v>
      </c>
      <c r="KHN78" s="987" t="s">
        <v>55</v>
      </c>
      <c r="KHO78" s="987" t="s">
        <v>55</v>
      </c>
      <c r="KHP78" s="987" t="s">
        <v>55</v>
      </c>
      <c r="KHQ78" s="987" t="s">
        <v>55</v>
      </c>
      <c r="KHR78" s="987" t="s">
        <v>55</v>
      </c>
      <c r="KHS78" s="987" t="s">
        <v>55</v>
      </c>
      <c r="KHT78" s="987" t="s">
        <v>55</v>
      </c>
      <c r="KHU78" s="987" t="s">
        <v>55</v>
      </c>
      <c r="KHV78" s="987" t="s">
        <v>55</v>
      </c>
      <c r="KHW78" s="987" t="s">
        <v>55</v>
      </c>
      <c r="KHX78" s="987" t="s">
        <v>55</v>
      </c>
      <c r="KHY78" s="987" t="s">
        <v>55</v>
      </c>
      <c r="KHZ78" s="987" t="s">
        <v>55</v>
      </c>
      <c r="KIA78" s="987" t="s">
        <v>55</v>
      </c>
      <c r="KIB78" s="987" t="s">
        <v>55</v>
      </c>
      <c r="KIC78" s="987" t="s">
        <v>55</v>
      </c>
      <c r="KID78" s="987" t="s">
        <v>55</v>
      </c>
      <c r="KIE78" s="987" t="s">
        <v>55</v>
      </c>
      <c r="KIF78" s="987" t="s">
        <v>55</v>
      </c>
      <c r="KIG78" s="987" t="s">
        <v>55</v>
      </c>
      <c r="KIH78" s="987" t="s">
        <v>55</v>
      </c>
      <c r="KII78" s="987" t="s">
        <v>55</v>
      </c>
      <c r="KIJ78" s="987" t="s">
        <v>55</v>
      </c>
      <c r="KIK78" s="987" t="s">
        <v>55</v>
      </c>
      <c r="KIL78" s="987" t="s">
        <v>55</v>
      </c>
      <c r="KIM78" s="987" t="s">
        <v>55</v>
      </c>
      <c r="KIN78" s="987" t="s">
        <v>55</v>
      </c>
      <c r="KIO78" s="987" t="s">
        <v>55</v>
      </c>
      <c r="KIP78" s="987" t="s">
        <v>55</v>
      </c>
      <c r="KIQ78" s="987" t="s">
        <v>55</v>
      </c>
      <c r="KIR78" s="987" t="s">
        <v>55</v>
      </c>
      <c r="KIS78" s="987" t="s">
        <v>55</v>
      </c>
      <c r="KIT78" s="987" t="s">
        <v>55</v>
      </c>
      <c r="KIU78" s="987" t="s">
        <v>55</v>
      </c>
      <c r="KIV78" s="987" t="s">
        <v>55</v>
      </c>
      <c r="KIW78" s="987" t="s">
        <v>55</v>
      </c>
      <c r="KIX78" s="987" t="s">
        <v>55</v>
      </c>
      <c r="KIY78" s="987" t="s">
        <v>55</v>
      </c>
      <c r="KIZ78" s="987" t="s">
        <v>55</v>
      </c>
      <c r="KJA78" s="987" t="s">
        <v>55</v>
      </c>
      <c r="KJB78" s="987" t="s">
        <v>55</v>
      </c>
      <c r="KJC78" s="987" t="s">
        <v>55</v>
      </c>
      <c r="KJD78" s="987" t="s">
        <v>55</v>
      </c>
      <c r="KJE78" s="987" t="s">
        <v>55</v>
      </c>
      <c r="KJF78" s="987" t="s">
        <v>55</v>
      </c>
      <c r="KJG78" s="987" t="s">
        <v>55</v>
      </c>
      <c r="KJH78" s="987" t="s">
        <v>55</v>
      </c>
      <c r="KJI78" s="987" t="s">
        <v>55</v>
      </c>
      <c r="KJJ78" s="987" t="s">
        <v>55</v>
      </c>
      <c r="KJK78" s="987" t="s">
        <v>55</v>
      </c>
      <c r="KJL78" s="987" t="s">
        <v>55</v>
      </c>
      <c r="KJM78" s="987" t="s">
        <v>55</v>
      </c>
      <c r="KJN78" s="987" t="s">
        <v>55</v>
      </c>
      <c r="KJO78" s="987" t="s">
        <v>55</v>
      </c>
      <c r="KJP78" s="987" t="s">
        <v>55</v>
      </c>
      <c r="KJQ78" s="987" t="s">
        <v>55</v>
      </c>
      <c r="KJR78" s="987" t="s">
        <v>55</v>
      </c>
      <c r="KJS78" s="987" t="s">
        <v>55</v>
      </c>
      <c r="KJT78" s="987" t="s">
        <v>55</v>
      </c>
      <c r="KJU78" s="987" t="s">
        <v>55</v>
      </c>
      <c r="KJV78" s="987" t="s">
        <v>55</v>
      </c>
      <c r="KJW78" s="987" t="s">
        <v>55</v>
      </c>
      <c r="KJX78" s="987" t="s">
        <v>55</v>
      </c>
      <c r="KJY78" s="987" t="s">
        <v>55</v>
      </c>
      <c r="KJZ78" s="987" t="s">
        <v>55</v>
      </c>
      <c r="KKA78" s="987" t="s">
        <v>55</v>
      </c>
      <c r="KKB78" s="987" t="s">
        <v>55</v>
      </c>
      <c r="KKC78" s="987" t="s">
        <v>55</v>
      </c>
      <c r="KKD78" s="987" t="s">
        <v>55</v>
      </c>
      <c r="KKE78" s="987" t="s">
        <v>55</v>
      </c>
      <c r="KKF78" s="987" t="s">
        <v>55</v>
      </c>
      <c r="KKG78" s="987" t="s">
        <v>55</v>
      </c>
      <c r="KKH78" s="987" t="s">
        <v>55</v>
      </c>
      <c r="KKI78" s="987" t="s">
        <v>55</v>
      </c>
      <c r="KKJ78" s="987" t="s">
        <v>55</v>
      </c>
      <c r="KKK78" s="987" t="s">
        <v>55</v>
      </c>
      <c r="KKL78" s="987" t="s">
        <v>55</v>
      </c>
      <c r="KKM78" s="987" t="s">
        <v>55</v>
      </c>
      <c r="KKN78" s="987" t="s">
        <v>55</v>
      </c>
      <c r="KKO78" s="987" t="s">
        <v>55</v>
      </c>
      <c r="KKP78" s="987" t="s">
        <v>55</v>
      </c>
      <c r="KKQ78" s="987" t="s">
        <v>55</v>
      </c>
      <c r="KKR78" s="987" t="s">
        <v>55</v>
      </c>
      <c r="KKS78" s="987" t="s">
        <v>55</v>
      </c>
      <c r="KKT78" s="987" t="s">
        <v>55</v>
      </c>
      <c r="KKU78" s="987" t="s">
        <v>55</v>
      </c>
      <c r="KKV78" s="987" t="s">
        <v>55</v>
      </c>
      <c r="KKW78" s="987" t="s">
        <v>55</v>
      </c>
      <c r="KKX78" s="987" t="s">
        <v>55</v>
      </c>
      <c r="KKY78" s="987" t="s">
        <v>55</v>
      </c>
      <c r="KKZ78" s="987" t="s">
        <v>55</v>
      </c>
      <c r="KLA78" s="987" t="s">
        <v>55</v>
      </c>
      <c r="KLB78" s="987" t="s">
        <v>55</v>
      </c>
      <c r="KLC78" s="987" t="s">
        <v>55</v>
      </c>
      <c r="KLD78" s="987" t="s">
        <v>55</v>
      </c>
      <c r="KLE78" s="987" t="s">
        <v>55</v>
      </c>
      <c r="KLF78" s="987" t="s">
        <v>55</v>
      </c>
      <c r="KLG78" s="987" t="s">
        <v>55</v>
      </c>
      <c r="KLH78" s="987" t="s">
        <v>55</v>
      </c>
      <c r="KLI78" s="987" t="s">
        <v>55</v>
      </c>
      <c r="KLJ78" s="987" t="s">
        <v>55</v>
      </c>
      <c r="KLK78" s="987" t="s">
        <v>55</v>
      </c>
      <c r="KLL78" s="987" t="s">
        <v>55</v>
      </c>
      <c r="KLM78" s="987" t="s">
        <v>55</v>
      </c>
      <c r="KLN78" s="987" t="s">
        <v>55</v>
      </c>
      <c r="KLO78" s="987" t="s">
        <v>55</v>
      </c>
      <c r="KLP78" s="987" t="s">
        <v>55</v>
      </c>
      <c r="KLQ78" s="987" t="s">
        <v>55</v>
      </c>
      <c r="KLR78" s="987" t="s">
        <v>55</v>
      </c>
      <c r="KLS78" s="987" t="s">
        <v>55</v>
      </c>
      <c r="KLT78" s="987" t="s">
        <v>55</v>
      </c>
      <c r="KLU78" s="987" t="s">
        <v>55</v>
      </c>
      <c r="KLV78" s="987" t="s">
        <v>55</v>
      </c>
      <c r="KLW78" s="987" t="s">
        <v>55</v>
      </c>
      <c r="KLX78" s="987" t="s">
        <v>55</v>
      </c>
      <c r="KLY78" s="987" t="s">
        <v>55</v>
      </c>
      <c r="KLZ78" s="987" t="s">
        <v>55</v>
      </c>
      <c r="KMA78" s="987" t="s">
        <v>55</v>
      </c>
      <c r="KMB78" s="987" t="s">
        <v>55</v>
      </c>
      <c r="KMC78" s="987" t="s">
        <v>55</v>
      </c>
      <c r="KMD78" s="987" t="s">
        <v>55</v>
      </c>
      <c r="KME78" s="987" t="s">
        <v>55</v>
      </c>
      <c r="KMF78" s="987" t="s">
        <v>55</v>
      </c>
      <c r="KMG78" s="987" t="s">
        <v>55</v>
      </c>
      <c r="KMH78" s="987" t="s">
        <v>55</v>
      </c>
      <c r="KMI78" s="987" t="s">
        <v>55</v>
      </c>
      <c r="KMJ78" s="987" t="s">
        <v>55</v>
      </c>
      <c r="KMK78" s="987" t="s">
        <v>55</v>
      </c>
      <c r="KML78" s="987" t="s">
        <v>55</v>
      </c>
      <c r="KMM78" s="987" t="s">
        <v>55</v>
      </c>
      <c r="KMN78" s="987" t="s">
        <v>55</v>
      </c>
      <c r="KMO78" s="987" t="s">
        <v>55</v>
      </c>
      <c r="KMP78" s="987" t="s">
        <v>55</v>
      </c>
      <c r="KMQ78" s="987" t="s">
        <v>55</v>
      </c>
      <c r="KMR78" s="987" t="s">
        <v>55</v>
      </c>
      <c r="KMS78" s="987" t="s">
        <v>55</v>
      </c>
      <c r="KMT78" s="987" t="s">
        <v>55</v>
      </c>
      <c r="KMU78" s="987" t="s">
        <v>55</v>
      </c>
      <c r="KMV78" s="987" t="s">
        <v>55</v>
      </c>
      <c r="KMW78" s="987" t="s">
        <v>55</v>
      </c>
      <c r="KMX78" s="987" t="s">
        <v>55</v>
      </c>
      <c r="KMY78" s="987" t="s">
        <v>55</v>
      </c>
      <c r="KMZ78" s="987" t="s">
        <v>55</v>
      </c>
      <c r="KNA78" s="987" t="s">
        <v>55</v>
      </c>
      <c r="KNB78" s="987" t="s">
        <v>55</v>
      </c>
      <c r="KNC78" s="987" t="s">
        <v>55</v>
      </c>
      <c r="KND78" s="987" t="s">
        <v>55</v>
      </c>
      <c r="KNE78" s="987" t="s">
        <v>55</v>
      </c>
      <c r="KNF78" s="987" t="s">
        <v>55</v>
      </c>
      <c r="KNG78" s="987" t="s">
        <v>55</v>
      </c>
      <c r="KNH78" s="987" t="s">
        <v>55</v>
      </c>
      <c r="KNI78" s="987" t="s">
        <v>55</v>
      </c>
      <c r="KNJ78" s="987" t="s">
        <v>55</v>
      </c>
      <c r="KNK78" s="987" t="s">
        <v>55</v>
      </c>
      <c r="KNL78" s="987" t="s">
        <v>55</v>
      </c>
      <c r="KNM78" s="987" t="s">
        <v>55</v>
      </c>
      <c r="KNN78" s="987" t="s">
        <v>55</v>
      </c>
      <c r="KNO78" s="987" t="s">
        <v>55</v>
      </c>
      <c r="KNP78" s="987" t="s">
        <v>55</v>
      </c>
      <c r="KNQ78" s="987" t="s">
        <v>55</v>
      </c>
      <c r="KNR78" s="987" t="s">
        <v>55</v>
      </c>
      <c r="KNS78" s="987" t="s">
        <v>55</v>
      </c>
      <c r="KNT78" s="987" t="s">
        <v>55</v>
      </c>
      <c r="KNU78" s="987" t="s">
        <v>55</v>
      </c>
      <c r="KNV78" s="987" t="s">
        <v>55</v>
      </c>
      <c r="KNW78" s="987" t="s">
        <v>55</v>
      </c>
      <c r="KNX78" s="987" t="s">
        <v>55</v>
      </c>
      <c r="KNY78" s="987" t="s">
        <v>55</v>
      </c>
      <c r="KNZ78" s="987" t="s">
        <v>55</v>
      </c>
      <c r="KOA78" s="987" t="s">
        <v>55</v>
      </c>
      <c r="KOB78" s="987" t="s">
        <v>55</v>
      </c>
      <c r="KOC78" s="987" t="s">
        <v>55</v>
      </c>
      <c r="KOD78" s="987" t="s">
        <v>55</v>
      </c>
      <c r="KOE78" s="987" t="s">
        <v>55</v>
      </c>
      <c r="KOF78" s="987" t="s">
        <v>55</v>
      </c>
      <c r="KOG78" s="987" t="s">
        <v>55</v>
      </c>
      <c r="KOH78" s="987" t="s">
        <v>55</v>
      </c>
      <c r="KOI78" s="987" t="s">
        <v>55</v>
      </c>
      <c r="KOJ78" s="987" t="s">
        <v>55</v>
      </c>
      <c r="KOK78" s="987" t="s">
        <v>55</v>
      </c>
      <c r="KOL78" s="987" t="s">
        <v>55</v>
      </c>
      <c r="KOM78" s="987" t="s">
        <v>55</v>
      </c>
      <c r="KON78" s="987" t="s">
        <v>55</v>
      </c>
      <c r="KOO78" s="987" t="s">
        <v>55</v>
      </c>
      <c r="KOP78" s="987" t="s">
        <v>55</v>
      </c>
      <c r="KOQ78" s="987" t="s">
        <v>55</v>
      </c>
      <c r="KOR78" s="987" t="s">
        <v>55</v>
      </c>
      <c r="KOS78" s="987" t="s">
        <v>55</v>
      </c>
      <c r="KOT78" s="987" t="s">
        <v>55</v>
      </c>
      <c r="KOU78" s="987" t="s">
        <v>55</v>
      </c>
      <c r="KOV78" s="987" t="s">
        <v>55</v>
      </c>
      <c r="KOW78" s="987" t="s">
        <v>55</v>
      </c>
      <c r="KOX78" s="987" t="s">
        <v>55</v>
      </c>
      <c r="KOY78" s="987" t="s">
        <v>55</v>
      </c>
      <c r="KOZ78" s="987" t="s">
        <v>55</v>
      </c>
      <c r="KPA78" s="987" t="s">
        <v>55</v>
      </c>
      <c r="KPB78" s="987" t="s">
        <v>55</v>
      </c>
      <c r="KPC78" s="987" t="s">
        <v>55</v>
      </c>
      <c r="KPD78" s="987" t="s">
        <v>55</v>
      </c>
      <c r="KPE78" s="987" t="s">
        <v>55</v>
      </c>
      <c r="KPF78" s="987" t="s">
        <v>55</v>
      </c>
      <c r="KPG78" s="987" t="s">
        <v>55</v>
      </c>
      <c r="KPH78" s="987" t="s">
        <v>55</v>
      </c>
      <c r="KPI78" s="987" t="s">
        <v>55</v>
      </c>
      <c r="KPJ78" s="987" t="s">
        <v>55</v>
      </c>
      <c r="KPK78" s="987" t="s">
        <v>55</v>
      </c>
      <c r="KPL78" s="987" t="s">
        <v>55</v>
      </c>
      <c r="KPM78" s="987" t="s">
        <v>55</v>
      </c>
      <c r="KPN78" s="987" t="s">
        <v>55</v>
      </c>
      <c r="KPO78" s="987" t="s">
        <v>55</v>
      </c>
      <c r="KPP78" s="987" t="s">
        <v>55</v>
      </c>
      <c r="KPQ78" s="987" t="s">
        <v>55</v>
      </c>
      <c r="KPR78" s="987" t="s">
        <v>55</v>
      </c>
      <c r="KPS78" s="987" t="s">
        <v>55</v>
      </c>
      <c r="KPT78" s="987" t="s">
        <v>55</v>
      </c>
      <c r="KPU78" s="987" t="s">
        <v>55</v>
      </c>
      <c r="KPV78" s="987" t="s">
        <v>55</v>
      </c>
      <c r="KPW78" s="987" t="s">
        <v>55</v>
      </c>
      <c r="KPX78" s="987" t="s">
        <v>55</v>
      </c>
      <c r="KPY78" s="987" t="s">
        <v>55</v>
      </c>
      <c r="KPZ78" s="987" t="s">
        <v>55</v>
      </c>
      <c r="KQA78" s="987" t="s">
        <v>55</v>
      </c>
      <c r="KQB78" s="987" t="s">
        <v>55</v>
      </c>
      <c r="KQC78" s="987" t="s">
        <v>55</v>
      </c>
      <c r="KQD78" s="987" t="s">
        <v>55</v>
      </c>
      <c r="KQE78" s="987" t="s">
        <v>55</v>
      </c>
      <c r="KQF78" s="987" t="s">
        <v>55</v>
      </c>
      <c r="KQG78" s="987" t="s">
        <v>55</v>
      </c>
      <c r="KQH78" s="987" t="s">
        <v>55</v>
      </c>
      <c r="KQI78" s="987" t="s">
        <v>55</v>
      </c>
      <c r="KQJ78" s="987" t="s">
        <v>55</v>
      </c>
      <c r="KQK78" s="987" t="s">
        <v>55</v>
      </c>
      <c r="KQL78" s="987" t="s">
        <v>55</v>
      </c>
      <c r="KQM78" s="987" t="s">
        <v>55</v>
      </c>
      <c r="KQN78" s="987" t="s">
        <v>55</v>
      </c>
      <c r="KQO78" s="987" t="s">
        <v>55</v>
      </c>
      <c r="KQP78" s="987" t="s">
        <v>55</v>
      </c>
      <c r="KQQ78" s="987" t="s">
        <v>55</v>
      </c>
      <c r="KQR78" s="987" t="s">
        <v>55</v>
      </c>
      <c r="KQS78" s="987" t="s">
        <v>55</v>
      </c>
      <c r="KQT78" s="987" t="s">
        <v>55</v>
      </c>
      <c r="KQU78" s="987" t="s">
        <v>55</v>
      </c>
      <c r="KQV78" s="987" t="s">
        <v>55</v>
      </c>
      <c r="KQW78" s="987" t="s">
        <v>55</v>
      </c>
      <c r="KQX78" s="987" t="s">
        <v>55</v>
      </c>
      <c r="KQY78" s="987" t="s">
        <v>55</v>
      </c>
      <c r="KQZ78" s="987" t="s">
        <v>55</v>
      </c>
      <c r="KRA78" s="987" t="s">
        <v>55</v>
      </c>
      <c r="KRB78" s="987" t="s">
        <v>55</v>
      </c>
      <c r="KRC78" s="987" t="s">
        <v>55</v>
      </c>
      <c r="KRD78" s="987" t="s">
        <v>55</v>
      </c>
      <c r="KRE78" s="987" t="s">
        <v>55</v>
      </c>
      <c r="KRF78" s="987" t="s">
        <v>55</v>
      </c>
      <c r="KRG78" s="987" t="s">
        <v>55</v>
      </c>
      <c r="KRH78" s="987" t="s">
        <v>55</v>
      </c>
      <c r="KRI78" s="987" t="s">
        <v>55</v>
      </c>
      <c r="KRJ78" s="987" t="s">
        <v>55</v>
      </c>
      <c r="KRK78" s="987" t="s">
        <v>55</v>
      </c>
      <c r="KRL78" s="987" t="s">
        <v>55</v>
      </c>
      <c r="KRM78" s="987" t="s">
        <v>55</v>
      </c>
      <c r="KRN78" s="987" t="s">
        <v>55</v>
      </c>
      <c r="KRO78" s="987" t="s">
        <v>55</v>
      </c>
      <c r="KRP78" s="987" t="s">
        <v>55</v>
      </c>
      <c r="KRQ78" s="987" t="s">
        <v>55</v>
      </c>
      <c r="KRR78" s="987" t="s">
        <v>55</v>
      </c>
      <c r="KRS78" s="987" t="s">
        <v>55</v>
      </c>
      <c r="KRT78" s="987" t="s">
        <v>55</v>
      </c>
      <c r="KRU78" s="987" t="s">
        <v>55</v>
      </c>
      <c r="KRV78" s="987" t="s">
        <v>55</v>
      </c>
      <c r="KRW78" s="987" t="s">
        <v>55</v>
      </c>
      <c r="KRX78" s="987" t="s">
        <v>55</v>
      </c>
      <c r="KRY78" s="987" t="s">
        <v>55</v>
      </c>
      <c r="KRZ78" s="987" t="s">
        <v>55</v>
      </c>
      <c r="KSA78" s="987" t="s">
        <v>55</v>
      </c>
      <c r="KSB78" s="987" t="s">
        <v>55</v>
      </c>
      <c r="KSC78" s="987" t="s">
        <v>55</v>
      </c>
      <c r="KSD78" s="987" t="s">
        <v>55</v>
      </c>
      <c r="KSE78" s="987" t="s">
        <v>55</v>
      </c>
      <c r="KSF78" s="987" t="s">
        <v>55</v>
      </c>
      <c r="KSG78" s="987" t="s">
        <v>55</v>
      </c>
      <c r="KSH78" s="987" t="s">
        <v>55</v>
      </c>
      <c r="KSI78" s="987" t="s">
        <v>55</v>
      </c>
      <c r="KSJ78" s="987" t="s">
        <v>55</v>
      </c>
      <c r="KSK78" s="987" t="s">
        <v>55</v>
      </c>
      <c r="KSL78" s="987" t="s">
        <v>55</v>
      </c>
      <c r="KSM78" s="987" t="s">
        <v>55</v>
      </c>
      <c r="KSN78" s="987" t="s">
        <v>55</v>
      </c>
      <c r="KSO78" s="987" t="s">
        <v>55</v>
      </c>
      <c r="KSP78" s="987" t="s">
        <v>55</v>
      </c>
      <c r="KSQ78" s="987" t="s">
        <v>55</v>
      </c>
      <c r="KSR78" s="987" t="s">
        <v>55</v>
      </c>
      <c r="KSS78" s="987" t="s">
        <v>55</v>
      </c>
      <c r="KST78" s="987" t="s">
        <v>55</v>
      </c>
      <c r="KSU78" s="987" t="s">
        <v>55</v>
      </c>
      <c r="KSV78" s="987" t="s">
        <v>55</v>
      </c>
      <c r="KSW78" s="987" t="s">
        <v>55</v>
      </c>
      <c r="KSX78" s="987" t="s">
        <v>55</v>
      </c>
      <c r="KSY78" s="987" t="s">
        <v>55</v>
      </c>
      <c r="KSZ78" s="987" t="s">
        <v>55</v>
      </c>
      <c r="KTA78" s="987" t="s">
        <v>55</v>
      </c>
      <c r="KTB78" s="987" t="s">
        <v>55</v>
      </c>
      <c r="KTC78" s="987" t="s">
        <v>55</v>
      </c>
      <c r="KTD78" s="987" t="s">
        <v>55</v>
      </c>
      <c r="KTE78" s="987" t="s">
        <v>55</v>
      </c>
      <c r="KTF78" s="987" t="s">
        <v>55</v>
      </c>
      <c r="KTG78" s="987" t="s">
        <v>55</v>
      </c>
      <c r="KTH78" s="987" t="s">
        <v>55</v>
      </c>
      <c r="KTI78" s="987" t="s">
        <v>55</v>
      </c>
      <c r="KTJ78" s="987" t="s">
        <v>55</v>
      </c>
      <c r="KTK78" s="987" t="s">
        <v>55</v>
      </c>
      <c r="KTL78" s="987" t="s">
        <v>55</v>
      </c>
      <c r="KTM78" s="987" t="s">
        <v>55</v>
      </c>
      <c r="KTN78" s="987" t="s">
        <v>55</v>
      </c>
      <c r="KTO78" s="987" t="s">
        <v>55</v>
      </c>
      <c r="KTP78" s="987" t="s">
        <v>55</v>
      </c>
      <c r="KTQ78" s="987" t="s">
        <v>55</v>
      </c>
      <c r="KTR78" s="987" t="s">
        <v>55</v>
      </c>
      <c r="KTS78" s="987" t="s">
        <v>55</v>
      </c>
      <c r="KTT78" s="987" t="s">
        <v>55</v>
      </c>
      <c r="KTU78" s="987" t="s">
        <v>55</v>
      </c>
      <c r="KTV78" s="987" t="s">
        <v>55</v>
      </c>
      <c r="KTW78" s="987" t="s">
        <v>55</v>
      </c>
      <c r="KTX78" s="987" t="s">
        <v>55</v>
      </c>
      <c r="KTY78" s="987" t="s">
        <v>55</v>
      </c>
      <c r="KTZ78" s="987" t="s">
        <v>55</v>
      </c>
      <c r="KUA78" s="987" t="s">
        <v>55</v>
      </c>
      <c r="KUB78" s="987" t="s">
        <v>55</v>
      </c>
      <c r="KUC78" s="987" t="s">
        <v>55</v>
      </c>
      <c r="KUD78" s="987" t="s">
        <v>55</v>
      </c>
      <c r="KUE78" s="987" t="s">
        <v>55</v>
      </c>
      <c r="KUF78" s="987" t="s">
        <v>55</v>
      </c>
      <c r="KUG78" s="987" t="s">
        <v>55</v>
      </c>
      <c r="KUH78" s="987" t="s">
        <v>55</v>
      </c>
      <c r="KUI78" s="987" t="s">
        <v>55</v>
      </c>
      <c r="KUJ78" s="987" t="s">
        <v>55</v>
      </c>
      <c r="KUK78" s="987" t="s">
        <v>55</v>
      </c>
      <c r="KUL78" s="987" t="s">
        <v>55</v>
      </c>
      <c r="KUM78" s="987" t="s">
        <v>55</v>
      </c>
      <c r="KUN78" s="987" t="s">
        <v>55</v>
      </c>
      <c r="KUO78" s="987" t="s">
        <v>55</v>
      </c>
      <c r="KUP78" s="987" t="s">
        <v>55</v>
      </c>
      <c r="KUQ78" s="987" t="s">
        <v>55</v>
      </c>
      <c r="KUR78" s="987" t="s">
        <v>55</v>
      </c>
      <c r="KUS78" s="987" t="s">
        <v>55</v>
      </c>
      <c r="KUT78" s="987" t="s">
        <v>55</v>
      </c>
      <c r="KUU78" s="987" t="s">
        <v>55</v>
      </c>
      <c r="KUV78" s="987" t="s">
        <v>55</v>
      </c>
      <c r="KUW78" s="987" t="s">
        <v>55</v>
      </c>
      <c r="KUX78" s="987" t="s">
        <v>55</v>
      </c>
      <c r="KUY78" s="987" t="s">
        <v>55</v>
      </c>
      <c r="KUZ78" s="987" t="s">
        <v>55</v>
      </c>
      <c r="KVA78" s="987" t="s">
        <v>55</v>
      </c>
      <c r="KVB78" s="987" t="s">
        <v>55</v>
      </c>
      <c r="KVC78" s="987" t="s">
        <v>55</v>
      </c>
      <c r="KVD78" s="987" t="s">
        <v>55</v>
      </c>
      <c r="KVE78" s="987" t="s">
        <v>55</v>
      </c>
      <c r="KVF78" s="987" t="s">
        <v>55</v>
      </c>
      <c r="KVG78" s="987" t="s">
        <v>55</v>
      </c>
      <c r="KVH78" s="987" t="s">
        <v>55</v>
      </c>
      <c r="KVI78" s="987" t="s">
        <v>55</v>
      </c>
      <c r="KVJ78" s="987" t="s">
        <v>55</v>
      </c>
      <c r="KVK78" s="987" t="s">
        <v>55</v>
      </c>
      <c r="KVL78" s="987" t="s">
        <v>55</v>
      </c>
      <c r="KVM78" s="987" t="s">
        <v>55</v>
      </c>
      <c r="KVN78" s="987" t="s">
        <v>55</v>
      </c>
      <c r="KVO78" s="987" t="s">
        <v>55</v>
      </c>
      <c r="KVP78" s="987" t="s">
        <v>55</v>
      </c>
      <c r="KVQ78" s="987" t="s">
        <v>55</v>
      </c>
      <c r="KVR78" s="987" t="s">
        <v>55</v>
      </c>
      <c r="KVS78" s="987" t="s">
        <v>55</v>
      </c>
      <c r="KVT78" s="987" t="s">
        <v>55</v>
      </c>
      <c r="KVU78" s="987" t="s">
        <v>55</v>
      </c>
      <c r="KVV78" s="987" t="s">
        <v>55</v>
      </c>
      <c r="KVW78" s="987" t="s">
        <v>55</v>
      </c>
      <c r="KVX78" s="987" t="s">
        <v>55</v>
      </c>
      <c r="KVY78" s="987" t="s">
        <v>55</v>
      </c>
      <c r="KVZ78" s="987" t="s">
        <v>55</v>
      </c>
      <c r="KWA78" s="987" t="s">
        <v>55</v>
      </c>
      <c r="KWB78" s="987" t="s">
        <v>55</v>
      </c>
      <c r="KWC78" s="987" t="s">
        <v>55</v>
      </c>
      <c r="KWD78" s="987" t="s">
        <v>55</v>
      </c>
      <c r="KWE78" s="987" t="s">
        <v>55</v>
      </c>
      <c r="KWF78" s="987" t="s">
        <v>55</v>
      </c>
      <c r="KWG78" s="987" t="s">
        <v>55</v>
      </c>
      <c r="KWH78" s="987" t="s">
        <v>55</v>
      </c>
      <c r="KWI78" s="987" t="s">
        <v>55</v>
      </c>
      <c r="KWJ78" s="987" t="s">
        <v>55</v>
      </c>
      <c r="KWK78" s="987" t="s">
        <v>55</v>
      </c>
      <c r="KWL78" s="987" t="s">
        <v>55</v>
      </c>
      <c r="KWM78" s="987" t="s">
        <v>55</v>
      </c>
      <c r="KWN78" s="987" t="s">
        <v>55</v>
      </c>
      <c r="KWO78" s="987" t="s">
        <v>55</v>
      </c>
      <c r="KWP78" s="987" t="s">
        <v>55</v>
      </c>
      <c r="KWQ78" s="987" t="s">
        <v>55</v>
      </c>
      <c r="KWR78" s="987" t="s">
        <v>55</v>
      </c>
      <c r="KWS78" s="987" t="s">
        <v>55</v>
      </c>
      <c r="KWT78" s="987" t="s">
        <v>55</v>
      </c>
      <c r="KWU78" s="987" t="s">
        <v>55</v>
      </c>
      <c r="KWV78" s="987" t="s">
        <v>55</v>
      </c>
      <c r="KWW78" s="987" t="s">
        <v>55</v>
      </c>
      <c r="KWX78" s="987" t="s">
        <v>55</v>
      </c>
      <c r="KWY78" s="987" t="s">
        <v>55</v>
      </c>
      <c r="KWZ78" s="987" t="s">
        <v>55</v>
      </c>
      <c r="KXA78" s="987" t="s">
        <v>55</v>
      </c>
      <c r="KXB78" s="987" t="s">
        <v>55</v>
      </c>
      <c r="KXC78" s="987" t="s">
        <v>55</v>
      </c>
      <c r="KXD78" s="987" t="s">
        <v>55</v>
      </c>
      <c r="KXE78" s="987" t="s">
        <v>55</v>
      </c>
      <c r="KXF78" s="987" t="s">
        <v>55</v>
      </c>
      <c r="KXG78" s="987" t="s">
        <v>55</v>
      </c>
      <c r="KXH78" s="987" t="s">
        <v>55</v>
      </c>
      <c r="KXI78" s="987" t="s">
        <v>55</v>
      </c>
      <c r="KXJ78" s="987" t="s">
        <v>55</v>
      </c>
      <c r="KXK78" s="987" t="s">
        <v>55</v>
      </c>
      <c r="KXL78" s="987" t="s">
        <v>55</v>
      </c>
      <c r="KXM78" s="987" t="s">
        <v>55</v>
      </c>
      <c r="KXN78" s="987" t="s">
        <v>55</v>
      </c>
      <c r="KXO78" s="987" t="s">
        <v>55</v>
      </c>
      <c r="KXP78" s="987" t="s">
        <v>55</v>
      </c>
      <c r="KXQ78" s="987" t="s">
        <v>55</v>
      </c>
      <c r="KXR78" s="987" t="s">
        <v>55</v>
      </c>
      <c r="KXS78" s="987" t="s">
        <v>55</v>
      </c>
      <c r="KXT78" s="987" t="s">
        <v>55</v>
      </c>
      <c r="KXU78" s="987" t="s">
        <v>55</v>
      </c>
      <c r="KXV78" s="987" t="s">
        <v>55</v>
      </c>
      <c r="KXW78" s="987" t="s">
        <v>55</v>
      </c>
      <c r="KXX78" s="987" t="s">
        <v>55</v>
      </c>
      <c r="KXY78" s="987" t="s">
        <v>55</v>
      </c>
      <c r="KXZ78" s="987" t="s">
        <v>55</v>
      </c>
      <c r="KYA78" s="987" t="s">
        <v>55</v>
      </c>
      <c r="KYB78" s="987" t="s">
        <v>55</v>
      </c>
      <c r="KYC78" s="987" t="s">
        <v>55</v>
      </c>
      <c r="KYD78" s="987" t="s">
        <v>55</v>
      </c>
      <c r="KYE78" s="987" t="s">
        <v>55</v>
      </c>
      <c r="KYF78" s="987" t="s">
        <v>55</v>
      </c>
      <c r="KYG78" s="987" t="s">
        <v>55</v>
      </c>
      <c r="KYH78" s="987" t="s">
        <v>55</v>
      </c>
      <c r="KYI78" s="987" t="s">
        <v>55</v>
      </c>
      <c r="KYJ78" s="987" t="s">
        <v>55</v>
      </c>
      <c r="KYK78" s="987" t="s">
        <v>55</v>
      </c>
      <c r="KYL78" s="987" t="s">
        <v>55</v>
      </c>
      <c r="KYM78" s="987" t="s">
        <v>55</v>
      </c>
      <c r="KYN78" s="987" t="s">
        <v>55</v>
      </c>
      <c r="KYO78" s="987" t="s">
        <v>55</v>
      </c>
      <c r="KYP78" s="987" t="s">
        <v>55</v>
      </c>
      <c r="KYQ78" s="987" t="s">
        <v>55</v>
      </c>
      <c r="KYR78" s="987" t="s">
        <v>55</v>
      </c>
      <c r="KYS78" s="987" t="s">
        <v>55</v>
      </c>
      <c r="KYT78" s="987" t="s">
        <v>55</v>
      </c>
      <c r="KYU78" s="987" t="s">
        <v>55</v>
      </c>
      <c r="KYV78" s="987" t="s">
        <v>55</v>
      </c>
      <c r="KYW78" s="987" t="s">
        <v>55</v>
      </c>
      <c r="KYX78" s="987" t="s">
        <v>55</v>
      </c>
      <c r="KYY78" s="987" t="s">
        <v>55</v>
      </c>
      <c r="KYZ78" s="987" t="s">
        <v>55</v>
      </c>
      <c r="KZA78" s="987" t="s">
        <v>55</v>
      </c>
      <c r="KZB78" s="987" t="s">
        <v>55</v>
      </c>
      <c r="KZC78" s="987" t="s">
        <v>55</v>
      </c>
      <c r="KZD78" s="987" t="s">
        <v>55</v>
      </c>
      <c r="KZE78" s="987" t="s">
        <v>55</v>
      </c>
      <c r="KZF78" s="987" t="s">
        <v>55</v>
      </c>
      <c r="KZG78" s="987" t="s">
        <v>55</v>
      </c>
      <c r="KZH78" s="987" t="s">
        <v>55</v>
      </c>
      <c r="KZI78" s="987" t="s">
        <v>55</v>
      </c>
      <c r="KZJ78" s="987" t="s">
        <v>55</v>
      </c>
      <c r="KZK78" s="987" t="s">
        <v>55</v>
      </c>
      <c r="KZL78" s="987" t="s">
        <v>55</v>
      </c>
      <c r="KZM78" s="987" t="s">
        <v>55</v>
      </c>
      <c r="KZN78" s="987" t="s">
        <v>55</v>
      </c>
      <c r="KZO78" s="987" t="s">
        <v>55</v>
      </c>
      <c r="KZP78" s="987" t="s">
        <v>55</v>
      </c>
      <c r="KZQ78" s="987" t="s">
        <v>55</v>
      </c>
      <c r="KZR78" s="987" t="s">
        <v>55</v>
      </c>
      <c r="KZS78" s="987" t="s">
        <v>55</v>
      </c>
      <c r="KZT78" s="987" t="s">
        <v>55</v>
      </c>
      <c r="KZU78" s="987" t="s">
        <v>55</v>
      </c>
      <c r="KZV78" s="987" t="s">
        <v>55</v>
      </c>
      <c r="KZW78" s="987" t="s">
        <v>55</v>
      </c>
      <c r="KZX78" s="987" t="s">
        <v>55</v>
      </c>
      <c r="KZY78" s="987" t="s">
        <v>55</v>
      </c>
      <c r="KZZ78" s="987" t="s">
        <v>55</v>
      </c>
      <c r="LAA78" s="987" t="s">
        <v>55</v>
      </c>
      <c r="LAB78" s="987" t="s">
        <v>55</v>
      </c>
      <c r="LAC78" s="987" t="s">
        <v>55</v>
      </c>
      <c r="LAD78" s="987" t="s">
        <v>55</v>
      </c>
      <c r="LAE78" s="987" t="s">
        <v>55</v>
      </c>
      <c r="LAF78" s="987" t="s">
        <v>55</v>
      </c>
      <c r="LAG78" s="987" t="s">
        <v>55</v>
      </c>
      <c r="LAH78" s="987" t="s">
        <v>55</v>
      </c>
      <c r="LAI78" s="987" t="s">
        <v>55</v>
      </c>
      <c r="LAJ78" s="987" t="s">
        <v>55</v>
      </c>
      <c r="LAK78" s="987" t="s">
        <v>55</v>
      </c>
      <c r="LAL78" s="987" t="s">
        <v>55</v>
      </c>
      <c r="LAM78" s="987" t="s">
        <v>55</v>
      </c>
      <c r="LAN78" s="987" t="s">
        <v>55</v>
      </c>
      <c r="LAO78" s="987" t="s">
        <v>55</v>
      </c>
      <c r="LAP78" s="987" t="s">
        <v>55</v>
      </c>
      <c r="LAQ78" s="987" t="s">
        <v>55</v>
      </c>
      <c r="LAR78" s="987" t="s">
        <v>55</v>
      </c>
      <c r="LAS78" s="987" t="s">
        <v>55</v>
      </c>
      <c r="LAT78" s="987" t="s">
        <v>55</v>
      </c>
      <c r="LAU78" s="987" t="s">
        <v>55</v>
      </c>
      <c r="LAV78" s="987" t="s">
        <v>55</v>
      </c>
      <c r="LAW78" s="987" t="s">
        <v>55</v>
      </c>
      <c r="LAX78" s="987" t="s">
        <v>55</v>
      </c>
      <c r="LAY78" s="987" t="s">
        <v>55</v>
      </c>
      <c r="LAZ78" s="987" t="s">
        <v>55</v>
      </c>
      <c r="LBA78" s="987" t="s">
        <v>55</v>
      </c>
      <c r="LBB78" s="987" t="s">
        <v>55</v>
      </c>
      <c r="LBC78" s="987" t="s">
        <v>55</v>
      </c>
      <c r="LBD78" s="987" t="s">
        <v>55</v>
      </c>
      <c r="LBE78" s="987" t="s">
        <v>55</v>
      </c>
      <c r="LBF78" s="987" t="s">
        <v>55</v>
      </c>
      <c r="LBG78" s="987" t="s">
        <v>55</v>
      </c>
      <c r="LBH78" s="987" t="s">
        <v>55</v>
      </c>
      <c r="LBI78" s="987" t="s">
        <v>55</v>
      </c>
      <c r="LBJ78" s="987" t="s">
        <v>55</v>
      </c>
      <c r="LBK78" s="987" t="s">
        <v>55</v>
      </c>
      <c r="LBL78" s="987" t="s">
        <v>55</v>
      </c>
      <c r="LBM78" s="987" t="s">
        <v>55</v>
      </c>
      <c r="LBN78" s="987" t="s">
        <v>55</v>
      </c>
      <c r="LBO78" s="987" t="s">
        <v>55</v>
      </c>
      <c r="LBP78" s="987" t="s">
        <v>55</v>
      </c>
      <c r="LBQ78" s="987" t="s">
        <v>55</v>
      </c>
      <c r="LBR78" s="987" t="s">
        <v>55</v>
      </c>
      <c r="LBS78" s="987" t="s">
        <v>55</v>
      </c>
      <c r="LBT78" s="987" t="s">
        <v>55</v>
      </c>
      <c r="LBU78" s="987" t="s">
        <v>55</v>
      </c>
      <c r="LBV78" s="987" t="s">
        <v>55</v>
      </c>
      <c r="LBW78" s="987" t="s">
        <v>55</v>
      </c>
      <c r="LBX78" s="987" t="s">
        <v>55</v>
      </c>
      <c r="LBY78" s="987" t="s">
        <v>55</v>
      </c>
      <c r="LBZ78" s="987" t="s">
        <v>55</v>
      </c>
      <c r="LCA78" s="987" t="s">
        <v>55</v>
      </c>
      <c r="LCB78" s="987" t="s">
        <v>55</v>
      </c>
      <c r="LCC78" s="987" t="s">
        <v>55</v>
      </c>
      <c r="LCD78" s="987" t="s">
        <v>55</v>
      </c>
      <c r="LCE78" s="987" t="s">
        <v>55</v>
      </c>
      <c r="LCF78" s="987" t="s">
        <v>55</v>
      </c>
      <c r="LCG78" s="987" t="s">
        <v>55</v>
      </c>
      <c r="LCH78" s="987" t="s">
        <v>55</v>
      </c>
      <c r="LCI78" s="987" t="s">
        <v>55</v>
      </c>
      <c r="LCJ78" s="987" t="s">
        <v>55</v>
      </c>
      <c r="LCK78" s="987" t="s">
        <v>55</v>
      </c>
      <c r="LCL78" s="987" t="s">
        <v>55</v>
      </c>
      <c r="LCM78" s="987" t="s">
        <v>55</v>
      </c>
      <c r="LCN78" s="987" t="s">
        <v>55</v>
      </c>
      <c r="LCO78" s="987" t="s">
        <v>55</v>
      </c>
      <c r="LCP78" s="987" t="s">
        <v>55</v>
      </c>
      <c r="LCQ78" s="987" t="s">
        <v>55</v>
      </c>
      <c r="LCR78" s="987" t="s">
        <v>55</v>
      </c>
      <c r="LCS78" s="987" t="s">
        <v>55</v>
      </c>
      <c r="LCT78" s="987" t="s">
        <v>55</v>
      </c>
      <c r="LCU78" s="987" t="s">
        <v>55</v>
      </c>
      <c r="LCV78" s="987" t="s">
        <v>55</v>
      </c>
      <c r="LCW78" s="987" t="s">
        <v>55</v>
      </c>
      <c r="LCX78" s="987" t="s">
        <v>55</v>
      </c>
      <c r="LCY78" s="987" t="s">
        <v>55</v>
      </c>
      <c r="LCZ78" s="987" t="s">
        <v>55</v>
      </c>
      <c r="LDA78" s="987" t="s">
        <v>55</v>
      </c>
      <c r="LDB78" s="987" t="s">
        <v>55</v>
      </c>
      <c r="LDC78" s="987" t="s">
        <v>55</v>
      </c>
      <c r="LDD78" s="987" t="s">
        <v>55</v>
      </c>
      <c r="LDE78" s="987" t="s">
        <v>55</v>
      </c>
      <c r="LDF78" s="987" t="s">
        <v>55</v>
      </c>
      <c r="LDG78" s="987" t="s">
        <v>55</v>
      </c>
      <c r="LDH78" s="987" t="s">
        <v>55</v>
      </c>
      <c r="LDI78" s="987" t="s">
        <v>55</v>
      </c>
      <c r="LDJ78" s="987" t="s">
        <v>55</v>
      </c>
      <c r="LDK78" s="987" t="s">
        <v>55</v>
      </c>
      <c r="LDL78" s="987" t="s">
        <v>55</v>
      </c>
      <c r="LDM78" s="987" t="s">
        <v>55</v>
      </c>
      <c r="LDN78" s="987" t="s">
        <v>55</v>
      </c>
      <c r="LDO78" s="987" t="s">
        <v>55</v>
      </c>
      <c r="LDP78" s="987" t="s">
        <v>55</v>
      </c>
      <c r="LDQ78" s="987" t="s">
        <v>55</v>
      </c>
      <c r="LDR78" s="987" t="s">
        <v>55</v>
      </c>
      <c r="LDS78" s="987" t="s">
        <v>55</v>
      </c>
      <c r="LDT78" s="987" t="s">
        <v>55</v>
      </c>
      <c r="LDU78" s="987" t="s">
        <v>55</v>
      </c>
      <c r="LDV78" s="987" t="s">
        <v>55</v>
      </c>
      <c r="LDW78" s="987" t="s">
        <v>55</v>
      </c>
      <c r="LDX78" s="987" t="s">
        <v>55</v>
      </c>
      <c r="LDY78" s="987" t="s">
        <v>55</v>
      </c>
      <c r="LDZ78" s="987" t="s">
        <v>55</v>
      </c>
      <c r="LEA78" s="987" t="s">
        <v>55</v>
      </c>
      <c r="LEB78" s="987" t="s">
        <v>55</v>
      </c>
      <c r="LEC78" s="987" t="s">
        <v>55</v>
      </c>
      <c r="LED78" s="987" t="s">
        <v>55</v>
      </c>
      <c r="LEE78" s="987" t="s">
        <v>55</v>
      </c>
      <c r="LEF78" s="987" t="s">
        <v>55</v>
      </c>
      <c r="LEG78" s="987" t="s">
        <v>55</v>
      </c>
      <c r="LEH78" s="987" t="s">
        <v>55</v>
      </c>
      <c r="LEI78" s="987" t="s">
        <v>55</v>
      </c>
      <c r="LEJ78" s="987" t="s">
        <v>55</v>
      </c>
      <c r="LEK78" s="987" t="s">
        <v>55</v>
      </c>
      <c r="LEL78" s="987" t="s">
        <v>55</v>
      </c>
      <c r="LEM78" s="987" t="s">
        <v>55</v>
      </c>
      <c r="LEN78" s="987" t="s">
        <v>55</v>
      </c>
      <c r="LEO78" s="987" t="s">
        <v>55</v>
      </c>
      <c r="LEP78" s="987" t="s">
        <v>55</v>
      </c>
      <c r="LEQ78" s="987" t="s">
        <v>55</v>
      </c>
      <c r="LER78" s="987" t="s">
        <v>55</v>
      </c>
      <c r="LES78" s="987" t="s">
        <v>55</v>
      </c>
      <c r="LET78" s="987" t="s">
        <v>55</v>
      </c>
      <c r="LEU78" s="987" t="s">
        <v>55</v>
      </c>
      <c r="LEV78" s="987" t="s">
        <v>55</v>
      </c>
      <c r="LEW78" s="987" t="s">
        <v>55</v>
      </c>
      <c r="LEX78" s="987" t="s">
        <v>55</v>
      </c>
      <c r="LEY78" s="987" t="s">
        <v>55</v>
      </c>
      <c r="LEZ78" s="987" t="s">
        <v>55</v>
      </c>
      <c r="LFA78" s="987" t="s">
        <v>55</v>
      </c>
      <c r="LFB78" s="987" t="s">
        <v>55</v>
      </c>
      <c r="LFC78" s="987" t="s">
        <v>55</v>
      </c>
      <c r="LFD78" s="987" t="s">
        <v>55</v>
      </c>
      <c r="LFE78" s="987" t="s">
        <v>55</v>
      </c>
      <c r="LFF78" s="987" t="s">
        <v>55</v>
      </c>
      <c r="LFG78" s="987" t="s">
        <v>55</v>
      </c>
      <c r="LFH78" s="987" t="s">
        <v>55</v>
      </c>
      <c r="LFI78" s="987" t="s">
        <v>55</v>
      </c>
      <c r="LFJ78" s="987" t="s">
        <v>55</v>
      </c>
      <c r="LFK78" s="987" t="s">
        <v>55</v>
      </c>
      <c r="LFL78" s="987" t="s">
        <v>55</v>
      </c>
      <c r="LFM78" s="987" t="s">
        <v>55</v>
      </c>
      <c r="LFN78" s="987" t="s">
        <v>55</v>
      </c>
      <c r="LFO78" s="987" t="s">
        <v>55</v>
      </c>
      <c r="LFP78" s="987" t="s">
        <v>55</v>
      </c>
      <c r="LFQ78" s="987" t="s">
        <v>55</v>
      </c>
      <c r="LFR78" s="987" t="s">
        <v>55</v>
      </c>
      <c r="LFS78" s="987" t="s">
        <v>55</v>
      </c>
      <c r="LFT78" s="987" t="s">
        <v>55</v>
      </c>
      <c r="LFU78" s="987" t="s">
        <v>55</v>
      </c>
      <c r="LFV78" s="987" t="s">
        <v>55</v>
      </c>
      <c r="LFW78" s="987" t="s">
        <v>55</v>
      </c>
      <c r="LFX78" s="987" t="s">
        <v>55</v>
      </c>
      <c r="LFY78" s="987" t="s">
        <v>55</v>
      </c>
      <c r="LFZ78" s="987" t="s">
        <v>55</v>
      </c>
      <c r="LGA78" s="987" t="s">
        <v>55</v>
      </c>
      <c r="LGB78" s="987" t="s">
        <v>55</v>
      </c>
      <c r="LGC78" s="987" t="s">
        <v>55</v>
      </c>
      <c r="LGD78" s="987" t="s">
        <v>55</v>
      </c>
      <c r="LGE78" s="987" t="s">
        <v>55</v>
      </c>
      <c r="LGF78" s="987" t="s">
        <v>55</v>
      </c>
      <c r="LGG78" s="987" t="s">
        <v>55</v>
      </c>
      <c r="LGH78" s="987" t="s">
        <v>55</v>
      </c>
      <c r="LGI78" s="987" t="s">
        <v>55</v>
      </c>
      <c r="LGJ78" s="987" t="s">
        <v>55</v>
      </c>
      <c r="LGK78" s="987" t="s">
        <v>55</v>
      </c>
      <c r="LGL78" s="987" t="s">
        <v>55</v>
      </c>
      <c r="LGM78" s="987" t="s">
        <v>55</v>
      </c>
      <c r="LGN78" s="987" t="s">
        <v>55</v>
      </c>
      <c r="LGO78" s="987" t="s">
        <v>55</v>
      </c>
      <c r="LGP78" s="987" t="s">
        <v>55</v>
      </c>
      <c r="LGQ78" s="987" t="s">
        <v>55</v>
      </c>
      <c r="LGR78" s="987" t="s">
        <v>55</v>
      </c>
      <c r="LGS78" s="987" t="s">
        <v>55</v>
      </c>
      <c r="LGT78" s="987" t="s">
        <v>55</v>
      </c>
      <c r="LGU78" s="987" t="s">
        <v>55</v>
      </c>
      <c r="LGV78" s="987" t="s">
        <v>55</v>
      </c>
      <c r="LGW78" s="987" t="s">
        <v>55</v>
      </c>
      <c r="LGX78" s="987" t="s">
        <v>55</v>
      </c>
      <c r="LGY78" s="987" t="s">
        <v>55</v>
      </c>
      <c r="LGZ78" s="987" t="s">
        <v>55</v>
      </c>
      <c r="LHA78" s="987" t="s">
        <v>55</v>
      </c>
      <c r="LHB78" s="987" t="s">
        <v>55</v>
      </c>
      <c r="LHC78" s="987" t="s">
        <v>55</v>
      </c>
      <c r="LHD78" s="987" t="s">
        <v>55</v>
      </c>
      <c r="LHE78" s="987" t="s">
        <v>55</v>
      </c>
      <c r="LHF78" s="987" t="s">
        <v>55</v>
      </c>
      <c r="LHG78" s="987" t="s">
        <v>55</v>
      </c>
      <c r="LHH78" s="987" t="s">
        <v>55</v>
      </c>
      <c r="LHI78" s="987" t="s">
        <v>55</v>
      </c>
      <c r="LHJ78" s="987" t="s">
        <v>55</v>
      </c>
      <c r="LHK78" s="987" t="s">
        <v>55</v>
      </c>
      <c r="LHL78" s="987" t="s">
        <v>55</v>
      </c>
      <c r="LHM78" s="987" t="s">
        <v>55</v>
      </c>
      <c r="LHN78" s="987" t="s">
        <v>55</v>
      </c>
      <c r="LHO78" s="987" t="s">
        <v>55</v>
      </c>
      <c r="LHP78" s="987" t="s">
        <v>55</v>
      </c>
      <c r="LHQ78" s="987" t="s">
        <v>55</v>
      </c>
      <c r="LHR78" s="987" t="s">
        <v>55</v>
      </c>
      <c r="LHS78" s="987" t="s">
        <v>55</v>
      </c>
      <c r="LHT78" s="987" t="s">
        <v>55</v>
      </c>
      <c r="LHU78" s="987" t="s">
        <v>55</v>
      </c>
      <c r="LHV78" s="987" t="s">
        <v>55</v>
      </c>
      <c r="LHW78" s="987" t="s">
        <v>55</v>
      </c>
      <c r="LHX78" s="987" t="s">
        <v>55</v>
      </c>
      <c r="LHY78" s="987" t="s">
        <v>55</v>
      </c>
      <c r="LHZ78" s="987" t="s">
        <v>55</v>
      </c>
      <c r="LIA78" s="987" t="s">
        <v>55</v>
      </c>
      <c r="LIB78" s="987" t="s">
        <v>55</v>
      </c>
      <c r="LIC78" s="987" t="s">
        <v>55</v>
      </c>
      <c r="LID78" s="987" t="s">
        <v>55</v>
      </c>
      <c r="LIE78" s="987" t="s">
        <v>55</v>
      </c>
      <c r="LIF78" s="987" t="s">
        <v>55</v>
      </c>
      <c r="LIG78" s="987" t="s">
        <v>55</v>
      </c>
      <c r="LIH78" s="987" t="s">
        <v>55</v>
      </c>
      <c r="LII78" s="987" t="s">
        <v>55</v>
      </c>
      <c r="LIJ78" s="987" t="s">
        <v>55</v>
      </c>
      <c r="LIK78" s="987" t="s">
        <v>55</v>
      </c>
      <c r="LIL78" s="987" t="s">
        <v>55</v>
      </c>
      <c r="LIM78" s="987" t="s">
        <v>55</v>
      </c>
      <c r="LIN78" s="987" t="s">
        <v>55</v>
      </c>
      <c r="LIO78" s="987" t="s">
        <v>55</v>
      </c>
      <c r="LIP78" s="987" t="s">
        <v>55</v>
      </c>
      <c r="LIQ78" s="987" t="s">
        <v>55</v>
      </c>
      <c r="LIR78" s="987" t="s">
        <v>55</v>
      </c>
      <c r="LIS78" s="987" t="s">
        <v>55</v>
      </c>
      <c r="LIT78" s="987" t="s">
        <v>55</v>
      </c>
      <c r="LIU78" s="987" t="s">
        <v>55</v>
      </c>
      <c r="LIV78" s="987" t="s">
        <v>55</v>
      </c>
      <c r="LIW78" s="987" t="s">
        <v>55</v>
      </c>
      <c r="LIX78" s="987" t="s">
        <v>55</v>
      </c>
      <c r="LIY78" s="987" t="s">
        <v>55</v>
      </c>
      <c r="LIZ78" s="987" t="s">
        <v>55</v>
      </c>
      <c r="LJA78" s="987" t="s">
        <v>55</v>
      </c>
      <c r="LJB78" s="987" t="s">
        <v>55</v>
      </c>
      <c r="LJC78" s="987" t="s">
        <v>55</v>
      </c>
      <c r="LJD78" s="987" t="s">
        <v>55</v>
      </c>
      <c r="LJE78" s="987" t="s">
        <v>55</v>
      </c>
      <c r="LJF78" s="987" t="s">
        <v>55</v>
      </c>
      <c r="LJG78" s="987" t="s">
        <v>55</v>
      </c>
      <c r="LJH78" s="987" t="s">
        <v>55</v>
      </c>
      <c r="LJI78" s="987" t="s">
        <v>55</v>
      </c>
      <c r="LJJ78" s="987" t="s">
        <v>55</v>
      </c>
      <c r="LJK78" s="987" t="s">
        <v>55</v>
      </c>
      <c r="LJL78" s="987" t="s">
        <v>55</v>
      </c>
      <c r="LJM78" s="987" t="s">
        <v>55</v>
      </c>
      <c r="LJN78" s="987" t="s">
        <v>55</v>
      </c>
      <c r="LJO78" s="987" t="s">
        <v>55</v>
      </c>
      <c r="LJP78" s="987" t="s">
        <v>55</v>
      </c>
      <c r="LJQ78" s="987" t="s">
        <v>55</v>
      </c>
      <c r="LJR78" s="987" t="s">
        <v>55</v>
      </c>
      <c r="LJS78" s="987" t="s">
        <v>55</v>
      </c>
      <c r="LJT78" s="987" t="s">
        <v>55</v>
      </c>
      <c r="LJU78" s="987" t="s">
        <v>55</v>
      </c>
      <c r="LJV78" s="987" t="s">
        <v>55</v>
      </c>
      <c r="LJW78" s="987" t="s">
        <v>55</v>
      </c>
      <c r="LJX78" s="987" t="s">
        <v>55</v>
      </c>
      <c r="LJY78" s="987" t="s">
        <v>55</v>
      </c>
      <c r="LJZ78" s="987" t="s">
        <v>55</v>
      </c>
      <c r="LKA78" s="987" t="s">
        <v>55</v>
      </c>
      <c r="LKB78" s="987" t="s">
        <v>55</v>
      </c>
      <c r="LKC78" s="987" t="s">
        <v>55</v>
      </c>
      <c r="LKD78" s="987" t="s">
        <v>55</v>
      </c>
      <c r="LKE78" s="987" t="s">
        <v>55</v>
      </c>
      <c r="LKF78" s="987" t="s">
        <v>55</v>
      </c>
      <c r="LKG78" s="987" t="s">
        <v>55</v>
      </c>
      <c r="LKH78" s="987" t="s">
        <v>55</v>
      </c>
      <c r="LKI78" s="987" t="s">
        <v>55</v>
      </c>
      <c r="LKJ78" s="987" t="s">
        <v>55</v>
      </c>
      <c r="LKK78" s="987" t="s">
        <v>55</v>
      </c>
      <c r="LKL78" s="987" t="s">
        <v>55</v>
      </c>
      <c r="LKM78" s="987" t="s">
        <v>55</v>
      </c>
      <c r="LKN78" s="987" t="s">
        <v>55</v>
      </c>
      <c r="LKO78" s="987" t="s">
        <v>55</v>
      </c>
      <c r="LKP78" s="987" t="s">
        <v>55</v>
      </c>
      <c r="LKQ78" s="987" t="s">
        <v>55</v>
      </c>
      <c r="LKR78" s="987" t="s">
        <v>55</v>
      </c>
      <c r="LKS78" s="987" t="s">
        <v>55</v>
      </c>
      <c r="LKT78" s="987" t="s">
        <v>55</v>
      </c>
      <c r="LKU78" s="987" t="s">
        <v>55</v>
      </c>
      <c r="LKV78" s="987" t="s">
        <v>55</v>
      </c>
      <c r="LKW78" s="987" t="s">
        <v>55</v>
      </c>
      <c r="LKX78" s="987" t="s">
        <v>55</v>
      </c>
      <c r="LKY78" s="987" t="s">
        <v>55</v>
      </c>
      <c r="LKZ78" s="987" t="s">
        <v>55</v>
      </c>
      <c r="LLA78" s="987" t="s">
        <v>55</v>
      </c>
      <c r="LLB78" s="987" t="s">
        <v>55</v>
      </c>
      <c r="LLC78" s="987" t="s">
        <v>55</v>
      </c>
      <c r="LLD78" s="987" t="s">
        <v>55</v>
      </c>
      <c r="LLE78" s="987" t="s">
        <v>55</v>
      </c>
      <c r="LLF78" s="987" t="s">
        <v>55</v>
      </c>
      <c r="LLG78" s="987" t="s">
        <v>55</v>
      </c>
      <c r="LLH78" s="987" t="s">
        <v>55</v>
      </c>
      <c r="LLI78" s="987" t="s">
        <v>55</v>
      </c>
      <c r="LLJ78" s="987" t="s">
        <v>55</v>
      </c>
      <c r="LLK78" s="987" t="s">
        <v>55</v>
      </c>
      <c r="LLL78" s="987" t="s">
        <v>55</v>
      </c>
      <c r="LLM78" s="987" t="s">
        <v>55</v>
      </c>
      <c r="LLN78" s="987" t="s">
        <v>55</v>
      </c>
      <c r="LLO78" s="987" t="s">
        <v>55</v>
      </c>
      <c r="LLP78" s="987" t="s">
        <v>55</v>
      </c>
      <c r="LLQ78" s="987" t="s">
        <v>55</v>
      </c>
      <c r="LLR78" s="987" t="s">
        <v>55</v>
      </c>
      <c r="LLS78" s="987" t="s">
        <v>55</v>
      </c>
      <c r="LLT78" s="987" t="s">
        <v>55</v>
      </c>
      <c r="LLU78" s="987" t="s">
        <v>55</v>
      </c>
      <c r="LLV78" s="987" t="s">
        <v>55</v>
      </c>
      <c r="LLW78" s="987" t="s">
        <v>55</v>
      </c>
      <c r="LLX78" s="987" t="s">
        <v>55</v>
      </c>
      <c r="LLY78" s="987" t="s">
        <v>55</v>
      </c>
      <c r="LLZ78" s="987" t="s">
        <v>55</v>
      </c>
      <c r="LMA78" s="987" t="s">
        <v>55</v>
      </c>
      <c r="LMB78" s="987" t="s">
        <v>55</v>
      </c>
      <c r="LMC78" s="987" t="s">
        <v>55</v>
      </c>
      <c r="LMD78" s="987" t="s">
        <v>55</v>
      </c>
      <c r="LME78" s="987" t="s">
        <v>55</v>
      </c>
      <c r="LMF78" s="987" t="s">
        <v>55</v>
      </c>
      <c r="LMG78" s="987" t="s">
        <v>55</v>
      </c>
      <c r="LMH78" s="987" t="s">
        <v>55</v>
      </c>
      <c r="LMI78" s="987" t="s">
        <v>55</v>
      </c>
      <c r="LMJ78" s="987" t="s">
        <v>55</v>
      </c>
      <c r="LMK78" s="987" t="s">
        <v>55</v>
      </c>
      <c r="LML78" s="987" t="s">
        <v>55</v>
      </c>
      <c r="LMM78" s="987" t="s">
        <v>55</v>
      </c>
      <c r="LMN78" s="987" t="s">
        <v>55</v>
      </c>
      <c r="LMO78" s="987" t="s">
        <v>55</v>
      </c>
      <c r="LMP78" s="987" t="s">
        <v>55</v>
      </c>
      <c r="LMQ78" s="987" t="s">
        <v>55</v>
      </c>
      <c r="LMR78" s="987" t="s">
        <v>55</v>
      </c>
      <c r="LMS78" s="987" t="s">
        <v>55</v>
      </c>
      <c r="LMT78" s="987" t="s">
        <v>55</v>
      </c>
      <c r="LMU78" s="987" t="s">
        <v>55</v>
      </c>
      <c r="LMV78" s="987" t="s">
        <v>55</v>
      </c>
      <c r="LMW78" s="987" t="s">
        <v>55</v>
      </c>
      <c r="LMX78" s="987" t="s">
        <v>55</v>
      </c>
      <c r="LMY78" s="987" t="s">
        <v>55</v>
      </c>
      <c r="LMZ78" s="987" t="s">
        <v>55</v>
      </c>
      <c r="LNA78" s="987" t="s">
        <v>55</v>
      </c>
      <c r="LNB78" s="987" t="s">
        <v>55</v>
      </c>
      <c r="LNC78" s="987" t="s">
        <v>55</v>
      </c>
      <c r="LND78" s="987" t="s">
        <v>55</v>
      </c>
      <c r="LNE78" s="987" t="s">
        <v>55</v>
      </c>
      <c r="LNF78" s="987" t="s">
        <v>55</v>
      </c>
      <c r="LNG78" s="987" t="s">
        <v>55</v>
      </c>
      <c r="LNH78" s="987" t="s">
        <v>55</v>
      </c>
      <c r="LNI78" s="987" t="s">
        <v>55</v>
      </c>
      <c r="LNJ78" s="987" t="s">
        <v>55</v>
      </c>
      <c r="LNK78" s="987" t="s">
        <v>55</v>
      </c>
      <c r="LNL78" s="987" t="s">
        <v>55</v>
      </c>
      <c r="LNM78" s="987" t="s">
        <v>55</v>
      </c>
      <c r="LNN78" s="987" t="s">
        <v>55</v>
      </c>
      <c r="LNO78" s="987" t="s">
        <v>55</v>
      </c>
      <c r="LNP78" s="987" t="s">
        <v>55</v>
      </c>
      <c r="LNQ78" s="987" t="s">
        <v>55</v>
      </c>
      <c r="LNR78" s="987" t="s">
        <v>55</v>
      </c>
      <c r="LNS78" s="987" t="s">
        <v>55</v>
      </c>
      <c r="LNT78" s="987" t="s">
        <v>55</v>
      </c>
      <c r="LNU78" s="987" t="s">
        <v>55</v>
      </c>
      <c r="LNV78" s="987" t="s">
        <v>55</v>
      </c>
      <c r="LNW78" s="987" t="s">
        <v>55</v>
      </c>
      <c r="LNX78" s="987" t="s">
        <v>55</v>
      </c>
      <c r="LNY78" s="987" t="s">
        <v>55</v>
      </c>
      <c r="LNZ78" s="987" t="s">
        <v>55</v>
      </c>
      <c r="LOA78" s="987" t="s">
        <v>55</v>
      </c>
      <c r="LOB78" s="987" t="s">
        <v>55</v>
      </c>
      <c r="LOC78" s="987" t="s">
        <v>55</v>
      </c>
      <c r="LOD78" s="987" t="s">
        <v>55</v>
      </c>
      <c r="LOE78" s="987" t="s">
        <v>55</v>
      </c>
      <c r="LOF78" s="987" t="s">
        <v>55</v>
      </c>
      <c r="LOG78" s="987" t="s">
        <v>55</v>
      </c>
      <c r="LOH78" s="987" t="s">
        <v>55</v>
      </c>
      <c r="LOI78" s="987" t="s">
        <v>55</v>
      </c>
      <c r="LOJ78" s="987" t="s">
        <v>55</v>
      </c>
      <c r="LOK78" s="987" t="s">
        <v>55</v>
      </c>
      <c r="LOL78" s="987" t="s">
        <v>55</v>
      </c>
      <c r="LOM78" s="987" t="s">
        <v>55</v>
      </c>
      <c r="LON78" s="987" t="s">
        <v>55</v>
      </c>
      <c r="LOO78" s="987" t="s">
        <v>55</v>
      </c>
      <c r="LOP78" s="987" t="s">
        <v>55</v>
      </c>
      <c r="LOQ78" s="987" t="s">
        <v>55</v>
      </c>
      <c r="LOR78" s="987" t="s">
        <v>55</v>
      </c>
      <c r="LOS78" s="987" t="s">
        <v>55</v>
      </c>
      <c r="LOT78" s="987" t="s">
        <v>55</v>
      </c>
      <c r="LOU78" s="987" t="s">
        <v>55</v>
      </c>
      <c r="LOV78" s="987" t="s">
        <v>55</v>
      </c>
      <c r="LOW78" s="987" t="s">
        <v>55</v>
      </c>
      <c r="LOX78" s="987" t="s">
        <v>55</v>
      </c>
      <c r="LOY78" s="987" t="s">
        <v>55</v>
      </c>
      <c r="LOZ78" s="987" t="s">
        <v>55</v>
      </c>
      <c r="LPA78" s="987" t="s">
        <v>55</v>
      </c>
      <c r="LPB78" s="987" t="s">
        <v>55</v>
      </c>
      <c r="LPC78" s="987" t="s">
        <v>55</v>
      </c>
      <c r="LPD78" s="987" t="s">
        <v>55</v>
      </c>
      <c r="LPE78" s="987" t="s">
        <v>55</v>
      </c>
      <c r="LPF78" s="987" t="s">
        <v>55</v>
      </c>
      <c r="LPG78" s="987" t="s">
        <v>55</v>
      </c>
      <c r="LPH78" s="987" t="s">
        <v>55</v>
      </c>
      <c r="LPI78" s="987" t="s">
        <v>55</v>
      </c>
      <c r="LPJ78" s="987" t="s">
        <v>55</v>
      </c>
      <c r="LPK78" s="987" t="s">
        <v>55</v>
      </c>
      <c r="LPL78" s="987" t="s">
        <v>55</v>
      </c>
      <c r="LPM78" s="987" t="s">
        <v>55</v>
      </c>
      <c r="LPN78" s="987" t="s">
        <v>55</v>
      </c>
      <c r="LPO78" s="987" t="s">
        <v>55</v>
      </c>
      <c r="LPP78" s="987" t="s">
        <v>55</v>
      </c>
      <c r="LPQ78" s="987" t="s">
        <v>55</v>
      </c>
      <c r="LPR78" s="987" t="s">
        <v>55</v>
      </c>
      <c r="LPS78" s="987" t="s">
        <v>55</v>
      </c>
      <c r="LPT78" s="987" t="s">
        <v>55</v>
      </c>
      <c r="LPU78" s="987" t="s">
        <v>55</v>
      </c>
      <c r="LPV78" s="987" t="s">
        <v>55</v>
      </c>
      <c r="LPW78" s="987" t="s">
        <v>55</v>
      </c>
      <c r="LPX78" s="987" t="s">
        <v>55</v>
      </c>
      <c r="LPY78" s="987" t="s">
        <v>55</v>
      </c>
      <c r="LPZ78" s="987" t="s">
        <v>55</v>
      </c>
      <c r="LQA78" s="987" t="s">
        <v>55</v>
      </c>
      <c r="LQB78" s="987" t="s">
        <v>55</v>
      </c>
      <c r="LQC78" s="987" t="s">
        <v>55</v>
      </c>
      <c r="LQD78" s="987" t="s">
        <v>55</v>
      </c>
      <c r="LQE78" s="987" t="s">
        <v>55</v>
      </c>
      <c r="LQF78" s="987" t="s">
        <v>55</v>
      </c>
      <c r="LQG78" s="987" t="s">
        <v>55</v>
      </c>
      <c r="LQH78" s="987" t="s">
        <v>55</v>
      </c>
      <c r="LQI78" s="987" t="s">
        <v>55</v>
      </c>
      <c r="LQJ78" s="987" t="s">
        <v>55</v>
      </c>
      <c r="LQK78" s="987" t="s">
        <v>55</v>
      </c>
      <c r="LQL78" s="987" t="s">
        <v>55</v>
      </c>
      <c r="LQM78" s="987" t="s">
        <v>55</v>
      </c>
      <c r="LQN78" s="987" t="s">
        <v>55</v>
      </c>
      <c r="LQO78" s="987" t="s">
        <v>55</v>
      </c>
      <c r="LQP78" s="987" t="s">
        <v>55</v>
      </c>
      <c r="LQQ78" s="987" t="s">
        <v>55</v>
      </c>
      <c r="LQR78" s="987" t="s">
        <v>55</v>
      </c>
      <c r="LQS78" s="987" t="s">
        <v>55</v>
      </c>
      <c r="LQT78" s="987" t="s">
        <v>55</v>
      </c>
      <c r="LQU78" s="987" t="s">
        <v>55</v>
      </c>
      <c r="LQV78" s="987" t="s">
        <v>55</v>
      </c>
      <c r="LQW78" s="987" t="s">
        <v>55</v>
      </c>
      <c r="LQX78" s="987" t="s">
        <v>55</v>
      </c>
      <c r="LQY78" s="987" t="s">
        <v>55</v>
      </c>
      <c r="LQZ78" s="987" t="s">
        <v>55</v>
      </c>
      <c r="LRA78" s="987" t="s">
        <v>55</v>
      </c>
      <c r="LRB78" s="987" t="s">
        <v>55</v>
      </c>
      <c r="LRC78" s="987" t="s">
        <v>55</v>
      </c>
      <c r="LRD78" s="987" t="s">
        <v>55</v>
      </c>
      <c r="LRE78" s="987" t="s">
        <v>55</v>
      </c>
      <c r="LRF78" s="987" t="s">
        <v>55</v>
      </c>
      <c r="LRG78" s="987" t="s">
        <v>55</v>
      </c>
      <c r="LRH78" s="987" t="s">
        <v>55</v>
      </c>
      <c r="LRI78" s="987" t="s">
        <v>55</v>
      </c>
      <c r="LRJ78" s="987" t="s">
        <v>55</v>
      </c>
      <c r="LRK78" s="987" t="s">
        <v>55</v>
      </c>
      <c r="LRL78" s="987" t="s">
        <v>55</v>
      </c>
      <c r="LRM78" s="987" t="s">
        <v>55</v>
      </c>
      <c r="LRN78" s="987" t="s">
        <v>55</v>
      </c>
      <c r="LRO78" s="987" t="s">
        <v>55</v>
      </c>
      <c r="LRP78" s="987" t="s">
        <v>55</v>
      </c>
      <c r="LRQ78" s="987" t="s">
        <v>55</v>
      </c>
      <c r="LRR78" s="987" t="s">
        <v>55</v>
      </c>
      <c r="LRS78" s="987" t="s">
        <v>55</v>
      </c>
      <c r="LRT78" s="987" t="s">
        <v>55</v>
      </c>
      <c r="LRU78" s="987" t="s">
        <v>55</v>
      </c>
      <c r="LRV78" s="987" t="s">
        <v>55</v>
      </c>
      <c r="LRW78" s="987" t="s">
        <v>55</v>
      </c>
      <c r="LRX78" s="987" t="s">
        <v>55</v>
      </c>
      <c r="LRY78" s="987" t="s">
        <v>55</v>
      </c>
      <c r="LRZ78" s="987" t="s">
        <v>55</v>
      </c>
      <c r="LSA78" s="987" t="s">
        <v>55</v>
      </c>
      <c r="LSB78" s="987" t="s">
        <v>55</v>
      </c>
      <c r="LSC78" s="987" t="s">
        <v>55</v>
      </c>
      <c r="LSD78" s="987" t="s">
        <v>55</v>
      </c>
      <c r="LSE78" s="987" t="s">
        <v>55</v>
      </c>
      <c r="LSF78" s="987" t="s">
        <v>55</v>
      </c>
      <c r="LSG78" s="987" t="s">
        <v>55</v>
      </c>
      <c r="LSH78" s="987" t="s">
        <v>55</v>
      </c>
      <c r="LSI78" s="987" t="s">
        <v>55</v>
      </c>
      <c r="LSJ78" s="987" t="s">
        <v>55</v>
      </c>
      <c r="LSK78" s="987" t="s">
        <v>55</v>
      </c>
      <c r="LSL78" s="987" t="s">
        <v>55</v>
      </c>
      <c r="LSM78" s="987" t="s">
        <v>55</v>
      </c>
      <c r="LSN78" s="987" t="s">
        <v>55</v>
      </c>
      <c r="LSO78" s="987" t="s">
        <v>55</v>
      </c>
      <c r="LSP78" s="987" t="s">
        <v>55</v>
      </c>
      <c r="LSQ78" s="987" t="s">
        <v>55</v>
      </c>
      <c r="LSR78" s="987" t="s">
        <v>55</v>
      </c>
      <c r="LSS78" s="987" t="s">
        <v>55</v>
      </c>
      <c r="LST78" s="987" t="s">
        <v>55</v>
      </c>
      <c r="LSU78" s="987" t="s">
        <v>55</v>
      </c>
      <c r="LSV78" s="987" t="s">
        <v>55</v>
      </c>
      <c r="LSW78" s="987" t="s">
        <v>55</v>
      </c>
      <c r="LSX78" s="987" t="s">
        <v>55</v>
      </c>
      <c r="LSY78" s="987" t="s">
        <v>55</v>
      </c>
      <c r="LSZ78" s="987" t="s">
        <v>55</v>
      </c>
      <c r="LTA78" s="987" t="s">
        <v>55</v>
      </c>
      <c r="LTB78" s="987" t="s">
        <v>55</v>
      </c>
      <c r="LTC78" s="987" t="s">
        <v>55</v>
      </c>
      <c r="LTD78" s="987" t="s">
        <v>55</v>
      </c>
      <c r="LTE78" s="987" t="s">
        <v>55</v>
      </c>
      <c r="LTF78" s="987" t="s">
        <v>55</v>
      </c>
      <c r="LTG78" s="987" t="s">
        <v>55</v>
      </c>
      <c r="LTH78" s="987" t="s">
        <v>55</v>
      </c>
      <c r="LTI78" s="987" t="s">
        <v>55</v>
      </c>
      <c r="LTJ78" s="987" t="s">
        <v>55</v>
      </c>
      <c r="LTK78" s="987" t="s">
        <v>55</v>
      </c>
      <c r="LTL78" s="987" t="s">
        <v>55</v>
      </c>
      <c r="LTM78" s="987" t="s">
        <v>55</v>
      </c>
      <c r="LTN78" s="987" t="s">
        <v>55</v>
      </c>
      <c r="LTO78" s="987" t="s">
        <v>55</v>
      </c>
      <c r="LTP78" s="987" t="s">
        <v>55</v>
      </c>
      <c r="LTQ78" s="987" t="s">
        <v>55</v>
      </c>
      <c r="LTR78" s="987" t="s">
        <v>55</v>
      </c>
      <c r="LTS78" s="987" t="s">
        <v>55</v>
      </c>
      <c r="LTT78" s="987" t="s">
        <v>55</v>
      </c>
      <c r="LTU78" s="987" t="s">
        <v>55</v>
      </c>
      <c r="LTV78" s="987" t="s">
        <v>55</v>
      </c>
      <c r="LTW78" s="987" t="s">
        <v>55</v>
      </c>
      <c r="LTX78" s="987" t="s">
        <v>55</v>
      </c>
      <c r="LTY78" s="987" t="s">
        <v>55</v>
      </c>
      <c r="LTZ78" s="987" t="s">
        <v>55</v>
      </c>
      <c r="LUA78" s="987" t="s">
        <v>55</v>
      </c>
      <c r="LUB78" s="987" t="s">
        <v>55</v>
      </c>
      <c r="LUC78" s="987" t="s">
        <v>55</v>
      </c>
      <c r="LUD78" s="987" t="s">
        <v>55</v>
      </c>
      <c r="LUE78" s="987" t="s">
        <v>55</v>
      </c>
      <c r="LUF78" s="987" t="s">
        <v>55</v>
      </c>
      <c r="LUG78" s="987" t="s">
        <v>55</v>
      </c>
      <c r="LUH78" s="987" t="s">
        <v>55</v>
      </c>
      <c r="LUI78" s="987" t="s">
        <v>55</v>
      </c>
      <c r="LUJ78" s="987" t="s">
        <v>55</v>
      </c>
      <c r="LUK78" s="987" t="s">
        <v>55</v>
      </c>
      <c r="LUL78" s="987" t="s">
        <v>55</v>
      </c>
      <c r="LUM78" s="987" t="s">
        <v>55</v>
      </c>
      <c r="LUN78" s="987" t="s">
        <v>55</v>
      </c>
      <c r="LUO78" s="987" t="s">
        <v>55</v>
      </c>
      <c r="LUP78" s="987" t="s">
        <v>55</v>
      </c>
      <c r="LUQ78" s="987" t="s">
        <v>55</v>
      </c>
      <c r="LUR78" s="987" t="s">
        <v>55</v>
      </c>
      <c r="LUS78" s="987" t="s">
        <v>55</v>
      </c>
      <c r="LUT78" s="987" t="s">
        <v>55</v>
      </c>
      <c r="LUU78" s="987" t="s">
        <v>55</v>
      </c>
      <c r="LUV78" s="987" t="s">
        <v>55</v>
      </c>
      <c r="LUW78" s="987" t="s">
        <v>55</v>
      </c>
      <c r="LUX78" s="987" t="s">
        <v>55</v>
      </c>
      <c r="LUY78" s="987" t="s">
        <v>55</v>
      </c>
      <c r="LUZ78" s="987" t="s">
        <v>55</v>
      </c>
      <c r="LVA78" s="987" t="s">
        <v>55</v>
      </c>
      <c r="LVB78" s="987" t="s">
        <v>55</v>
      </c>
      <c r="LVC78" s="987" t="s">
        <v>55</v>
      </c>
      <c r="LVD78" s="987" t="s">
        <v>55</v>
      </c>
      <c r="LVE78" s="987" t="s">
        <v>55</v>
      </c>
      <c r="LVF78" s="987" t="s">
        <v>55</v>
      </c>
      <c r="LVG78" s="987" t="s">
        <v>55</v>
      </c>
      <c r="LVH78" s="987" t="s">
        <v>55</v>
      </c>
      <c r="LVI78" s="987" t="s">
        <v>55</v>
      </c>
      <c r="LVJ78" s="987" t="s">
        <v>55</v>
      </c>
      <c r="LVK78" s="987" t="s">
        <v>55</v>
      </c>
      <c r="LVL78" s="987" t="s">
        <v>55</v>
      </c>
      <c r="LVM78" s="987" t="s">
        <v>55</v>
      </c>
      <c r="LVN78" s="987" t="s">
        <v>55</v>
      </c>
      <c r="LVO78" s="987" t="s">
        <v>55</v>
      </c>
      <c r="LVP78" s="987" t="s">
        <v>55</v>
      </c>
      <c r="LVQ78" s="987" t="s">
        <v>55</v>
      </c>
      <c r="LVR78" s="987" t="s">
        <v>55</v>
      </c>
      <c r="LVS78" s="987" t="s">
        <v>55</v>
      </c>
      <c r="LVT78" s="987" t="s">
        <v>55</v>
      </c>
      <c r="LVU78" s="987" t="s">
        <v>55</v>
      </c>
      <c r="LVV78" s="987" t="s">
        <v>55</v>
      </c>
      <c r="LVW78" s="987" t="s">
        <v>55</v>
      </c>
      <c r="LVX78" s="987" t="s">
        <v>55</v>
      </c>
      <c r="LVY78" s="987" t="s">
        <v>55</v>
      </c>
      <c r="LVZ78" s="987" t="s">
        <v>55</v>
      </c>
      <c r="LWA78" s="987" t="s">
        <v>55</v>
      </c>
      <c r="LWB78" s="987" t="s">
        <v>55</v>
      </c>
      <c r="LWC78" s="987" t="s">
        <v>55</v>
      </c>
      <c r="LWD78" s="987" t="s">
        <v>55</v>
      </c>
      <c r="LWE78" s="987" t="s">
        <v>55</v>
      </c>
      <c r="LWF78" s="987" t="s">
        <v>55</v>
      </c>
      <c r="LWG78" s="987" t="s">
        <v>55</v>
      </c>
      <c r="LWH78" s="987" t="s">
        <v>55</v>
      </c>
      <c r="LWI78" s="987" t="s">
        <v>55</v>
      </c>
      <c r="LWJ78" s="987" t="s">
        <v>55</v>
      </c>
      <c r="LWK78" s="987" t="s">
        <v>55</v>
      </c>
      <c r="LWL78" s="987" t="s">
        <v>55</v>
      </c>
      <c r="LWM78" s="987" t="s">
        <v>55</v>
      </c>
      <c r="LWN78" s="987" t="s">
        <v>55</v>
      </c>
      <c r="LWO78" s="987" t="s">
        <v>55</v>
      </c>
      <c r="LWP78" s="987" t="s">
        <v>55</v>
      </c>
      <c r="LWQ78" s="987" t="s">
        <v>55</v>
      </c>
      <c r="LWR78" s="987" t="s">
        <v>55</v>
      </c>
      <c r="LWS78" s="987" t="s">
        <v>55</v>
      </c>
      <c r="LWT78" s="987" t="s">
        <v>55</v>
      </c>
      <c r="LWU78" s="987" t="s">
        <v>55</v>
      </c>
      <c r="LWV78" s="987" t="s">
        <v>55</v>
      </c>
      <c r="LWW78" s="987" t="s">
        <v>55</v>
      </c>
      <c r="LWX78" s="987" t="s">
        <v>55</v>
      </c>
      <c r="LWY78" s="987" t="s">
        <v>55</v>
      </c>
      <c r="LWZ78" s="987" t="s">
        <v>55</v>
      </c>
      <c r="LXA78" s="987" t="s">
        <v>55</v>
      </c>
      <c r="LXB78" s="987" t="s">
        <v>55</v>
      </c>
      <c r="LXC78" s="987" t="s">
        <v>55</v>
      </c>
      <c r="LXD78" s="987" t="s">
        <v>55</v>
      </c>
      <c r="LXE78" s="987" t="s">
        <v>55</v>
      </c>
      <c r="LXF78" s="987" t="s">
        <v>55</v>
      </c>
      <c r="LXG78" s="987" t="s">
        <v>55</v>
      </c>
      <c r="LXH78" s="987" t="s">
        <v>55</v>
      </c>
      <c r="LXI78" s="987" t="s">
        <v>55</v>
      </c>
      <c r="LXJ78" s="987" t="s">
        <v>55</v>
      </c>
      <c r="LXK78" s="987" t="s">
        <v>55</v>
      </c>
      <c r="LXL78" s="987" t="s">
        <v>55</v>
      </c>
      <c r="LXM78" s="987" t="s">
        <v>55</v>
      </c>
      <c r="LXN78" s="987" t="s">
        <v>55</v>
      </c>
      <c r="LXO78" s="987" t="s">
        <v>55</v>
      </c>
      <c r="LXP78" s="987" t="s">
        <v>55</v>
      </c>
      <c r="LXQ78" s="987" t="s">
        <v>55</v>
      </c>
      <c r="LXR78" s="987" t="s">
        <v>55</v>
      </c>
      <c r="LXS78" s="987" t="s">
        <v>55</v>
      </c>
      <c r="LXT78" s="987" t="s">
        <v>55</v>
      </c>
      <c r="LXU78" s="987" t="s">
        <v>55</v>
      </c>
      <c r="LXV78" s="987" t="s">
        <v>55</v>
      </c>
      <c r="LXW78" s="987" t="s">
        <v>55</v>
      </c>
      <c r="LXX78" s="987" t="s">
        <v>55</v>
      </c>
      <c r="LXY78" s="987" t="s">
        <v>55</v>
      </c>
      <c r="LXZ78" s="987" t="s">
        <v>55</v>
      </c>
      <c r="LYA78" s="987" t="s">
        <v>55</v>
      </c>
      <c r="LYB78" s="987" t="s">
        <v>55</v>
      </c>
      <c r="LYC78" s="987" t="s">
        <v>55</v>
      </c>
      <c r="LYD78" s="987" t="s">
        <v>55</v>
      </c>
      <c r="LYE78" s="987" t="s">
        <v>55</v>
      </c>
      <c r="LYF78" s="987" t="s">
        <v>55</v>
      </c>
      <c r="LYG78" s="987" t="s">
        <v>55</v>
      </c>
      <c r="LYH78" s="987" t="s">
        <v>55</v>
      </c>
      <c r="LYI78" s="987" t="s">
        <v>55</v>
      </c>
      <c r="LYJ78" s="987" t="s">
        <v>55</v>
      </c>
      <c r="LYK78" s="987" t="s">
        <v>55</v>
      </c>
      <c r="LYL78" s="987" t="s">
        <v>55</v>
      </c>
      <c r="LYM78" s="987" t="s">
        <v>55</v>
      </c>
      <c r="LYN78" s="987" t="s">
        <v>55</v>
      </c>
      <c r="LYO78" s="987" t="s">
        <v>55</v>
      </c>
      <c r="LYP78" s="987" t="s">
        <v>55</v>
      </c>
      <c r="LYQ78" s="987" t="s">
        <v>55</v>
      </c>
      <c r="LYR78" s="987" t="s">
        <v>55</v>
      </c>
      <c r="LYS78" s="987" t="s">
        <v>55</v>
      </c>
      <c r="LYT78" s="987" t="s">
        <v>55</v>
      </c>
      <c r="LYU78" s="987" t="s">
        <v>55</v>
      </c>
      <c r="LYV78" s="987" t="s">
        <v>55</v>
      </c>
      <c r="LYW78" s="987" t="s">
        <v>55</v>
      </c>
      <c r="LYX78" s="987" t="s">
        <v>55</v>
      </c>
      <c r="LYY78" s="987" t="s">
        <v>55</v>
      </c>
      <c r="LYZ78" s="987" t="s">
        <v>55</v>
      </c>
      <c r="LZA78" s="987" t="s">
        <v>55</v>
      </c>
      <c r="LZB78" s="987" t="s">
        <v>55</v>
      </c>
      <c r="LZC78" s="987" t="s">
        <v>55</v>
      </c>
      <c r="LZD78" s="987" t="s">
        <v>55</v>
      </c>
      <c r="LZE78" s="987" t="s">
        <v>55</v>
      </c>
      <c r="LZF78" s="987" t="s">
        <v>55</v>
      </c>
      <c r="LZG78" s="987" t="s">
        <v>55</v>
      </c>
      <c r="LZH78" s="987" t="s">
        <v>55</v>
      </c>
      <c r="LZI78" s="987" t="s">
        <v>55</v>
      </c>
      <c r="LZJ78" s="987" t="s">
        <v>55</v>
      </c>
      <c r="LZK78" s="987" t="s">
        <v>55</v>
      </c>
      <c r="LZL78" s="987" t="s">
        <v>55</v>
      </c>
      <c r="LZM78" s="987" t="s">
        <v>55</v>
      </c>
      <c r="LZN78" s="987" t="s">
        <v>55</v>
      </c>
      <c r="LZO78" s="987" t="s">
        <v>55</v>
      </c>
      <c r="LZP78" s="987" t="s">
        <v>55</v>
      </c>
      <c r="LZQ78" s="987" t="s">
        <v>55</v>
      </c>
      <c r="LZR78" s="987" t="s">
        <v>55</v>
      </c>
      <c r="LZS78" s="987" t="s">
        <v>55</v>
      </c>
      <c r="LZT78" s="987" t="s">
        <v>55</v>
      </c>
      <c r="LZU78" s="987" t="s">
        <v>55</v>
      </c>
      <c r="LZV78" s="987" t="s">
        <v>55</v>
      </c>
      <c r="LZW78" s="987" t="s">
        <v>55</v>
      </c>
      <c r="LZX78" s="987" t="s">
        <v>55</v>
      </c>
      <c r="LZY78" s="987" t="s">
        <v>55</v>
      </c>
      <c r="LZZ78" s="987" t="s">
        <v>55</v>
      </c>
      <c r="MAA78" s="987" t="s">
        <v>55</v>
      </c>
      <c r="MAB78" s="987" t="s">
        <v>55</v>
      </c>
      <c r="MAC78" s="987" t="s">
        <v>55</v>
      </c>
      <c r="MAD78" s="987" t="s">
        <v>55</v>
      </c>
      <c r="MAE78" s="987" t="s">
        <v>55</v>
      </c>
      <c r="MAF78" s="987" t="s">
        <v>55</v>
      </c>
      <c r="MAG78" s="987" t="s">
        <v>55</v>
      </c>
      <c r="MAH78" s="987" t="s">
        <v>55</v>
      </c>
      <c r="MAI78" s="987" t="s">
        <v>55</v>
      </c>
      <c r="MAJ78" s="987" t="s">
        <v>55</v>
      </c>
      <c r="MAK78" s="987" t="s">
        <v>55</v>
      </c>
      <c r="MAL78" s="987" t="s">
        <v>55</v>
      </c>
      <c r="MAM78" s="987" t="s">
        <v>55</v>
      </c>
      <c r="MAN78" s="987" t="s">
        <v>55</v>
      </c>
      <c r="MAO78" s="987" t="s">
        <v>55</v>
      </c>
      <c r="MAP78" s="987" t="s">
        <v>55</v>
      </c>
      <c r="MAQ78" s="987" t="s">
        <v>55</v>
      </c>
      <c r="MAR78" s="987" t="s">
        <v>55</v>
      </c>
      <c r="MAS78" s="987" t="s">
        <v>55</v>
      </c>
      <c r="MAT78" s="987" t="s">
        <v>55</v>
      </c>
      <c r="MAU78" s="987" t="s">
        <v>55</v>
      </c>
      <c r="MAV78" s="987" t="s">
        <v>55</v>
      </c>
      <c r="MAW78" s="987" t="s">
        <v>55</v>
      </c>
      <c r="MAX78" s="987" t="s">
        <v>55</v>
      </c>
      <c r="MAY78" s="987" t="s">
        <v>55</v>
      </c>
      <c r="MAZ78" s="987" t="s">
        <v>55</v>
      </c>
      <c r="MBA78" s="987" t="s">
        <v>55</v>
      </c>
      <c r="MBB78" s="987" t="s">
        <v>55</v>
      </c>
      <c r="MBC78" s="987" t="s">
        <v>55</v>
      </c>
      <c r="MBD78" s="987" t="s">
        <v>55</v>
      </c>
      <c r="MBE78" s="987" t="s">
        <v>55</v>
      </c>
      <c r="MBF78" s="987" t="s">
        <v>55</v>
      </c>
      <c r="MBG78" s="987" t="s">
        <v>55</v>
      </c>
      <c r="MBH78" s="987" t="s">
        <v>55</v>
      </c>
      <c r="MBI78" s="987" t="s">
        <v>55</v>
      </c>
      <c r="MBJ78" s="987" t="s">
        <v>55</v>
      </c>
      <c r="MBK78" s="987" t="s">
        <v>55</v>
      </c>
      <c r="MBL78" s="987" t="s">
        <v>55</v>
      </c>
      <c r="MBM78" s="987" t="s">
        <v>55</v>
      </c>
      <c r="MBN78" s="987" t="s">
        <v>55</v>
      </c>
      <c r="MBO78" s="987" t="s">
        <v>55</v>
      </c>
      <c r="MBP78" s="987" t="s">
        <v>55</v>
      </c>
      <c r="MBQ78" s="987" t="s">
        <v>55</v>
      </c>
      <c r="MBR78" s="987" t="s">
        <v>55</v>
      </c>
      <c r="MBS78" s="987" t="s">
        <v>55</v>
      </c>
      <c r="MBT78" s="987" t="s">
        <v>55</v>
      </c>
      <c r="MBU78" s="987" t="s">
        <v>55</v>
      </c>
      <c r="MBV78" s="987" t="s">
        <v>55</v>
      </c>
      <c r="MBW78" s="987" t="s">
        <v>55</v>
      </c>
      <c r="MBX78" s="987" t="s">
        <v>55</v>
      </c>
      <c r="MBY78" s="987" t="s">
        <v>55</v>
      </c>
      <c r="MBZ78" s="987" t="s">
        <v>55</v>
      </c>
      <c r="MCA78" s="987" t="s">
        <v>55</v>
      </c>
      <c r="MCB78" s="987" t="s">
        <v>55</v>
      </c>
      <c r="MCC78" s="987" t="s">
        <v>55</v>
      </c>
      <c r="MCD78" s="987" t="s">
        <v>55</v>
      </c>
      <c r="MCE78" s="987" t="s">
        <v>55</v>
      </c>
      <c r="MCF78" s="987" t="s">
        <v>55</v>
      </c>
      <c r="MCG78" s="987" t="s">
        <v>55</v>
      </c>
      <c r="MCH78" s="987" t="s">
        <v>55</v>
      </c>
      <c r="MCI78" s="987" t="s">
        <v>55</v>
      </c>
      <c r="MCJ78" s="987" t="s">
        <v>55</v>
      </c>
      <c r="MCK78" s="987" t="s">
        <v>55</v>
      </c>
      <c r="MCL78" s="987" t="s">
        <v>55</v>
      </c>
      <c r="MCM78" s="987" t="s">
        <v>55</v>
      </c>
      <c r="MCN78" s="987" t="s">
        <v>55</v>
      </c>
      <c r="MCO78" s="987" t="s">
        <v>55</v>
      </c>
      <c r="MCP78" s="987" t="s">
        <v>55</v>
      </c>
      <c r="MCQ78" s="987" t="s">
        <v>55</v>
      </c>
      <c r="MCR78" s="987" t="s">
        <v>55</v>
      </c>
      <c r="MCS78" s="987" t="s">
        <v>55</v>
      </c>
      <c r="MCT78" s="987" t="s">
        <v>55</v>
      </c>
      <c r="MCU78" s="987" t="s">
        <v>55</v>
      </c>
      <c r="MCV78" s="987" t="s">
        <v>55</v>
      </c>
      <c r="MCW78" s="987" t="s">
        <v>55</v>
      </c>
      <c r="MCX78" s="987" t="s">
        <v>55</v>
      </c>
      <c r="MCY78" s="987" t="s">
        <v>55</v>
      </c>
      <c r="MCZ78" s="987" t="s">
        <v>55</v>
      </c>
      <c r="MDA78" s="987" t="s">
        <v>55</v>
      </c>
      <c r="MDB78" s="987" t="s">
        <v>55</v>
      </c>
      <c r="MDC78" s="987" t="s">
        <v>55</v>
      </c>
      <c r="MDD78" s="987" t="s">
        <v>55</v>
      </c>
      <c r="MDE78" s="987" t="s">
        <v>55</v>
      </c>
      <c r="MDF78" s="987" t="s">
        <v>55</v>
      </c>
      <c r="MDG78" s="987" t="s">
        <v>55</v>
      </c>
      <c r="MDH78" s="987" t="s">
        <v>55</v>
      </c>
      <c r="MDI78" s="987" t="s">
        <v>55</v>
      </c>
      <c r="MDJ78" s="987" t="s">
        <v>55</v>
      </c>
      <c r="MDK78" s="987" t="s">
        <v>55</v>
      </c>
      <c r="MDL78" s="987" t="s">
        <v>55</v>
      </c>
      <c r="MDM78" s="987" t="s">
        <v>55</v>
      </c>
      <c r="MDN78" s="987" t="s">
        <v>55</v>
      </c>
      <c r="MDO78" s="987" t="s">
        <v>55</v>
      </c>
      <c r="MDP78" s="987" t="s">
        <v>55</v>
      </c>
      <c r="MDQ78" s="987" t="s">
        <v>55</v>
      </c>
      <c r="MDR78" s="987" t="s">
        <v>55</v>
      </c>
      <c r="MDS78" s="987" t="s">
        <v>55</v>
      </c>
      <c r="MDT78" s="987" t="s">
        <v>55</v>
      </c>
      <c r="MDU78" s="987" t="s">
        <v>55</v>
      </c>
      <c r="MDV78" s="987" t="s">
        <v>55</v>
      </c>
      <c r="MDW78" s="987" t="s">
        <v>55</v>
      </c>
      <c r="MDX78" s="987" t="s">
        <v>55</v>
      </c>
      <c r="MDY78" s="987" t="s">
        <v>55</v>
      </c>
      <c r="MDZ78" s="987" t="s">
        <v>55</v>
      </c>
      <c r="MEA78" s="987" t="s">
        <v>55</v>
      </c>
      <c r="MEB78" s="987" t="s">
        <v>55</v>
      </c>
      <c r="MEC78" s="987" t="s">
        <v>55</v>
      </c>
      <c r="MED78" s="987" t="s">
        <v>55</v>
      </c>
      <c r="MEE78" s="987" t="s">
        <v>55</v>
      </c>
      <c r="MEF78" s="987" t="s">
        <v>55</v>
      </c>
      <c r="MEG78" s="987" t="s">
        <v>55</v>
      </c>
      <c r="MEH78" s="987" t="s">
        <v>55</v>
      </c>
      <c r="MEI78" s="987" t="s">
        <v>55</v>
      </c>
      <c r="MEJ78" s="987" t="s">
        <v>55</v>
      </c>
      <c r="MEK78" s="987" t="s">
        <v>55</v>
      </c>
      <c r="MEL78" s="987" t="s">
        <v>55</v>
      </c>
      <c r="MEM78" s="987" t="s">
        <v>55</v>
      </c>
      <c r="MEN78" s="987" t="s">
        <v>55</v>
      </c>
      <c r="MEO78" s="987" t="s">
        <v>55</v>
      </c>
      <c r="MEP78" s="987" t="s">
        <v>55</v>
      </c>
      <c r="MEQ78" s="987" t="s">
        <v>55</v>
      </c>
      <c r="MER78" s="987" t="s">
        <v>55</v>
      </c>
      <c r="MES78" s="987" t="s">
        <v>55</v>
      </c>
      <c r="MET78" s="987" t="s">
        <v>55</v>
      </c>
      <c r="MEU78" s="987" t="s">
        <v>55</v>
      </c>
      <c r="MEV78" s="987" t="s">
        <v>55</v>
      </c>
      <c r="MEW78" s="987" t="s">
        <v>55</v>
      </c>
      <c r="MEX78" s="987" t="s">
        <v>55</v>
      </c>
      <c r="MEY78" s="987" t="s">
        <v>55</v>
      </c>
      <c r="MEZ78" s="987" t="s">
        <v>55</v>
      </c>
      <c r="MFA78" s="987" t="s">
        <v>55</v>
      </c>
      <c r="MFB78" s="987" t="s">
        <v>55</v>
      </c>
      <c r="MFC78" s="987" t="s">
        <v>55</v>
      </c>
      <c r="MFD78" s="987" t="s">
        <v>55</v>
      </c>
      <c r="MFE78" s="987" t="s">
        <v>55</v>
      </c>
      <c r="MFF78" s="987" t="s">
        <v>55</v>
      </c>
      <c r="MFG78" s="987" t="s">
        <v>55</v>
      </c>
      <c r="MFH78" s="987" t="s">
        <v>55</v>
      </c>
      <c r="MFI78" s="987" t="s">
        <v>55</v>
      </c>
      <c r="MFJ78" s="987" t="s">
        <v>55</v>
      </c>
      <c r="MFK78" s="987" t="s">
        <v>55</v>
      </c>
      <c r="MFL78" s="987" t="s">
        <v>55</v>
      </c>
      <c r="MFM78" s="987" t="s">
        <v>55</v>
      </c>
      <c r="MFN78" s="987" t="s">
        <v>55</v>
      </c>
      <c r="MFO78" s="987" t="s">
        <v>55</v>
      </c>
      <c r="MFP78" s="987" t="s">
        <v>55</v>
      </c>
      <c r="MFQ78" s="987" t="s">
        <v>55</v>
      </c>
      <c r="MFR78" s="987" t="s">
        <v>55</v>
      </c>
      <c r="MFS78" s="987" t="s">
        <v>55</v>
      </c>
      <c r="MFT78" s="987" t="s">
        <v>55</v>
      </c>
      <c r="MFU78" s="987" t="s">
        <v>55</v>
      </c>
      <c r="MFV78" s="987" t="s">
        <v>55</v>
      </c>
      <c r="MFW78" s="987" t="s">
        <v>55</v>
      </c>
      <c r="MFX78" s="987" t="s">
        <v>55</v>
      </c>
      <c r="MFY78" s="987" t="s">
        <v>55</v>
      </c>
      <c r="MFZ78" s="987" t="s">
        <v>55</v>
      </c>
      <c r="MGA78" s="987" t="s">
        <v>55</v>
      </c>
      <c r="MGB78" s="987" t="s">
        <v>55</v>
      </c>
      <c r="MGC78" s="987" t="s">
        <v>55</v>
      </c>
      <c r="MGD78" s="987" t="s">
        <v>55</v>
      </c>
      <c r="MGE78" s="987" t="s">
        <v>55</v>
      </c>
      <c r="MGF78" s="987" t="s">
        <v>55</v>
      </c>
      <c r="MGG78" s="987" t="s">
        <v>55</v>
      </c>
      <c r="MGH78" s="987" t="s">
        <v>55</v>
      </c>
      <c r="MGI78" s="987" t="s">
        <v>55</v>
      </c>
      <c r="MGJ78" s="987" t="s">
        <v>55</v>
      </c>
      <c r="MGK78" s="987" t="s">
        <v>55</v>
      </c>
      <c r="MGL78" s="987" t="s">
        <v>55</v>
      </c>
      <c r="MGM78" s="987" t="s">
        <v>55</v>
      </c>
      <c r="MGN78" s="987" t="s">
        <v>55</v>
      </c>
      <c r="MGO78" s="987" t="s">
        <v>55</v>
      </c>
      <c r="MGP78" s="987" t="s">
        <v>55</v>
      </c>
      <c r="MGQ78" s="987" t="s">
        <v>55</v>
      </c>
      <c r="MGR78" s="987" t="s">
        <v>55</v>
      </c>
      <c r="MGS78" s="987" t="s">
        <v>55</v>
      </c>
      <c r="MGT78" s="987" t="s">
        <v>55</v>
      </c>
      <c r="MGU78" s="987" t="s">
        <v>55</v>
      </c>
      <c r="MGV78" s="987" t="s">
        <v>55</v>
      </c>
      <c r="MGW78" s="987" t="s">
        <v>55</v>
      </c>
      <c r="MGX78" s="987" t="s">
        <v>55</v>
      </c>
      <c r="MGY78" s="987" t="s">
        <v>55</v>
      </c>
      <c r="MGZ78" s="987" t="s">
        <v>55</v>
      </c>
      <c r="MHA78" s="987" t="s">
        <v>55</v>
      </c>
      <c r="MHB78" s="987" t="s">
        <v>55</v>
      </c>
      <c r="MHC78" s="987" t="s">
        <v>55</v>
      </c>
      <c r="MHD78" s="987" t="s">
        <v>55</v>
      </c>
      <c r="MHE78" s="987" t="s">
        <v>55</v>
      </c>
      <c r="MHF78" s="987" t="s">
        <v>55</v>
      </c>
      <c r="MHG78" s="987" t="s">
        <v>55</v>
      </c>
      <c r="MHH78" s="987" t="s">
        <v>55</v>
      </c>
      <c r="MHI78" s="987" t="s">
        <v>55</v>
      </c>
      <c r="MHJ78" s="987" t="s">
        <v>55</v>
      </c>
      <c r="MHK78" s="987" t="s">
        <v>55</v>
      </c>
      <c r="MHL78" s="987" t="s">
        <v>55</v>
      </c>
      <c r="MHM78" s="987" t="s">
        <v>55</v>
      </c>
      <c r="MHN78" s="987" t="s">
        <v>55</v>
      </c>
      <c r="MHO78" s="987" t="s">
        <v>55</v>
      </c>
      <c r="MHP78" s="987" t="s">
        <v>55</v>
      </c>
      <c r="MHQ78" s="987" t="s">
        <v>55</v>
      </c>
      <c r="MHR78" s="987" t="s">
        <v>55</v>
      </c>
      <c r="MHS78" s="987" t="s">
        <v>55</v>
      </c>
      <c r="MHT78" s="987" t="s">
        <v>55</v>
      </c>
      <c r="MHU78" s="987" t="s">
        <v>55</v>
      </c>
      <c r="MHV78" s="987" t="s">
        <v>55</v>
      </c>
      <c r="MHW78" s="987" t="s">
        <v>55</v>
      </c>
      <c r="MHX78" s="987" t="s">
        <v>55</v>
      </c>
      <c r="MHY78" s="987" t="s">
        <v>55</v>
      </c>
      <c r="MHZ78" s="987" t="s">
        <v>55</v>
      </c>
      <c r="MIA78" s="987" t="s">
        <v>55</v>
      </c>
      <c r="MIB78" s="987" t="s">
        <v>55</v>
      </c>
      <c r="MIC78" s="987" t="s">
        <v>55</v>
      </c>
      <c r="MID78" s="987" t="s">
        <v>55</v>
      </c>
      <c r="MIE78" s="987" t="s">
        <v>55</v>
      </c>
      <c r="MIF78" s="987" t="s">
        <v>55</v>
      </c>
      <c r="MIG78" s="987" t="s">
        <v>55</v>
      </c>
      <c r="MIH78" s="987" t="s">
        <v>55</v>
      </c>
      <c r="MII78" s="987" t="s">
        <v>55</v>
      </c>
      <c r="MIJ78" s="987" t="s">
        <v>55</v>
      </c>
      <c r="MIK78" s="987" t="s">
        <v>55</v>
      </c>
      <c r="MIL78" s="987" t="s">
        <v>55</v>
      </c>
      <c r="MIM78" s="987" t="s">
        <v>55</v>
      </c>
      <c r="MIN78" s="987" t="s">
        <v>55</v>
      </c>
      <c r="MIO78" s="987" t="s">
        <v>55</v>
      </c>
      <c r="MIP78" s="987" t="s">
        <v>55</v>
      </c>
      <c r="MIQ78" s="987" t="s">
        <v>55</v>
      </c>
      <c r="MIR78" s="987" t="s">
        <v>55</v>
      </c>
      <c r="MIS78" s="987" t="s">
        <v>55</v>
      </c>
      <c r="MIT78" s="987" t="s">
        <v>55</v>
      </c>
      <c r="MIU78" s="987" t="s">
        <v>55</v>
      </c>
      <c r="MIV78" s="987" t="s">
        <v>55</v>
      </c>
      <c r="MIW78" s="987" t="s">
        <v>55</v>
      </c>
      <c r="MIX78" s="987" t="s">
        <v>55</v>
      </c>
      <c r="MIY78" s="987" t="s">
        <v>55</v>
      </c>
      <c r="MIZ78" s="987" t="s">
        <v>55</v>
      </c>
      <c r="MJA78" s="987" t="s">
        <v>55</v>
      </c>
      <c r="MJB78" s="987" t="s">
        <v>55</v>
      </c>
      <c r="MJC78" s="987" t="s">
        <v>55</v>
      </c>
      <c r="MJD78" s="987" t="s">
        <v>55</v>
      </c>
      <c r="MJE78" s="987" t="s">
        <v>55</v>
      </c>
      <c r="MJF78" s="987" t="s">
        <v>55</v>
      </c>
      <c r="MJG78" s="987" t="s">
        <v>55</v>
      </c>
      <c r="MJH78" s="987" t="s">
        <v>55</v>
      </c>
      <c r="MJI78" s="987" t="s">
        <v>55</v>
      </c>
      <c r="MJJ78" s="987" t="s">
        <v>55</v>
      </c>
      <c r="MJK78" s="987" t="s">
        <v>55</v>
      </c>
      <c r="MJL78" s="987" t="s">
        <v>55</v>
      </c>
      <c r="MJM78" s="987" t="s">
        <v>55</v>
      </c>
      <c r="MJN78" s="987" t="s">
        <v>55</v>
      </c>
      <c r="MJO78" s="987" t="s">
        <v>55</v>
      </c>
      <c r="MJP78" s="987" t="s">
        <v>55</v>
      </c>
      <c r="MJQ78" s="987" t="s">
        <v>55</v>
      </c>
      <c r="MJR78" s="987" t="s">
        <v>55</v>
      </c>
      <c r="MJS78" s="987" t="s">
        <v>55</v>
      </c>
      <c r="MJT78" s="987" t="s">
        <v>55</v>
      </c>
      <c r="MJU78" s="987" t="s">
        <v>55</v>
      </c>
      <c r="MJV78" s="987" t="s">
        <v>55</v>
      </c>
      <c r="MJW78" s="987" t="s">
        <v>55</v>
      </c>
      <c r="MJX78" s="987" t="s">
        <v>55</v>
      </c>
      <c r="MJY78" s="987" t="s">
        <v>55</v>
      </c>
      <c r="MJZ78" s="987" t="s">
        <v>55</v>
      </c>
      <c r="MKA78" s="987" t="s">
        <v>55</v>
      </c>
      <c r="MKB78" s="987" t="s">
        <v>55</v>
      </c>
      <c r="MKC78" s="987" t="s">
        <v>55</v>
      </c>
      <c r="MKD78" s="987" t="s">
        <v>55</v>
      </c>
      <c r="MKE78" s="987" t="s">
        <v>55</v>
      </c>
      <c r="MKF78" s="987" t="s">
        <v>55</v>
      </c>
      <c r="MKG78" s="987" t="s">
        <v>55</v>
      </c>
      <c r="MKH78" s="987" t="s">
        <v>55</v>
      </c>
      <c r="MKI78" s="987" t="s">
        <v>55</v>
      </c>
      <c r="MKJ78" s="987" t="s">
        <v>55</v>
      </c>
      <c r="MKK78" s="987" t="s">
        <v>55</v>
      </c>
      <c r="MKL78" s="987" t="s">
        <v>55</v>
      </c>
      <c r="MKM78" s="987" t="s">
        <v>55</v>
      </c>
      <c r="MKN78" s="987" t="s">
        <v>55</v>
      </c>
      <c r="MKO78" s="987" t="s">
        <v>55</v>
      </c>
      <c r="MKP78" s="987" t="s">
        <v>55</v>
      </c>
      <c r="MKQ78" s="987" t="s">
        <v>55</v>
      </c>
      <c r="MKR78" s="987" t="s">
        <v>55</v>
      </c>
      <c r="MKS78" s="987" t="s">
        <v>55</v>
      </c>
      <c r="MKT78" s="987" t="s">
        <v>55</v>
      </c>
      <c r="MKU78" s="987" t="s">
        <v>55</v>
      </c>
      <c r="MKV78" s="987" t="s">
        <v>55</v>
      </c>
      <c r="MKW78" s="987" t="s">
        <v>55</v>
      </c>
      <c r="MKX78" s="987" t="s">
        <v>55</v>
      </c>
      <c r="MKY78" s="987" t="s">
        <v>55</v>
      </c>
      <c r="MKZ78" s="987" t="s">
        <v>55</v>
      </c>
      <c r="MLA78" s="987" t="s">
        <v>55</v>
      </c>
      <c r="MLB78" s="987" t="s">
        <v>55</v>
      </c>
      <c r="MLC78" s="987" t="s">
        <v>55</v>
      </c>
      <c r="MLD78" s="987" t="s">
        <v>55</v>
      </c>
      <c r="MLE78" s="987" t="s">
        <v>55</v>
      </c>
      <c r="MLF78" s="987" t="s">
        <v>55</v>
      </c>
      <c r="MLG78" s="987" t="s">
        <v>55</v>
      </c>
      <c r="MLH78" s="987" t="s">
        <v>55</v>
      </c>
      <c r="MLI78" s="987" t="s">
        <v>55</v>
      </c>
      <c r="MLJ78" s="987" t="s">
        <v>55</v>
      </c>
      <c r="MLK78" s="987" t="s">
        <v>55</v>
      </c>
      <c r="MLL78" s="987" t="s">
        <v>55</v>
      </c>
      <c r="MLM78" s="987" t="s">
        <v>55</v>
      </c>
      <c r="MLN78" s="987" t="s">
        <v>55</v>
      </c>
      <c r="MLO78" s="987" t="s">
        <v>55</v>
      </c>
      <c r="MLP78" s="987" t="s">
        <v>55</v>
      </c>
      <c r="MLQ78" s="987" t="s">
        <v>55</v>
      </c>
      <c r="MLR78" s="987" t="s">
        <v>55</v>
      </c>
      <c r="MLS78" s="987" t="s">
        <v>55</v>
      </c>
      <c r="MLT78" s="987" t="s">
        <v>55</v>
      </c>
      <c r="MLU78" s="987" t="s">
        <v>55</v>
      </c>
      <c r="MLV78" s="987" t="s">
        <v>55</v>
      </c>
      <c r="MLW78" s="987" t="s">
        <v>55</v>
      </c>
      <c r="MLX78" s="987" t="s">
        <v>55</v>
      </c>
      <c r="MLY78" s="987" t="s">
        <v>55</v>
      </c>
      <c r="MLZ78" s="987" t="s">
        <v>55</v>
      </c>
      <c r="MMA78" s="987" t="s">
        <v>55</v>
      </c>
      <c r="MMB78" s="987" t="s">
        <v>55</v>
      </c>
      <c r="MMC78" s="987" t="s">
        <v>55</v>
      </c>
      <c r="MMD78" s="987" t="s">
        <v>55</v>
      </c>
      <c r="MME78" s="987" t="s">
        <v>55</v>
      </c>
      <c r="MMF78" s="987" t="s">
        <v>55</v>
      </c>
      <c r="MMG78" s="987" t="s">
        <v>55</v>
      </c>
      <c r="MMH78" s="987" t="s">
        <v>55</v>
      </c>
      <c r="MMI78" s="987" t="s">
        <v>55</v>
      </c>
      <c r="MMJ78" s="987" t="s">
        <v>55</v>
      </c>
      <c r="MMK78" s="987" t="s">
        <v>55</v>
      </c>
      <c r="MML78" s="987" t="s">
        <v>55</v>
      </c>
      <c r="MMM78" s="987" t="s">
        <v>55</v>
      </c>
      <c r="MMN78" s="987" t="s">
        <v>55</v>
      </c>
      <c r="MMO78" s="987" t="s">
        <v>55</v>
      </c>
      <c r="MMP78" s="987" t="s">
        <v>55</v>
      </c>
      <c r="MMQ78" s="987" t="s">
        <v>55</v>
      </c>
      <c r="MMR78" s="987" t="s">
        <v>55</v>
      </c>
      <c r="MMS78" s="987" t="s">
        <v>55</v>
      </c>
      <c r="MMT78" s="987" t="s">
        <v>55</v>
      </c>
      <c r="MMU78" s="987" t="s">
        <v>55</v>
      </c>
      <c r="MMV78" s="987" t="s">
        <v>55</v>
      </c>
      <c r="MMW78" s="987" t="s">
        <v>55</v>
      </c>
      <c r="MMX78" s="987" t="s">
        <v>55</v>
      </c>
      <c r="MMY78" s="987" t="s">
        <v>55</v>
      </c>
      <c r="MMZ78" s="987" t="s">
        <v>55</v>
      </c>
      <c r="MNA78" s="987" t="s">
        <v>55</v>
      </c>
      <c r="MNB78" s="987" t="s">
        <v>55</v>
      </c>
      <c r="MNC78" s="987" t="s">
        <v>55</v>
      </c>
      <c r="MND78" s="987" t="s">
        <v>55</v>
      </c>
      <c r="MNE78" s="987" t="s">
        <v>55</v>
      </c>
      <c r="MNF78" s="987" t="s">
        <v>55</v>
      </c>
      <c r="MNG78" s="987" t="s">
        <v>55</v>
      </c>
      <c r="MNH78" s="987" t="s">
        <v>55</v>
      </c>
      <c r="MNI78" s="987" t="s">
        <v>55</v>
      </c>
      <c r="MNJ78" s="987" t="s">
        <v>55</v>
      </c>
      <c r="MNK78" s="987" t="s">
        <v>55</v>
      </c>
      <c r="MNL78" s="987" t="s">
        <v>55</v>
      </c>
      <c r="MNM78" s="987" t="s">
        <v>55</v>
      </c>
      <c r="MNN78" s="987" t="s">
        <v>55</v>
      </c>
      <c r="MNO78" s="987" t="s">
        <v>55</v>
      </c>
      <c r="MNP78" s="987" t="s">
        <v>55</v>
      </c>
      <c r="MNQ78" s="987" t="s">
        <v>55</v>
      </c>
      <c r="MNR78" s="987" t="s">
        <v>55</v>
      </c>
      <c r="MNS78" s="987" t="s">
        <v>55</v>
      </c>
      <c r="MNT78" s="987" t="s">
        <v>55</v>
      </c>
      <c r="MNU78" s="987" t="s">
        <v>55</v>
      </c>
      <c r="MNV78" s="987" t="s">
        <v>55</v>
      </c>
      <c r="MNW78" s="987" t="s">
        <v>55</v>
      </c>
      <c r="MNX78" s="987" t="s">
        <v>55</v>
      </c>
      <c r="MNY78" s="987" t="s">
        <v>55</v>
      </c>
      <c r="MNZ78" s="987" t="s">
        <v>55</v>
      </c>
      <c r="MOA78" s="987" t="s">
        <v>55</v>
      </c>
      <c r="MOB78" s="987" t="s">
        <v>55</v>
      </c>
      <c r="MOC78" s="987" t="s">
        <v>55</v>
      </c>
      <c r="MOD78" s="987" t="s">
        <v>55</v>
      </c>
      <c r="MOE78" s="987" t="s">
        <v>55</v>
      </c>
      <c r="MOF78" s="987" t="s">
        <v>55</v>
      </c>
      <c r="MOG78" s="987" t="s">
        <v>55</v>
      </c>
      <c r="MOH78" s="987" t="s">
        <v>55</v>
      </c>
      <c r="MOI78" s="987" t="s">
        <v>55</v>
      </c>
      <c r="MOJ78" s="987" t="s">
        <v>55</v>
      </c>
      <c r="MOK78" s="987" t="s">
        <v>55</v>
      </c>
      <c r="MOL78" s="987" t="s">
        <v>55</v>
      </c>
      <c r="MOM78" s="987" t="s">
        <v>55</v>
      </c>
      <c r="MON78" s="987" t="s">
        <v>55</v>
      </c>
      <c r="MOO78" s="987" t="s">
        <v>55</v>
      </c>
      <c r="MOP78" s="987" t="s">
        <v>55</v>
      </c>
      <c r="MOQ78" s="987" t="s">
        <v>55</v>
      </c>
      <c r="MOR78" s="987" t="s">
        <v>55</v>
      </c>
      <c r="MOS78" s="987" t="s">
        <v>55</v>
      </c>
      <c r="MOT78" s="987" t="s">
        <v>55</v>
      </c>
      <c r="MOU78" s="987" t="s">
        <v>55</v>
      </c>
      <c r="MOV78" s="987" t="s">
        <v>55</v>
      </c>
      <c r="MOW78" s="987" t="s">
        <v>55</v>
      </c>
      <c r="MOX78" s="987" t="s">
        <v>55</v>
      </c>
      <c r="MOY78" s="987" t="s">
        <v>55</v>
      </c>
      <c r="MOZ78" s="987" t="s">
        <v>55</v>
      </c>
      <c r="MPA78" s="987" t="s">
        <v>55</v>
      </c>
      <c r="MPB78" s="987" t="s">
        <v>55</v>
      </c>
      <c r="MPC78" s="987" t="s">
        <v>55</v>
      </c>
      <c r="MPD78" s="987" t="s">
        <v>55</v>
      </c>
      <c r="MPE78" s="987" t="s">
        <v>55</v>
      </c>
      <c r="MPF78" s="987" t="s">
        <v>55</v>
      </c>
      <c r="MPG78" s="987" t="s">
        <v>55</v>
      </c>
      <c r="MPH78" s="987" t="s">
        <v>55</v>
      </c>
      <c r="MPI78" s="987" t="s">
        <v>55</v>
      </c>
      <c r="MPJ78" s="987" t="s">
        <v>55</v>
      </c>
      <c r="MPK78" s="987" t="s">
        <v>55</v>
      </c>
      <c r="MPL78" s="987" t="s">
        <v>55</v>
      </c>
      <c r="MPM78" s="987" t="s">
        <v>55</v>
      </c>
      <c r="MPN78" s="987" t="s">
        <v>55</v>
      </c>
      <c r="MPO78" s="987" t="s">
        <v>55</v>
      </c>
      <c r="MPP78" s="987" t="s">
        <v>55</v>
      </c>
      <c r="MPQ78" s="987" t="s">
        <v>55</v>
      </c>
      <c r="MPR78" s="987" t="s">
        <v>55</v>
      </c>
      <c r="MPS78" s="987" t="s">
        <v>55</v>
      </c>
      <c r="MPT78" s="987" t="s">
        <v>55</v>
      </c>
      <c r="MPU78" s="987" t="s">
        <v>55</v>
      </c>
      <c r="MPV78" s="987" t="s">
        <v>55</v>
      </c>
      <c r="MPW78" s="987" t="s">
        <v>55</v>
      </c>
      <c r="MPX78" s="987" t="s">
        <v>55</v>
      </c>
      <c r="MPY78" s="987" t="s">
        <v>55</v>
      </c>
      <c r="MPZ78" s="987" t="s">
        <v>55</v>
      </c>
      <c r="MQA78" s="987" t="s">
        <v>55</v>
      </c>
      <c r="MQB78" s="987" t="s">
        <v>55</v>
      </c>
      <c r="MQC78" s="987" t="s">
        <v>55</v>
      </c>
      <c r="MQD78" s="987" t="s">
        <v>55</v>
      </c>
      <c r="MQE78" s="987" t="s">
        <v>55</v>
      </c>
      <c r="MQF78" s="987" t="s">
        <v>55</v>
      </c>
      <c r="MQG78" s="987" t="s">
        <v>55</v>
      </c>
      <c r="MQH78" s="987" t="s">
        <v>55</v>
      </c>
      <c r="MQI78" s="987" t="s">
        <v>55</v>
      </c>
      <c r="MQJ78" s="987" t="s">
        <v>55</v>
      </c>
      <c r="MQK78" s="987" t="s">
        <v>55</v>
      </c>
      <c r="MQL78" s="987" t="s">
        <v>55</v>
      </c>
      <c r="MQM78" s="987" t="s">
        <v>55</v>
      </c>
      <c r="MQN78" s="987" t="s">
        <v>55</v>
      </c>
      <c r="MQO78" s="987" t="s">
        <v>55</v>
      </c>
      <c r="MQP78" s="987" t="s">
        <v>55</v>
      </c>
      <c r="MQQ78" s="987" t="s">
        <v>55</v>
      </c>
      <c r="MQR78" s="987" t="s">
        <v>55</v>
      </c>
      <c r="MQS78" s="987" t="s">
        <v>55</v>
      </c>
      <c r="MQT78" s="987" t="s">
        <v>55</v>
      </c>
      <c r="MQU78" s="987" t="s">
        <v>55</v>
      </c>
      <c r="MQV78" s="987" t="s">
        <v>55</v>
      </c>
      <c r="MQW78" s="987" t="s">
        <v>55</v>
      </c>
      <c r="MQX78" s="987" t="s">
        <v>55</v>
      </c>
      <c r="MQY78" s="987" t="s">
        <v>55</v>
      </c>
      <c r="MQZ78" s="987" t="s">
        <v>55</v>
      </c>
      <c r="MRA78" s="987" t="s">
        <v>55</v>
      </c>
      <c r="MRB78" s="987" t="s">
        <v>55</v>
      </c>
      <c r="MRC78" s="987" t="s">
        <v>55</v>
      </c>
      <c r="MRD78" s="987" t="s">
        <v>55</v>
      </c>
      <c r="MRE78" s="987" t="s">
        <v>55</v>
      </c>
      <c r="MRF78" s="987" t="s">
        <v>55</v>
      </c>
      <c r="MRG78" s="987" t="s">
        <v>55</v>
      </c>
      <c r="MRH78" s="987" t="s">
        <v>55</v>
      </c>
      <c r="MRI78" s="987" t="s">
        <v>55</v>
      </c>
      <c r="MRJ78" s="987" t="s">
        <v>55</v>
      </c>
      <c r="MRK78" s="987" t="s">
        <v>55</v>
      </c>
      <c r="MRL78" s="987" t="s">
        <v>55</v>
      </c>
      <c r="MRM78" s="987" t="s">
        <v>55</v>
      </c>
      <c r="MRN78" s="987" t="s">
        <v>55</v>
      </c>
      <c r="MRO78" s="987" t="s">
        <v>55</v>
      </c>
      <c r="MRP78" s="987" t="s">
        <v>55</v>
      </c>
      <c r="MRQ78" s="987" t="s">
        <v>55</v>
      </c>
      <c r="MRR78" s="987" t="s">
        <v>55</v>
      </c>
      <c r="MRS78" s="987" t="s">
        <v>55</v>
      </c>
      <c r="MRT78" s="987" t="s">
        <v>55</v>
      </c>
      <c r="MRU78" s="987" t="s">
        <v>55</v>
      </c>
      <c r="MRV78" s="987" t="s">
        <v>55</v>
      </c>
      <c r="MRW78" s="987" t="s">
        <v>55</v>
      </c>
      <c r="MRX78" s="987" t="s">
        <v>55</v>
      </c>
      <c r="MRY78" s="987" t="s">
        <v>55</v>
      </c>
      <c r="MRZ78" s="987" t="s">
        <v>55</v>
      </c>
      <c r="MSA78" s="987" t="s">
        <v>55</v>
      </c>
      <c r="MSB78" s="987" t="s">
        <v>55</v>
      </c>
      <c r="MSC78" s="987" t="s">
        <v>55</v>
      </c>
      <c r="MSD78" s="987" t="s">
        <v>55</v>
      </c>
      <c r="MSE78" s="987" t="s">
        <v>55</v>
      </c>
      <c r="MSF78" s="987" t="s">
        <v>55</v>
      </c>
      <c r="MSG78" s="987" t="s">
        <v>55</v>
      </c>
      <c r="MSH78" s="987" t="s">
        <v>55</v>
      </c>
      <c r="MSI78" s="987" t="s">
        <v>55</v>
      </c>
      <c r="MSJ78" s="987" t="s">
        <v>55</v>
      </c>
      <c r="MSK78" s="987" t="s">
        <v>55</v>
      </c>
      <c r="MSL78" s="987" t="s">
        <v>55</v>
      </c>
      <c r="MSM78" s="987" t="s">
        <v>55</v>
      </c>
      <c r="MSN78" s="987" t="s">
        <v>55</v>
      </c>
      <c r="MSO78" s="987" t="s">
        <v>55</v>
      </c>
      <c r="MSP78" s="987" t="s">
        <v>55</v>
      </c>
      <c r="MSQ78" s="987" t="s">
        <v>55</v>
      </c>
      <c r="MSR78" s="987" t="s">
        <v>55</v>
      </c>
      <c r="MSS78" s="987" t="s">
        <v>55</v>
      </c>
      <c r="MST78" s="987" t="s">
        <v>55</v>
      </c>
      <c r="MSU78" s="987" t="s">
        <v>55</v>
      </c>
      <c r="MSV78" s="987" t="s">
        <v>55</v>
      </c>
      <c r="MSW78" s="987" t="s">
        <v>55</v>
      </c>
      <c r="MSX78" s="987" t="s">
        <v>55</v>
      </c>
      <c r="MSY78" s="987" t="s">
        <v>55</v>
      </c>
      <c r="MSZ78" s="987" t="s">
        <v>55</v>
      </c>
      <c r="MTA78" s="987" t="s">
        <v>55</v>
      </c>
      <c r="MTB78" s="987" t="s">
        <v>55</v>
      </c>
      <c r="MTC78" s="987" t="s">
        <v>55</v>
      </c>
      <c r="MTD78" s="987" t="s">
        <v>55</v>
      </c>
      <c r="MTE78" s="987" t="s">
        <v>55</v>
      </c>
      <c r="MTF78" s="987" t="s">
        <v>55</v>
      </c>
      <c r="MTG78" s="987" t="s">
        <v>55</v>
      </c>
      <c r="MTH78" s="987" t="s">
        <v>55</v>
      </c>
      <c r="MTI78" s="987" t="s">
        <v>55</v>
      </c>
      <c r="MTJ78" s="987" t="s">
        <v>55</v>
      </c>
      <c r="MTK78" s="987" t="s">
        <v>55</v>
      </c>
      <c r="MTL78" s="987" t="s">
        <v>55</v>
      </c>
      <c r="MTM78" s="987" t="s">
        <v>55</v>
      </c>
      <c r="MTN78" s="987" t="s">
        <v>55</v>
      </c>
      <c r="MTO78" s="987" t="s">
        <v>55</v>
      </c>
      <c r="MTP78" s="987" t="s">
        <v>55</v>
      </c>
      <c r="MTQ78" s="987" t="s">
        <v>55</v>
      </c>
      <c r="MTR78" s="987" t="s">
        <v>55</v>
      </c>
      <c r="MTS78" s="987" t="s">
        <v>55</v>
      </c>
      <c r="MTT78" s="987" t="s">
        <v>55</v>
      </c>
      <c r="MTU78" s="987" t="s">
        <v>55</v>
      </c>
      <c r="MTV78" s="987" t="s">
        <v>55</v>
      </c>
      <c r="MTW78" s="987" t="s">
        <v>55</v>
      </c>
      <c r="MTX78" s="987" t="s">
        <v>55</v>
      </c>
      <c r="MTY78" s="987" t="s">
        <v>55</v>
      </c>
      <c r="MTZ78" s="987" t="s">
        <v>55</v>
      </c>
      <c r="MUA78" s="987" t="s">
        <v>55</v>
      </c>
      <c r="MUB78" s="987" t="s">
        <v>55</v>
      </c>
      <c r="MUC78" s="987" t="s">
        <v>55</v>
      </c>
      <c r="MUD78" s="987" t="s">
        <v>55</v>
      </c>
      <c r="MUE78" s="987" t="s">
        <v>55</v>
      </c>
      <c r="MUF78" s="987" t="s">
        <v>55</v>
      </c>
      <c r="MUG78" s="987" t="s">
        <v>55</v>
      </c>
      <c r="MUH78" s="987" t="s">
        <v>55</v>
      </c>
      <c r="MUI78" s="987" t="s">
        <v>55</v>
      </c>
      <c r="MUJ78" s="987" t="s">
        <v>55</v>
      </c>
      <c r="MUK78" s="987" t="s">
        <v>55</v>
      </c>
      <c r="MUL78" s="987" t="s">
        <v>55</v>
      </c>
      <c r="MUM78" s="987" t="s">
        <v>55</v>
      </c>
      <c r="MUN78" s="987" t="s">
        <v>55</v>
      </c>
      <c r="MUO78" s="987" t="s">
        <v>55</v>
      </c>
      <c r="MUP78" s="987" t="s">
        <v>55</v>
      </c>
      <c r="MUQ78" s="987" t="s">
        <v>55</v>
      </c>
      <c r="MUR78" s="987" t="s">
        <v>55</v>
      </c>
      <c r="MUS78" s="987" t="s">
        <v>55</v>
      </c>
      <c r="MUT78" s="987" t="s">
        <v>55</v>
      </c>
      <c r="MUU78" s="987" t="s">
        <v>55</v>
      </c>
      <c r="MUV78" s="987" t="s">
        <v>55</v>
      </c>
      <c r="MUW78" s="987" t="s">
        <v>55</v>
      </c>
      <c r="MUX78" s="987" t="s">
        <v>55</v>
      </c>
      <c r="MUY78" s="987" t="s">
        <v>55</v>
      </c>
      <c r="MUZ78" s="987" t="s">
        <v>55</v>
      </c>
      <c r="MVA78" s="987" t="s">
        <v>55</v>
      </c>
      <c r="MVB78" s="987" t="s">
        <v>55</v>
      </c>
      <c r="MVC78" s="987" t="s">
        <v>55</v>
      </c>
      <c r="MVD78" s="987" t="s">
        <v>55</v>
      </c>
      <c r="MVE78" s="987" t="s">
        <v>55</v>
      </c>
      <c r="MVF78" s="987" t="s">
        <v>55</v>
      </c>
      <c r="MVG78" s="987" t="s">
        <v>55</v>
      </c>
      <c r="MVH78" s="987" t="s">
        <v>55</v>
      </c>
      <c r="MVI78" s="987" t="s">
        <v>55</v>
      </c>
      <c r="MVJ78" s="987" t="s">
        <v>55</v>
      </c>
      <c r="MVK78" s="987" t="s">
        <v>55</v>
      </c>
      <c r="MVL78" s="987" t="s">
        <v>55</v>
      </c>
      <c r="MVM78" s="987" t="s">
        <v>55</v>
      </c>
      <c r="MVN78" s="987" t="s">
        <v>55</v>
      </c>
      <c r="MVO78" s="987" t="s">
        <v>55</v>
      </c>
      <c r="MVP78" s="987" t="s">
        <v>55</v>
      </c>
      <c r="MVQ78" s="987" t="s">
        <v>55</v>
      </c>
      <c r="MVR78" s="987" t="s">
        <v>55</v>
      </c>
      <c r="MVS78" s="987" t="s">
        <v>55</v>
      </c>
      <c r="MVT78" s="987" t="s">
        <v>55</v>
      </c>
      <c r="MVU78" s="987" t="s">
        <v>55</v>
      </c>
      <c r="MVV78" s="987" t="s">
        <v>55</v>
      </c>
      <c r="MVW78" s="987" t="s">
        <v>55</v>
      </c>
      <c r="MVX78" s="987" t="s">
        <v>55</v>
      </c>
      <c r="MVY78" s="987" t="s">
        <v>55</v>
      </c>
      <c r="MVZ78" s="987" t="s">
        <v>55</v>
      </c>
      <c r="MWA78" s="987" t="s">
        <v>55</v>
      </c>
      <c r="MWB78" s="987" t="s">
        <v>55</v>
      </c>
      <c r="MWC78" s="987" t="s">
        <v>55</v>
      </c>
      <c r="MWD78" s="987" t="s">
        <v>55</v>
      </c>
      <c r="MWE78" s="987" t="s">
        <v>55</v>
      </c>
      <c r="MWF78" s="987" t="s">
        <v>55</v>
      </c>
      <c r="MWG78" s="987" t="s">
        <v>55</v>
      </c>
      <c r="MWH78" s="987" t="s">
        <v>55</v>
      </c>
      <c r="MWI78" s="987" t="s">
        <v>55</v>
      </c>
      <c r="MWJ78" s="987" t="s">
        <v>55</v>
      </c>
      <c r="MWK78" s="987" t="s">
        <v>55</v>
      </c>
      <c r="MWL78" s="987" t="s">
        <v>55</v>
      </c>
      <c r="MWM78" s="987" t="s">
        <v>55</v>
      </c>
      <c r="MWN78" s="987" t="s">
        <v>55</v>
      </c>
      <c r="MWO78" s="987" t="s">
        <v>55</v>
      </c>
      <c r="MWP78" s="987" t="s">
        <v>55</v>
      </c>
      <c r="MWQ78" s="987" t="s">
        <v>55</v>
      </c>
      <c r="MWR78" s="987" t="s">
        <v>55</v>
      </c>
      <c r="MWS78" s="987" t="s">
        <v>55</v>
      </c>
      <c r="MWT78" s="987" t="s">
        <v>55</v>
      </c>
      <c r="MWU78" s="987" t="s">
        <v>55</v>
      </c>
      <c r="MWV78" s="987" t="s">
        <v>55</v>
      </c>
      <c r="MWW78" s="987" t="s">
        <v>55</v>
      </c>
      <c r="MWX78" s="987" t="s">
        <v>55</v>
      </c>
      <c r="MWY78" s="987" t="s">
        <v>55</v>
      </c>
      <c r="MWZ78" s="987" t="s">
        <v>55</v>
      </c>
      <c r="MXA78" s="987" t="s">
        <v>55</v>
      </c>
      <c r="MXB78" s="987" t="s">
        <v>55</v>
      </c>
      <c r="MXC78" s="987" t="s">
        <v>55</v>
      </c>
      <c r="MXD78" s="987" t="s">
        <v>55</v>
      </c>
      <c r="MXE78" s="987" t="s">
        <v>55</v>
      </c>
      <c r="MXF78" s="987" t="s">
        <v>55</v>
      </c>
      <c r="MXG78" s="987" t="s">
        <v>55</v>
      </c>
      <c r="MXH78" s="987" t="s">
        <v>55</v>
      </c>
      <c r="MXI78" s="987" t="s">
        <v>55</v>
      </c>
      <c r="MXJ78" s="987" t="s">
        <v>55</v>
      </c>
      <c r="MXK78" s="987" t="s">
        <v>55</v>
      </c>
      <c r="MXL78" s="987" t="s">
        <v>55</v>
      </c>
      <c r="MXM78" s="987" t="s">
        <v>55</v>
      </c>
      <c r="MXN78" s="987" t="s">
        <v>55</v>
      </c>
      <c r="MXO78" s="987" t="s">
        <v>55</v>
      </c>
      <c r="MXP78" s="987" t="s">
        <v>55</v>
      </c>
      <c r="MXQ78" s="987" t="s">
        <v>55</v>
      </c>
      <c r="MXR78" s="987" t="s">
        <v>55</v>
      </c>
      <c r="MXS78" s="987" t="s">
        <v>55</v>
      </c>
      <c r="MXT78" s="987" t="s">
        <v>55</v>
      </c>
      <c r="MXU78" s="987" t="s">
        <v>55</v>
      </c>
      <c r="MXV78" s="987" t="s">
        <v>55</v>
      </c>
      <c r="MXW78" s="987" t="s">
        <v>55</v>
      </c>
      <c r="MXX78" s="987" t="s">
        <v>55</v>
      </c>
      <c r="MXY78" s="987" t="s">
        <v>55</v>
      </c>
      <c r="MXZ78" s="987" t="s">
        <v>55</v>
      </c>
      <c r="MYA78" s="987" t="s">
        <v>55</v>
      </c>
      <c r="MYB78" s="987" t="s">
        <v>55</v>
      </c>
      <c r="MYC78" s="987" t="s">
        <v>55</v>
      </c>
      <c r="MYD78" s="987" t="s">
        <v>55</v>
      </c>
      <c r="MYE78" s="987" t="s">
        <v>55</v>
      </c>
      <c r="MYF78" s="987" t="s">
        <v>55</v>
      </c>
      <c r="MYG78" s="987" t="s">
        <v>55</v>
      </c>
      <c r="MYH78" s="987" t="s">
        <v>55</v>
      </c>
      <c r="MYI78" s="987" t="s">
        <v>55</v>
      </c>
      <c r="MYJ78" s="987" t="s">
        <v>55</v>
      </c>
      <c r="MYK78" s="987" t="s">
        <v>55</v>
      </c>
      <c r="MYL78" s="987" t="s">
        <v>55</v>
      </c>
      <c r="MYM78" s="987" t="s">
        <v>55</v>
      </c>
      <c r="MYN78" s="987" t="s">
        <v>55</v>
      </c>
      <c r="MYO78" s="987" t="s">
        <v>55</v>
      </c>
      <c r="MYP78" s="987" t="s">
        <v>55</v>
      </c>
      <c r="MYQ78" s="987" t="s">
        <v>55</v>
      </c>
      <c r="MYR78" s="987" t="s">
        <v>55</v>
      </c>
      <c r="MYS78" s="987" t="s">
        <v>55</v>
      </c>
      <c r="MYT78" s="987" t="s">
        <v>55</v>
      </c>
      <c r="MYU78" s="987" t="s">
        <v>55</v>
      </c>
      <c r="MYV78" s="987" t="s">
        <v>55</v>
      </c>
      <c r="MYW78" s="987" t="s">
        <v>55</v>
      </c>
      <c r="MYX78" s="987" t="s">
        <v>55</v>
      </c>
      <c r="MYY78" s="987" t="s">
        <v>55</v>
      </c>
      <c r="MYZ78" s="987" t="s">
        <v>55</v>
      </c>
      <c r="MZA78" s="987" t="s">
        <v>55</v>
      </c>
      <c r="MZB78" s="987" t="s">
        <v>55</v>
      </c>
      <c r="MZC78" s="987" t="s">
        <v>55</v>
      </c>
      <c r="MZD78" s="987" t="s">
        <v>55</v>
      </c>
      <c r="MZE78" s="987" t="s">
        <v>55</v>
      </c>
      <c r="MZF78" s="987" t="s">
        <v>55</v>
      </c>
      <c r="MZG78" s="987" t="s">
        <v>55</v>
      </c>
      <c r="MZH78" s="987" t="s">
        <v>55</v>
      </c>
      <c r="MZI78" s="987" t="s">
        <v>55</v>
      </c>
      <c r="MZJ78" s="987" t="s">
        <v>55</v>
      </c>
      <c r="MZK78" s="987" t="s">
        <v>55</v>
      </c>
      <c r="MZL78" s="987" t="s">
        <v>55</v>
      </c>
      <c r="MZM78" s="987" t="s">
        <v>55</v>
      </c>
      <c r="MZN78" s="987" t="s">
        <v>55</v>
      </c>
      <c r="MZO78" s="987" t="s">
        <v>55</v>
      </c>
      <c r="MZP78" s="987" t="s">
        <v>55</v>
      </c>
      <c r="MZQ78" s="987" t="s">
        <v>55</v>
      </c>
      <c r="MZR78" s="987" t="s">
        <v>55</v>
      </c>
      <c r="MZS78" s="987" t="s">
        <v>55</v>
      </c>
      <c r="MZT78" s="987" t="s">
        <v>55</v>
      </c>
      <c r="MZU78" s="987" t="s">
        <v>55</v>
      </c>
      <c r="MZV78" s="987" t="s">
        <v>55</v>
      </c>
      <c r="MZW78" s="987" t="s">
        <v>55</v>
      </c>
      <c r="MZX78" s="987" t="s">
        <v>55</v>
      </c>
      <c r="MZY78" s="987" t="s">
        <v>55</v>
      </c>
      <c r="MZZ78" s="987" t="s">
        <v>55</v>
      </c>
      <c r="NAA78" s="987" t="s">
        <v>55</v>
      </c>
      <c r="NAB78" s="987" t="s">
        <v>55</v>
      </c>
      <c r="NAC78" s="987" t="s">
        <v>55</v>
      </c>
      <c r="NAD78" s="987" t="s">
        <v>55</v>
      </c>
      <c r="NAE78" s="987" t="s">
        <v>55</v>
      </c>
      <c r="NAF78" s="987" t="s">
        <v>55</v>
      </c>
      <c r="NAG78" s="987" t="s">
        <v>55</v>
      </c>
      <c r="NAH78" s="987" t="s">
        <v>55</v>
      </c>
      <c r="NAI78" s="987" t="s">
        <v>55</v>
      </c>
      <c r="NAJ78" s="987" t="s">
        <v>55</v>
      </c>
      <c r="NAK78" s="987" t="s">
        <v>55</v>
      </c>
      <c r="NAL78" s="987" t="s">
        <v>55</v>
      </c>
      <c r="NAM78" s="987" t="s">
        <v>55</v>
      </c>
      <c r="NAN78" s="987" t="s">
        <v>55</v>
      </c>
      <c r="NAO78" s="987" t="s">
        <v>55</v>
      </c>
      <c r="NAP78" s="987" t="s">
        <v>55</v>
      </c>
      <c r="NAQ78" s="987" t="s">
        <v>55</v>
      </c>
      <c r="NAR78" s="987" t="s">
        <v>55</v>
      </c>
      <c r="NAS78" s="987" t="s">
        <v>55</v>
      </c>
      <c r="NAT78" s="987" t="s">
        <v>55</v>
      </c>
      <c r="NAU78" s="987" t="s">
        <v>55</v>
      </c>
      <c r="NAV78" s="987" t="s">
        <v>55</v>
      </c>
      <c r="NAW78" s="987" t="s">
        <v>55</v>
      </c>
      <c r="NAX78" s="987" t="s">
        <v>55</v>
      </c>
      <c r="NAY78" s="987" t="s">
        <v>55</v>
      </c>
      <c r="NAZ78" s="987" t="s">
        <v>55</v>
      </c>
      <c r="NBA78" s="987" t="s">
        <v>55</v>
      </c>
      <c r="NBB78" s="987" t="s">
        <v>55</v>
      </c>
      <c r="NBC78" s="987" t="s">
        <v>55</v>
      </c>
      <c r="NBD78" s="987" t="s">
        <v>55</v>
      </c>
      <c r="NBE78" s="987" t="s">
        <v>55</v>
      </c>
      <c r="NBF78" s="987" t="s">
        <v>55</v>
      </c>
      <c r="NBG78" s="987" t="s">
        <v>55</v>
      </c>
      <c r="NBH78" s="987" t="s">
        <v>55</v>
      </c>
      <c r="NBI78" s="987" t="s">
        <v>55</v>
      </c>
      <c r="NBJ78" s="987" t="s">
        <v>55</v>
      </c>
      <c r="NBK78" s="987" t="s">
        <v>55</v>
      </c>
      <c r="NBL78" s="987" t="s">
        <v>55</v>
      </c>
      <c r="NBM78" s="987" t="s">
        <v>55</v>
      </c>
      <c r="NBN78" s="987" t="s">
        <v>55</v>
      </c>
      <c r="NBO78" s="987" t="s">
        <v>55</v>
      </c>
      <c r="NBP78" s="987" t="s">
        <v>55</v>
      </c>
      <c r="NBQ78" s="987" t="s">
        <v>55</v>
      </c>
      <c r="NBR78" s="987" t="s">
        <v>55</v>
      </c>
      <c r="NBS78" s="987" t="s">
        <v>55</v>
      </c>
      <c r="NBT78" s="987" t="s">
        <v>55</v>
      </c>
      <c r="NBU78" s="987" t="s">
        <v>55</v>
      </c>
      <c r="NBV78" s="987" t="s">
        <v>55</v>
      </c>
      <c r="NBW78" s="987" t="s">
        <v>55</v>
      </c>
      <c r="NBX78" s="987" t="s">
        <v>55</v>
      </c>
      <c r="NBY78" s="987" t="s">
        <v>55</v>
      </c>
      <c r="NBZ78" s="987" t="s">
        <v>55</v>
      </c>
      <c r="NCA78" s="987" t="s">
        <v>55</v>
      </c>
      <c r="NCB78" s="987" t="s">
        <v>55</v>
      </c>
      <c r="NCC78" s="987" t="s">
        <v>55</v>
      </c>
      <c r="NCD78" s="987" t="s">
        <v>55</v>
      </c>
      <c r="NCE78" s="987" t="s">
        <v>55</v>
      </c>
      <c r="NCF78" s="987" t="s">
        <v>55</v>
      </c>
      <c r="NCG78" s="987" t="s">
        <v>55</v>
      </c>
      <c r="NCH78" s="987" t="s">
        <v>55</v>
      </c>
      <c r="NCI78" s="987" t="s">
        <v>55</v>
      </c>
      <c r="NCJ78" s="987" t="s">
        <v>55</v>
      </c>
      <c r="NCK78" s="987" t="s">
        <v>55</v>
      </c>
      <c r="NCL78" s="987" t="s">
        <v>55</v>
      </c>
      <c r="NCM78" s="987" t="s">
        <v>55</v>
      </c>
      <c r="NCN78" s="987" t="s">
        <v>55</v>
      </c>
      <c r="NCO78" s="987" t="s">
        <v>55</v>
      </c>
      <c r="NCP78" s="987" t="s">
        <v>55</v>
      </c>
      <c r="NCQ78" s="987" t="s">
        <v>55</v>
      </c>
      <c r="NCR78" s="987" t="s">
        <v>55</v>
      </c>
      <c r="NCS78" s="987" t="s">
        <v>55</v>
      </c>
      <c r="NCT78" s="987" t="s">
        <v>55</v>
      </c>
      <c r="NCU78" s="987" t="s">
        <v>55</v>
      </c>
      <c r="NCV78" s="987" t="s">
        <v>55</v>
      </c>
      <c r="NCW78" s="987" t="s">
        <v>55</v>
      </c>
      <c r="NCX78" s="987" t="s">
        <v>55</v>
      </c>
      <c r="NCY78" s="987" t="s">
        <v>55</v>
      </c>
      <c r="NCZ78" s="987" t="s">
        <v>55</v>
      </c>
      <c r="NDA78" s="987" t="s">
        <v>55</v>
      </c>
      <c r="NDB78" s="987" t="s">
        <v>55</v>
      </c>
      <c r="NDC78" s="987" t="s">
        <v>55</v>
      </c>
      <c r="NDD78" s="987" t="s">
        <v>55</v>
      </c>
      <c r="NDE78" s="987" t="s">
        <v>55</v>
      </c>
      <c r="NDF78" s="987" t="s">
        <v>55</v>
      </c>
      <c r="NDG78" s="987" t="s">
        <v>55</v>
      </c>
      <c r="NDH78" s="987" t="s">
        <v>55</v>
      </c>
      <c r="NDI78" s="987" t="s">
        <v>55</v>
      </c>
      <c r="NDJ78" s="987" t="s">
        <v>55</v>
      </c>
      <c r="NDK78" s="987" t="s">
        <v>55</v>
      </c>
      <c r="NDL78" s="987" t="s">
        <v>55</v>
      </c>
      <c r="NDM78" s="987" t="s">
        <v>55</v>
      </c>
      <c r="NDN78" s="987" t="s">
        <v>55</v>
      </c>
      <c r="NDO78" s="987" t="s">
        <v>55</v>
      </c>
      <c r="NDP78" s="987" t="s">
        <v>55</v>
      </c>
      <c r="NDQ78" s="987" t="s">
        <v>55</v>
      </c>
      <c r="NDR78" s="987" t="s">
        <v>55</v>
      </c>
      <c r="NDS78" s="987" t="s">
        <v>55</v>
      </c>
      <c r="NDT78" s="987" t="s">
        <v>55</v>
      </c>
      <c r="NDU78" s="987" t="s">
        <v>55</v>
      </c>
      <c r="NDV78" s="987" t="s">
        <v>55</v>
      </c>
      <c r="NDW78" s="987" t="s">
        <v>55</v>
      </c>
      <c r="NDX78" s="987" t="s">
        <v>55</v>
      </c>
      <c r="NDY78" s="987" t="s">
        <v>55</v>
      </c>
      <c r="NDZ78" s="987" t="s">
        <v>55</v>
      </c>
      <c r="NEA78" s="987" t="s">
        <v>55</v>
      </c>
      <c r="NEB78" s="987" t="s">
        <v>55</v>
      </c>
      <c r="NEC78" s="987" t="s">
        <v>55</v>
      </c>
      <c r="NED78" s="987" t="s">
        <v>55</v>
      </c>
      <c r="NEE78" s="987" t="s">
        <v>55</v>
      </c>
      <c r="NEF78" s="987" t="s">
        <v>55</v>
      </c>
      <c r="NEG78" s="987" t="s">
        <v>55</v>
      </c>
      <c r="NEH78" s="987" t="s">
        <v>55</v>
      </c>
      <c r="NEI78" s="987" t="s">
        <v>55</v>
      </c>
      <c r="NEJ78" s="987" t="s">
        <v>55</v>
      </c>
      <c r="NEK78" s="987" t="s">
        <v>55</v>
      </c>
      <c r="NEL78" s="987" t="s">
        <v>55</v>
      </c>
      <c r="NEM78" s="987" t="s">
        <v>55</v>
      </c>
      <c r="NEN78" s="987" t="s">
        <v>55</v>
      </c>
      <c r="NEO78" s="987" t="s">
        <v>55</v>
      </c>
      <c r="NEP78" s="987" t="s">
        <v>55</v>
      </c>
      <c r="NEQ78" s="987" t="s">
        <v>55</v>
      </c>
      <c r="NER78" s="987" t="s">
        <v>55</v>
      </c>
      <c r="NES78" s="987" t="s">
        <v>55</v>
      </c>
      <c r="NET78" s="987" t="s">
        <v>55</v>
      </c>
      <c r="NEU78" s="987" t="s">
        <v>55</v>
      </c>
      <c r="NEV78" s="987" t="s">
        <v>55</v>
      </c>
      <c r="NEW78" s="987" t="s">
        <v>55</v>
      </c>
      <c r="NEX78" s="987" t="s">
        <v>55</v>
      </c>
      <c r="NEY78" s="987" t="s">
        <v>55</v>
      </c>
      <c r="NEZ78" s="987" t="s">
        <v>55</v>
      </c>
      <c r="NFA78" s="987" t="s">
        <v>55</v>
      </c>
      <c r="NFB78" s="987" t="s">
        <v>55</v>
      </c>
      <c r="NFC78" s="987" t="s">
        <v>55</v>
      </c>
      <c r="NFD78" s="987" t="s">
        <v>55</v>
      </c>
      <c r="NFE78" s="987" t="s">
        <v>55</v>
      </c>
      <c r="NFF78" s="987" t="s">
        <v>55</v>
      </c>
      <c r="NFG78" s="987" t="s">
        <v>55</v>
      </c>
      <c r="NFH78" s="987" t="s">
        <v>55</v>
      </c>
      <c r="NFI78" s="987" t="s">
        <v>55</v>
      </c>
      <c r="NFJ78" s="987" t="s">
        <v>55</v>
      </c>
      <c r="NFK78" s="987" t="s">
        <v>55</v>
      </c>
      <c r="NFL78" s="987" t="s">
        <v>55</v>
      </c>
      <c r="NFM78" s="987" t="s">
        <v>55</v>
      </c>
      <c r="NFN78" s="987" t="s">
        <v>55</v>
      </c>
      <c r="NFO78" s="987" t="s">
        <v>55</v>
      </c>
      <c r="NFP78" s="987" t="s">
        <v>55</v>
      </c>
      <c r="NFQ78" s="987" t="s">
        <v>55</v>
      </c>
      <c r="NFR78" s="987" t="s">
        <v>55</v>
      </c>
      <c r="NFS78" s="987" t="s">
        <v>55</v>
      </c>
      <c r="NFT78" s="987" t="s">
        <v>55</v>
      </c>
      <c r="NFU78" s="987" t="s">
        <v>55</v>
      </c>
      <c r="NFV78" s="987" t="s">
        <v>55</v>
      </c>
      <c r="NFW78" s="987" t="s">
        <v>55</v>
      </c>
      <c r="NFX78" s="987" t="s">
        <v>55</v>
      </c>
      <c r="NFY78" s="987" t="s">
        <v>55</v>
      </c>
      <c r="NFZ78" s="987" t="s">
        <v>55</v>
      </c>
      <c r="NGA78" s="987" t="s">
        <v>55</v>
      </c>
      <c r="NGB78" s="987" t="s">
        <v>55</v>
      </c>
      <c r="NGC78" s="987" t="s">
        <v>55</v>
      </c>
      <c r="NGD78" s="987" t="s">
        <v>55</v>
      </c>
      <c r="NGE78" s="987" t="s">
        <v>55</v>
      </c>
      <c r="NGF78" s="987" t="s">
        <v>55</v>
      </c>
      <c r="NGG78" s="987" t="s">
        <v>55</v>
      </c>
      <c r="NGH78" s="987" t="s">
        <v>55</v>
      </c>
      <c r="NGI78" s="987" t="s">
        <v>55</v>
      </c>
      <c r="NGJ78" s="987" t="s">
        <v>55</v>
      </c>
      <c r="NGK78" s="987" t="s">
        <v>55</v>
      </c>
      <c r="NGL78" s="987" t="s">
        <v>55</v>
      </c>
      <c r="NGM78" s="987" t="s">
        <v>55</v>
      </c>
      <c r="NGN78" s="987" t="s">
        <v>55</v>
      </c>
      <c r="NGO78" s="987" t="s">
        <v>55</v>
      </c>
      <c r="NGP78" s="987" t="s">
        <v>55</v>
      </c>
      <c r="NGQ78" s="987" t="s">
        <v>55</v>
      </c>
      <c r="NGR78" s="987" t="s">
        <v>55</v>
      </c>
      <c r="NGS78" s="987" t="s">
        <v>55</v>
      </c>
      <c r="NGT78" s="987" t="s">
        <v>55</v>
      </c>
      <c r="NGU78" s="987" t="s">
        <v>55</v>
      </c>
      <c r="NGV78" s="987" t="s">
        <v>55</v>
      </c>
      <c r="NGW78" s="987" t="s">
        <v>55</v>
      </c>
      <c r="NGX78" s="987" t="s">
        <v>55</v>
      </c>
      <c r="NGY78" s="987" t="s">
        <v>55</v>
      </c>
      <c r="NGZ78" s="987" t="s">
        <v>55</v>
      </c>
      <c r="NHA78" s="987" t="s">
        <v>55</v>
      </c>
      <c r="NHB78" s="987" t="s">
        <v>55</v>
      </c>
      <c r="NHC78" s="987" t="s">
        <v>55</v>
      </c>
      <c r="NHD78" s="987" t="s">
        <v>55</v>
      </c>
      <c r="NHE78" s="987" t="s">
        <v>55</v>
      </c>
      <c r="NHF78" s="987" t="s">
        <v>55</v>
      </c>
      <c r="NHG78" s="987" t="s">
        <v>55</v>
      </c>
      <c r="NHH78" s="987" t="s">
        <v>55</v>
      </c>
      <c r="NHI78" s="987" t="s">
        <v>55</v>
      </c>
      <c r="NHJ78" s="987" t="s">
        <v>55</v>
      </c>
      <c r="NHK78" s="987" t="s">
        <v>55</v>
      </c>
      <c r="NHL78" s="987" t="s">
        <v>55</v>
      </c>
      <c r="NHM78" s="987" t="s">
        <v>55</v>
      </c>
      <c r="NHN78" s="987" t="s">
        <v>55</v>
      </c>
      <c r="NHO78" s="987" t="s">
        <v>55</v>
      </c>
      <c r="NHP78" s="987" t="s">
        <v>55</v>
      </c>
      <c r="NHQ78" s="987" t="s">
        <v>55</v>
      </c>
      <c r="NHR78" s="987" t="s">
        <v>55</v>
      </c>
      <c r="NHS78" s="987" t="s">
        <v>55</v>
      </c>
      <c r="NHT78" s="987" t="s">
        <v>55</v>
      </c>
      <c r="NHU78" s="987" t="s">
        <v>55</v>
      </c>
      <c r="NHV78" s="987" t="s">
        <v>55</v>
      </c>
      <c r="NHW78" s="987" t="s">
        <v>55</v>
      </c>
      <c r="NHX78" s="987" t="s">
        <v>55</v>
      </c>
      <c r="NHY78" s="987" t="s">
        <v>55</v>
      </c>
      <c r="NHZ78" s="987" t="s">
        <v>55</v>
      </c>
      <c r="NIA78" s="987" t="s">
        <v>55</v>
      </c>
      <c r="NIB78" s="987" t="s">
        <v>55</v>
      </c>
      <c r="NIC78" s="987" t="s">
        <v>55</v>
      </c>
      <c r="NID78" s="987" t="s">
        <v>55</v>
      </c>
      <c r="NIE78" s="987" t="s">
        <v>55</v>
      </c>
      <c r="NIF78" s="987" t="s">
        <v>55</v>
      </c>
      <c r="NIG78" s="987" t="s">
        <v>55</v>
      </c>
      <c r="NIH78" s="987" t="s">
        <v>55</v>
      </c>
      <c r="NII78" s="987" t="s">
        <v>55</v>
      </c>
      <c r="NIJ78" s="987" t="s">
        <v>55</v>
      </c>
      <c r="NIK78" s="987" t="s">
        <v>55</v>
      </c>
      <c r="NIL78" s="987" t="s">
        <v>55</v>
      </c>
      <c r="NIM78" s="987" t="s">
        <v>55</v>
      </c>
      <c r="NIN78" s="987" t="s">
        <v>55</v>
      </c>
      <c r="NIO78" s="987" t="s">
        <v>55</v>
      </c>
      <c r="NIP78" s="987" t="s">
        <v>55</v>
      </c>
      <c r="NIQ78" s="987" t="s">
        <v>55</v>
      </c>
      <c r="NIR78" s="987" t="s">
        <v>55</v>
      </c>
      <c r="NIS78" s="987" t="s">
        <v>55</v>
      </c>
      <c r="NIT78" s="987" t="s">
        <v>55</v>
      </c>
      <c r="NIU78" s="987" t="s">
        <v>55</v>
      </c>
      <c r="NIV78" s="987" t="s">
        <v>55</v>
      </c>
      <c r="NIW78" s="987" t="s">
        <v>55</v>
      </c>
      <c r="NIX78" s="987" t="s">
        <v>55</v>
      </c>
      <c r="NIY78" s="987" t="s">
        <v>55</v>
      </c>
      <c r="NIZ78" s="987" t="s">
        <v>55</v>
      </c>
      <c r="NJA78" s="987" t="s">
        <v>55</v>
      </c>
      <c r="NJB78" s="987" t="s">
        <v>55</v>
      </c>
      <c r="NJC78" s="987" t="s">
        <v>55</v>
      </c>
      <c r="NJD78" s="987" t="s">
        <v>55</v>
      </c>
      <c r="NJE78" s="987" t="s">
        <v>55</v>
      </c>
      <c r="NJF78" s="987" t="s">
        <v>55</v>
      </c>
      <c r="NJG78" s="987" t="s">
        <v>55</v>
      </c>
      <c r="NJH78" s="987" t="s">
        <v>55</v>
      </c>
      <c r="NJI78" s="987" t="s">
        <v>55</v>
      </c>
      <c r="NJJ78" s="987" t="s">
        <v>55</v>
      </c>
      <c r="NJK78" s="987" t="s">
        <v>55</v>
      </c>
      <c r="NJL78" s="987" t="s">
        <v>55</v>
      </c>
      <c r="NJM78" s="987" t="s">
        <v>55</v>
      </c>
      <c r="NJN78" s="987" t="s">
        <v>55</v>
      </c>
      <c r="NJO78" s="987" t="s">
        <v>55</v>
      </c>
      <c r="NJP78" s="987" t="s">
        <v>55</v>
      </c>
      <c r="NJQ78" s="987" t="s">
        <v>55</v>
      </c>
      <c r="NJR78" s="987" t="s">
        <v>55</v>
      </c>
      <c r="NJS78" s="987" t="s">
        <v>55</v>
      </c>
      <c r="NJT78" s="987" t="s">
        <v>55</v>
      </c>
      <c r="NJU78" s="987" t="s">
        <v>55</v>
      </c>
      <c r="NJV78" s="987" t="s">
        <v>55</v>
      </c>
      <c r="NJW78" s="987" t="s">
        <v>55</v>
      </c>
      <c r="NJX78" s="987" t="s">
        <v>55</v>
      </c>
      <c r="NJY78" s="987" t="s">
        <v>55</v>
      </c>
      <c r="NJZ78" s="987" t="s">
        <v>55</v>
      </c>
      <c r="NKA78" s="987" t="s">
        <v>55</v>
      </c>
      <c r="NKB78" s="987" t="s">
        <v>55</v>
      </c>
      <c r="NKC78" s="987" t="s">
        <v>55</v>
      </c>
      <c r="NKD78" s="987" t="s">
        <v>55</v>
      </c>
      <c r="NKE78" s="987" t="s">
        <v>55</v>
      </c>
      <c r="NKF78" s="987" t="s">
        <v>55</v>
      </c>
      <c r="NKG78" s="987" t="s">
        <v>55</v>
      </c>
      <c r="NKH78" s="987" t="s">
        <v>55</v>
      </c>
      <c r="NKI78" s="987" t="s">
        <v>55</v>
      </c>
      <c r="NKJ78" s="987" t="s">
        <v>55</v>
      </c>
      <c r="NKK78" s="987" t="s">
        <v>55</v>
      </c>
      <c r="NKL78" s="987" t="s">
        <v>55</v>
      </c>
      <c r="NKM78" s="987" t="s">
        <v>55</v>
      </c>
      <c r="NKN78" s="987" t="s">
        <v>55</v>
      </c>
      <c r="NKO78" s="987" t="s">
        <v>55</v>
      </c>
      <c r="NKP78" s="987" t="s">
        <v>55</v>
      </c>
      <c r="NKQ78" s="987" t="s">
        <v>55</v>
      </c>
      <c r="NKR78" s="987" t="s">
        <v>55</v>
      </c>
      <c r="NKS78" s="987" t="s">
        <v>55</v>
      </c>
      <c r="NKT78" s="987" t="s">
        <v>55</v>
      </c>
      <c r="NKU78" s="987" t="s">
        <v>55</v>
      </c>
      <c r="NKV78" s="987" t="s">
        <v>55</v>
      </c>
      <c r="NKW78" s="987" t="s">
        <v>55</v>
      </c>
      <c r="NKX78" s="987" t="s">
        <v>55</v>
      </c>
      <c r="NKY78" s="987" t="s">
        <v>55</v>
      </c>
      <c r="NKZ78" s="987" t="s">
        <v>55</v>
      </c>
      <c r="NLA78" s="987" t="s">
        <v>55</v>
      </c>
      <c r="NLB78" s="987" t="s">
        <v>55</v>
      </c>
      <c r="NLC78" s="987" t="s">
        <v>55</v>
      </c>
      <c r="NLD78" s="987" t="s">
        <v>55</v>
      </c>
      <c r="NLE78" s="987" t="s">
        <v>55</v>
      </c>
      <c r="NLF78" s="987" t="s">
        <v>55</v>
      </c>
      <c r="NLG78" s="987" t="s">
        <v>55</v>
      </c>
      <c r="NLH78" s="987" t="s">
        <v>55</v>
      </c>
      <c r="NLI78" s="987" t="s">
        <v>55</v>
      </c>
      <c r="NLJ78" s="987" t="s">
        <v>55</v>
      </c>
      <c r="NLK78" s="987" t="s">
        <v>55</v>
      </c>
      <c r="NLL78" s="987" t="s">
        <v>55</v>
      </c>
      <c r="NLM78" s="987" t="s">
        <v>55</v>
      </c>
      <c r="NLN78" s="987" t="s">
        <v>55</v>
      </c>
      <c r="NLO78" s="987" t="s">
        <v>55</v>
      </c>
      <c r="NLP78" s="987" t="s">
        <v>55</v>
      </c>
      <c r="NLQ78" s="987" t="s">
        <v>55</v>
      </c>
      <c r="NLR78" s="987" t="s">
        <v>55</v>
      </c>
      <c r="NLS78" s="987" t="s">
        <v>55</v>
      </c>
      <c r="NLT78" s="987" t="s">
        <v>55</v>
      </c>
      <c r="NLU78" s="987" t="s">
        <v>55</v>
      </c>
      <c r="NLV78" s="987" t="s">
        <v>55</v>
      </c>
      <c r="NLW78" s="987" t="s">
        <v>55</v>
      </c>
      <c r="NLX78" s="987" t="s">
        <v>55</v>
      </c>
      <c r="NLY78" s="987" t="s">
        <v>55</v>
      </c>
      <c r="NLZ78" s="987" t="s">
        <v>55</v>
      </c>
      <c r="NMA78" s="987" t="s">
        <v>55</v>
      </c>
      <c r="NMB78" s="987" t="s">
        <v>55</v>
      </c>
      <c r="NMC78" s="987" t="s">
        <v>55</v>
      </c>
      <c r="NMD78" s="987" t="s">
        <v>55</v>
      </c>
      <c r="NME78" s="987" t="s">
        <v>55</v>
      </c>
      <c r="NMF78" s="987" t="s">
        <v>55</v>
      </c>
      <c r="NMG78" s="987" t="s">
        <v>55</v>
      </c>
      <c r="NMH78" s="987" t="s">
        <v>55</v>
      </c>
      <c r="NMI78" s="987" t="s">
        <v>55</v>
      </c>
      <c r="NMJ78" s="987" t="s">
        <v>55</v>
      </c>
      <c r="NMK78" s="987" t="s">
        <v>55</v>
      </c>
      <c r="NML78" s="987" t="s">
        <v>55</v>
      </c>
      <c r="NMM78" s="987" t="s">
        <v>55</v>
      </c>
      <c r="NMN78" s="987" t="s">
        <v>55</v>
      </c>
      <c r="NMO78" s="987" t="s">
        <v>55</v>
      </c>
      <c r="NMP78" s="987" t="s">
        <v>55</v>
      </c>
      <c r="NMQ78" s="987" t="s">
        <v>55</v>
      </c>
      <c r="NMR78" s="987" t="s">
        <v>55</v>
      </c>
      <c r="NMS78" s="987" t="s">
        <v>55</v>
      </c>
      <c r="NMT78" s="987" t="s">
        <v>55</v>
      </c>
      <c r="NMU78" s="987" t="s">
        <v>55</v>
      </c>
      <c r="NMV78" s="987" t="s">
        <v>55</v>
      </c>
      <c r="NMW78" s="987" t="s">
        <v>55</v>
      </c>
      <c r="NMX78" s="987" t="s">
        <v>55</v>
      </c>
      <c r="NMY78" s="987" t="s">
        <v>55</v>
      </c>
      <c r="NMZ78" s="987" t="s">
        <v>55</v>
      </c>
      <c r="NNA78" s="987" t="s">
        <v>55</v>
      </c>
      <c r="NNB78" s="987" t="s">
        <v>55</v>
      </c>
      <c r="NNC78" s="987" t="s">
        <v>55</v>
      </c>
      <c r="NND78" s="987" t="s">
        <v>55</v>
      </c>
      <c r="NNE78" s="987" t="s">
        <v>55</v>
      </c>
      <c r="NNF78" s="987" t="s">
        <v>55</v>
      </c>
      <c r="NNG78" s="987" t="s">
        <v>55</v>
      </c>
      <c r="NNH78" s="987" t="s">
        <v>55</v>
      </c>
      <c r="NNI78" s="987" t="s">
        <v>55</v>
      </c>
      <c r="NNJ78" s="987" t="s">
        <v>55</v>
      </c>
      <c r="NNK78" s="987" t="s">
        <v>55</v>
      </c>
      <c r="NNL78" s="987" t="s">
        <v>55</v>
      </c>
      <c r="NNM78" s="987" t="s">
        <v>55</v>
      </c>
      <c r="NNN78" s="987" t="s">
        <v>55</v>
      </c>
      <c r="NNO78" s="987" t="s">
        <v>55</v>
      </c>
      <c r="NNP78" s="987" t="s">
        <v>55</v>
      </c>
      <c r="NNQ78" s="987" t="s">
        <v>55</v>
      </c>
      <c r="NNR78" s="987" t="s">
        <v>55</v>
      </c>
      <c r="NNS78" s="987" t="s">
        <v>55</v>
      </c>
      <c r="NNT78" s="987" t="s">
        <v>55</v>
      </c>
      <c r="NNU78" s="987" t="s">
        <v>55</v>
      </c>
      <c r="NNV78" s="987" t="s">
        <v>55</v>
      </c>
      <c r="NNW78" s="987" t="s">
        <v>55</v>
      </c>
      <c r="NNX78" s="987" t="s">
        <v>55</v>
      </c>
      <c r="NNY78" s="987" t="s">
        <v>55</v>
      </c>
      <c r="NNZ78" s="987" t="s">
        <v>55</v>
      </c>
      <c r="NOA78" s="987" t="s">
        <v>55</v>
      </c>
      <c r="NOB78" s="987" t="s">
        <v>55</v>
      </c>
      <c r="NOC78" s="987" t="s">
        <v>55</v>
      </c>
      <c r="NOD78" s="987" t="s">
        <v>55</v>
      </c>
      <c r="NOE78" s="987" t="s">
        <v>55</v>
      </c>
      <c r="NOF78" s="987" t="s">
        <v>55</v>
      </c>
      <c r="NOG78" s="987" t="s">
        <v>55</v>
      </c>
      <c r="NOH78" s="987" t="s">
        <v>55</v>
      </c>
      <c r="NOI78" s="987" t="s">
        <v>55</v>
      </c>
      <c r="NOJ78" s="987" t="s">
        <v>55</v>
      </c>
      <c r="NOK78" s="987" t="s">
        <v>55</v>
      </c>
      <c r="NOL78" s="987" t="s">
        <v>55</v>
      </c>
      <c r="NOM78" s="987" t="s">
        <v>55</v>
      </c>
      <c r="NON78" s="987" t="s">
        <v>55</v>
      </c>
      <c r="NOO78" s="987" t="s">
        <v>55</v>
      </c>
      <c r="NOP78" s="987" t="s">
        <v>55</v>
      </c>
      <c r="NOQ78" s="987" t="s">
        <v>55</v>
      </c>
      <c r="NOR78" s="987" t="s">
        <v>55</v>
      </c>
      <c r="NOS78" s="987" t="s">
        <v>55</v>
      </c>
      <c r="NOT78" s="987" t="s">
        <v>55</v>
      </c>
      <c r="NOU78" s="987" t="s">
        <v>55</v>
      </c>
      <c r="NOV78" s="987" t="s">
        <v>55</v>
      </c>
      <c r="NOW78" s="987" t="s">
        <v>55</v>
      </c>
      <c r="NOX78" s="987" t="s">
        <v>55</v>
      </c>
      <c r="NOY78" s="987" t="s">
        <v>55</v>
      </c>
      <c r="NOZ78" s="987" t="s">
        <v>55</v>
      </c>
      <c r="NPA78" s="987" t="s">
        <v>55</v>
      </c>
      <c r="NPB78" s="987" t="s">
        <v>55</v>
      </c>
      <c r="NPC78" s="987" t="s">
        <v>55</v>
      </c>
      <c r="NPD78" s="987" t="s">
        <v>55</v>
      </c>
      <c r="NPE78" s="987" t="s">
        <v>55</v>
      </c>
      <c r="NPF78" s="987" t="s">
        <v>55</v>
      </c>
      <c r="NPG78" s="987" t="s">
        <v>55</v>
      </c>
      <c r="NPH78" s="987" t="s">
        <v>55</v>
      </c>
      <c r="NPI78" s="987" t="s">
        <v>55</v>
      </c>
      <c r="NPJ78" s="987" t="s">
        <v>55</v>
      </c>
      <c r="NPK78" s="987" t="s">
        <v>55</v>
      </c>
      <c r="NPL78" s="987" t="s">
        <v>55</v>
      </c>
      <c r="NPM78" s="987" t="s">
        <v>55</v>
      </c>
      <c r="NPN78" s="987" t="s">
        <v>55</v>
      </c>
      <c r="NPO78" s="987" t="s">
        <v>55</v>
      </c>
      <c r="NPP78" s="987" t="s">
        <v>55</v>
      </c>
      <c r="NPQ78" s="987" t="s">
        <v>55</v>
      </c>
      <c r="NPR78" s="987" t="s">
        <v>55</v>
      </c>
      <c r="NPS78" s="987" t="s">
        <v>55</v>
      </c>
      <c r="NPT78" s="987" t="s">
        <v>55</v>
      </c>
      <c r="NPU78" s="987" t="s">
        <v>55</v>
      </c>
      <c r="NPV78" s="987" t="s">
        <v>55</v>
      </c>
      <c r="NPW78" s="987" t="s">
        <v>55</v>
      </c>
      <c r="NPX78" s="987" t="s">
        <v>55</v>
      </c>
      <c r="NPY78" s="987" t="s">
        <v>55</v>
      </c>
      <c r="NPZ78" s="987" t="s">
        <v>55</v>
      </c>
      <c r="NQA78" s="987" t="s">
        <v>55</v>
      </c>
      <c r="NQB78" s="987" t="s">
        <v>55</v>
      </c>
      <c r="NQC78" s="987" t="s">
        <v>55</v>
      </c>
      <c r="NQD78" s="987" t="s">
        <v>55</v>
      </c>
      <c r="NQE78" s="987" t="s">
        <v>55</v>
      </c>
      <c r="NQF78" s="987" t="s">
        <v>55</v>
      </c>
      <c r="NQG78" s="987" t="s">
        <v>55</v>
      </c>
      <c r="NQH78" s="987" t="s">
        <v>55</v>
      </c>
      <c r="NQI78" s="987" t="s">
        <v>55</v>
      </c>
      <c r="NQJ78" s="987" t="s">
        <v>55</v>
      </c>
      <c r="NQK78" s="987" t="s">
        <v>55</v>
      </c>
      <c r="NQL78" s="987" t="s">
        <v>55</v>
      </c>
      <c r="NQM78" s="987" t="s">
        <v>55</v>
      </c>
      <c r="NQN78" s="987" t="s">
        <v>55</v>
      </c>
      <c r="NQO78" s="987" t="s">
        <v>55</v>
      </c>
      <c r="NQP78" s="987" t="s">
        <v>55</v>
      </c>
      <c r="NQQ78" s="987" t="s">
        <v>55</v>
      </c>
      <c r="NQR78" s="987" t="s">
        <v>55</v>
      </c>
      <c r="NQS78" s="987" t="s">
        <v>55</v>
      </c>
      <c r="NQT78" s="987" t="s">
        <v>55</v>
      </c>
      <c r="NQU78" s="987" t="s">
        <v>55</v>
      </c>
      <c r="NQV78" s="987" t="s">
        <v>55</v>
      </c>
      <c r="NQW78" s="987" t="s">
        <v>55</v>
      </c>
      <c r="NQX78" s="987" t="s">
        <v>55</v>
      </c>
      <c r="NQY78" s="987" t="s">
        <v>55</v>
      </c>
      <c r="NQZ78" s="987" t="s">
        <v>55</v>
      </c>
      <c r="NRA78" s="987" t="s">
        <v>55</v>
      </c>
      <c r="NRB78" s="987" t="s">
        <v>55</v>
      </c>
      <c r="NRC78" s="987" t="s">
        <v>55</v>
      </c>
      <c r="NRD78" s="987" t="s">
        <v>55</v>
      </c>
      <c r="NRE78" s="987" t="s">
        <v>55</v>
      </c>
      <c r="NRF78" s="987" t="s">
        <v>55</v>
      </c>
      <c r="NRG78" s="987" t="s">
        <v>55</v>
      </c>
      <c r="NRH78" s="987" t="s">
        <v>55</v>
      </c>
      <c r="NRI78" s="987" t="s">
        <v>55</v>
      </c>
      <c r="NRJ78" s="987" t="s">
        <v>55</v>
      </c>
      <c r="NRK78" s="987" t="s">
        <v>55</v>
      </c>
      <c r="NRL78" s="987" t="s">
        <v>55</v>
      </c>
      <c r="NRM78" s="987" t="s">
        <v>55</v>
      </c>
      <c r="NRN78" s="987" t="s">
        <v>55</v>
      </c>
      <c r="NRO78" s="987" t="s">
        <v>55</v>
      </c>
      <c r="NRP78" s="987" t="s">
        <v>55</v>
      </c>
      <c r="NRQ78" s="987" t="s">
        <v>55</v>
      </c>
      <c r="NRR78" s="987" t="s">
        <v>55</v>
      </c>
      <c r="NRS78" s="987" t="s">
        <v>55</v>
      </c>
      <c r="NRT78" s="987" t="s">
        <v>55</v>
      </c>
      <c r="NRU78" s="987" t="s">
        <v>55</v>
      </c>
      <c r="NRV78" s="987" t="s">
        <v>55</v>
      </c>
      <c r="NRW78" s="987" t="s">
        <v>55</v>
      </c>
      <c r="NRX78" s="987" t="s">
        <v>55</v>
      </c>
      <c r="NRY78" s="987" t="s">
        <v>55</v>
      </c>
      <c r="NRZ78" s="987" t="s">
        <v>55</v>
      </c>
      <c r="NSA78" s="987" t="s">
        <v>55</v>
      </c>
      <c r="NSB78" s="987" t="s">
        <v>55</v>
      </c>
      <c r="NSC78" s="987" t="s">
        <v>55</v>
      </c>
      <c r="NSD78" s="987" t="s">
        <v>55</v>
      </c>
      <c r="NSE78" s="987" t="s">
        <v>55</v>
      </c>
      <c r="NSF78" s="987" t="s">
        <v>55</v>
      </c>
      <c r="NSG78" s="987" t="s">
        <v>55</v>
      </c>
      <c r="NSH78" s="987" t="s">
        <v>55</v>
      </c>
      <c r="NSI78" s="987" t="s">
        <v>55</v>
      </c>
      <c r="NSJ78" s="987" t="s">
        <v>55</v>
      </c>
      <c r="NSK78" s="987" t="s">
        <v>55</v>
      </c>
      <c r="NSL78" s="987" t="s">
        <v>55</v>
      </c>
      <c r="NSM78" s="987" t="s">
        <v>55</v>
      </c>
      <c r="NSN78" s="987" t="s">
        <v>55</v>
      </c>
      <c r="NSO78" s="987" t="s">
        <v>55</v>
      </c>
      <c r="NSP78" s="987" t="s">
        <v>55</v>
      </c>
      <c r="NSQ78" s="987" t="s">
        <v>55</v>
      </c>
      <c r="NSR78" s="987" t="s">
        <v>55</v>
      </c>
      <c r="NSS78" s="987" t="s">
        <v>55</v>
      </c>
      <c r="NST78" s="987" t="s">
        <v>55</v>
      </c>
      <c r="NSU78" s="987" t="s">
        <v>55</v>
      </c>
      <c r="NSV78" s="987" t="s">
        <v>55</v>
      </c>
      <c r="NSW78" s="987" t="s">
        <v>55</v>
      </c>
      <c r="NSX78" s="987" t="s">
        <v>55</v>
      </c>
      <c r="NSY78" s="987" t="s">
        <v>55</v>
      </c>
      <c r="NSZ78" s="987" t="s">
        <v>55</v>
      </c>
      <c r="NTA78" s="987" t="s">
        <v>55</v>
      </c>
      <c r="NTB78" s="987" t="s">
        <v>55</v>
      </c>
      <c r="NTC78" s="987" t="s">
        <v>55</v>
      </c>
      <c r="NTD78" s="987" t="s">
        <v>55</v>
      </c>
      <c r="NTE78" s="987" t="s">
        <v>55</v>
      </c>
      <c r="NTF78" s="987" t="s">
        <v>55</v>
      </c>
      <c r="NTG78" s="987" t="s">
        <v>55</v>
      </c>
      <c r="NTH78" s="987" t="s">
        <v>55</v>
      </c>
      <c r="NTI78" s="987" t="s">
        <v>55</v>
      </c>
      <c r="NTJ78" s="987" t="s">
        <v>55</v>
      </c>
      <c r="NTK78" s="987" t="s">
        <v>55</v>
      </c>
      <c r="NTL78" s="987" t="s">
        <v>55</v>
      </c>
      <c r="NTM78" s="987" t="s">
        <v>55</v>
      </c>
      <c r="NTN78" s="987" t="s">
        <v>55</v>
      </c>
      <c r="NTO78" s="987" t="s">
        <v>55</v>
      </c>
      <c r="NTP78" s="987" t="s">
        <v>55</v>
      </c>
      <c r="NTQ78" s="987" t="s">
        <v>55</v>
      </c>
      <c r="NTR78" s="987" t="s">
        <v>55</v>
      </c>
      <c r="NTS78" s="987" t="s">
        <v>55</v>
      </c>
      <c r="NTT78" s="987" t="s">
        <v>55</v>
      </c>
      <c r="NTU78" s="987" t="s">
        <v>55</v>
      </c>
      <c r="NTV78" s="987" t="s">
        <v>55</v>
      </c>
      <c r="NTW78" s="987" t="s">
        <v>55</v>
      </c>
      <c r="NTX78" s="987" t="s">
        <v>55</v>
      </c>
      <c r="NTY78" s="987" t="s">
        <v>55</v>
      </c>
      <c r="NTZ78" s="987" t="s">
        <v>55</v>
      </c>
      <c r="NUA78" s="987" t="s">
        <v>55</v>
      </c>
      <c r="NUB78" s="987" t="s">
        <v>55</v>
      </c>
      <c r="NUC78" s="987" t="s">
        <v>55</v>
      </c>
      <c r="NUD78" s="987" t="s">
        <v>55</v>
      </c>
      <c r="NUE78" s="987" t="s">
        <v>55</v>
      </c>
      <c r="NUF78" s="987" t="s">
        <v>55</v>
      </c>
      <c r="NUG78" s="987" t="s">
        <v>55</v>
      </c>
      <c r="NUH78" s="987" t="s">
        <v>55</v>
      </c>
      <c r="NUI78" s="987" t="s">
        <v>55</v>
      </c>
      <c r="NUJ78" s="987" t="s">
        <v>55</v>
      </c>
      <c r="NUK78" s="987" t="s">
        <v>55</v>
      </c>
      <c r="NUL78" s="987" t="s">
        <v>55</v>
      </c>
      <c r="NUM78" s="987" t="s">
        <v>55</v>
      </c>
      <c r="NUN78" s="987" t="s">
        <v>55</v>
      </c>
      <c r="NUO78" s="987" t="s">
        <v>55</v>
      </c>
      <c r="NUP78" s="987" t="s">
        <v>55</v>
      </c>
      <c r="NUQ78" s="987" t="s">
        <v>55</v>
      </c>
      <c r="NUR78" s="987" t="s">
        <v>55</v>
      </c>
      <c r="NUS78" s="987" t="s">
        <v>55</v>
      </c>
      <c r="NUT78" s="987" t="s">
        <v>55</v>
      </c>
      <c r="NUU78" s="987" t="s">
        <v>55</v>
      </c>
      <c r="NUV78" s="987" t="s">
        <v>55</v>
      </c>
      <c r="NUW78" s="987" t="s">
        <v>55</v>
      </c>
      <c r="NUX78" s="987" t="s">
        <v>55</v>
      </c>
      <c r="NUY78" s="987" t="s">
        <v>55</v>
      </c>
      <c r="NUZ78" s="987" t="s">
        <v>55</v>
      </c>
      <c r="NVA78" s="987" t="s">
        <v>55</v>
      </c>
      <c r="NVB78" s="987" t="s">
        <v>55</v>
      </c>
      <c r="NVC78" s="987" t="s">
        <v>55</v>
      </c>
      <c r="NVD78" s="987" t="s">
        <v>55</v>
      </c>
      <c r="NVE78" s="987" t="s">
        <v>55</v>
      </c>
      <c r="NVF78" s="987" t="s">
        <v>55</v>
      </c>
      <c r="NVG78" s="987" t="s">
        <v>55</v>
      </c>
      <c r="NVH78" s="987" t="s">
        <v>55</v>
      </c>
      <c r="NVI78" s="987" t="s">
        <v>55</v>
      </c>
      <c r="NVJ78" s="987" t="s">
        <v>55</v>
      </c>
      <c r="NVK78" s="987" t="s">
        <v>55</v>
      </c>
      <c r="NVL78" s="987" t="s">
        <v>55</v>
      </c>
      <c r="NVM78" s="987" t="s">
        <v>55</v>
      </c>
      <c r="NVN78" s="987" t="s">
        <v>55</v>
      </c>
      <c r="NVO78" s="987" t="s">
        <v>55</v>
      </c>
      <c r="NVP78" s="987" t="s">
        <v>55</v>
      </c>
      <c r="NVQ78" s="987" t="s">
        <v>55</v>
      </c>
      <c r="NVR78" s="987" t="s">
        <v>55</v>
      </c>
      <c r="NVS78" s="987" t="s">
        <v>55</v>
      </c>
      <c r="NVT78" s="987" t="s">
        <v>55</v>
      </c>
      <c r="NVU78" s="987" t="s">
        <v>55</v>
      </c>
      <c r="NVV78" s="987" t="s">
        <v>55</v>
      </c>
      <c r="NVW78" s="987" t="s">
        <v>55</v>
      </c>
      <c r="NVX78" s="987" t="s">
        <v>55</v>
      </c>
      <c r="NVY78" s="987" t="s">
        <v>55</v>
      </c>
      <c r="NVZ78" s="987" t="s">
        <v>55</v>
      </c>
      <c r="NWA78" s="987" t="s">
        <v>55</v>
      </c>
      <c r="NWB78" s="987" t="s">
        <v>55</v>
      </c>
      <c r="NWC78" s="987" t="s">
        <v>55</v>
      </c>
      <c r="NWD78" s="987" t="s">
        <v>55</v>
      </c>
      <c r="NWE78" s="987" t="s">
        <v>55</v>
      </c>
      <c r="NWF78" s="987" t="s">
        <v>55</v>
      </c>
      <c r="NWG78" s="987" t="s">
        <v>55</v>
      </c>
      <c r="NWH78" s="987" t="s">
        <v>55</v>
      </c>
      <c r="NWI78" s="987" t="s">
        <v>55</v>
      </c>
      <c r="NWJ78" s="987" t="s">
        <v>55</v>
      </c>
      <c r="NWK78" s="987" t="s">
        <v>55</v>
      </c>
      <c r="NWL78" s="987" t="s">
        <v>55</v>
      </c>
      <c r="NWM78" s="987" t="s">
        <v>55</v>
      </c>
      <c r="NWN78" s="987" t="s">
        <v>55</v>
      </c>
      <c r="NWO78" s="987" t="s">
        <v>55</v>
      </c>
      <c r="NWP78" s="987" t="s">
        <v>55</v>
      </c>
      <c r="NWQ78" s="987" t="s">
        <v>55</v>
      </c>
      <c r="NWR78" s="987" t="s">
        <v>55</v>
      </c>
      <c r="NWS78" s="987" t="s">
        <v>55</v>
      </c>
      <c r="NWT78" s="987" t="s">
        <v>55</v>
      </c>
      <c r="NWU78" s="987" t="s">
        <v>55</v>
      </c>
      <c r="NWV78" s="987" t="s">
        <v>55</v>
      </c>
      <c r="NWW78" s="987" t="s">
        <v>55</v>
      </c>
      <c r="NWX78" s="987" t="s">
        <v>55</v>
      </c>
      <c r="NWY78" s="987" t="s">
        <v>55</v>
      </c>
      <c r="NWZ78" s="987" t="s">
        <v>55</v>
      </c>
      <c r="NXA78" s="987" t="s">
        <v>55</v>
      </c>
      <c r="NXB78" s="987" t="s">
        <v>55</v>
      </c>
      <c r="NXC78" s="987" t="s">
        <v>55</v>
      </c>
      <c r="NXD78" s="987" t="s">
        <v>55</v>
      </c>
      <c r="NXE78" s="987" t="s">
        <v>55</v>
      </c>
      <c r="NXF78" s="987" t="s">
        <v>55</v>
      </c>
      <c r="NXG78" s="987" t="s">
        <v>55</v>
      </c>
      <c r="NXH78" s="987" t="s">
        <v>55</v>
      </c>
      <c r="NXI78" s="987" t="s">
        <v>55</v>
      </c>
      <c r="NXJ78" s="987" t="s">
        <v>55</v>
      </c>
      <c r="NXK78" s="987" t="s">
        <v>55</v>
      </c>
      <c r="NXL78" s="987" t="s">
        <v>55</v>
      </c>
      <c r="NXM78" s="987" t="s">
        <v>55</v>
      </c>
      <c r="NXN78" s="987" t="s">
        <v>55</v>
      </c>
      <c r="NXO78" s="987" t="s">
        <v>55</v>
      </c>
      <c r="NXP78" s="987" t="s">
        <v>55</v>
      </c>
      <c r="NXQ78" s="987" t="s">
        <v>55</v>
      </c>
      <c r="NXR78" s="987" t="s">
        <v>55</v>
      </c>
      <c r="NXS78" s="987" t="s">
        <v>55</v>
      </c>
      <c r="NXT78" s="987" t="s">
        <v>55</v>
      </c>
      <c r="NXU78" s="987" t="s">
        <v>55</v>
      </c>
      <c r="NXV78" s="987" t="s">
        <v>55</v>
      </c>
      <c r="NXW78" s="987" t="s">
        <v>55</v>
      </c>
      <c r="NXX78" s="987" t="s">
        <v>55</v>
      </c>
      <c r="NXY78" s="987" t="s">
        <v>55</v>
      </c>
      <c r="NXZ78" s="987" t="s">
        <v>55</v>
      </c>
      <c r="NYA78" s="987" t="s">
        <v>55</v>
      </c>
      <c r="NYB78" s="987" t="s">
        <v>55</v>
      </c>
      <c r="NYC78" s="987" t="s">
        <v>55</v>
      </c>
      <c r="NYD78" s="987" t="s">
        <v>55</v>
      </c>
      <c r="NYE78" s="987" t="s">
        <v>55</v>
      </c>
      <c r="NYF78" s="987" t="s">
        <v>55</v>
      </c>
      <c r="NYG78" s="987" t="s">
        <v>55</v>
      </c>
      <c r="NYH78" s="987" t="s">
        <v>55</v>
      </c>
      <c r="NYI78" s="987" t="s">
        <v>55</v>
      </c>
      <c r="NYJ78" s="987" t="s">
        <v>55</v>
      </c>
      <c r="NYK78" s="987" t="s">
        <v>55</v>
      </c>
      <c r="NYL78" s="987" t="s">
        <v>55</v>
      </c>
      <c r="NYM78" s="987" t="s">
        <v>55</v>
      </c>
      <c r="NYN78" s="987" t="s">
        <v>55</v>
      </c>
      <c r="NYO78" s="987" t="s">
        <v>55</v>
      </c>
      <c r="NYP78" s="987" t="s">
        <v>55</v>
      </c>
      <c r="NYQ78" s="987" t="s">
        <v>55</v>
      </c>
      <c r="NYR78" s="987" t="s">
        <v>55</v>
      </c>
      <c r="NYS78" s="987" t="s">
        <v>55</v>
      </c>
      <c r="NYT78" s="987" t="s">
        <v>55</v>
      </c>
      <c r="NYU78" s="987" t="s">
        <v>55</v>
      </c>
      <c r="NYV78" s="987" t="s">
        <v>55</v>
      </c>
      <c r="NYW78" s="987" t="s">
        <v>55</v>
      </c>
      <c r="NYX78" s="987" t="s">
        <v>55</v>
      </c>
      <c r="NYY78" s="987" t="s">
        <v>55</v>
      </c>
      <c r="NYZ78" s="987" t="s">
        <v>55</v>
      </c>
      <c r="NZA78" s="987" t="s">
        <v>55</v>
      </c>
      <c r="NZB78" s="987" t="s">
        <v>55</v>
      </c>
      <c r="NZC78" s="987" t="s">
        <v>55</v>
      </c>
      <c r="NZD78" s="987" t="s">
        <v>55</v>
      </c>
      <c r="NZE78" s="987" t="s">
        <v>55</v>
      </c>
      <c r="NZF78" s="987" t="s">
        <v>55</v>
      </c>
      <c r="NZG78" s="987" t="s">
        <v>55</v>
      </c>
      <c r="NZH78" s="987" t="s">
        <v>55</v>
      </c>
      <c r="NZI78" s="987" t="s">
        <v>55</v>
      </c>
      <c r="NZJ78" s="987" t="s">
        <v>55</v>
      </c>
      <c r="NZK78" s="987" t="s">
        <v>55</v>
      </c>
      <c r="NZL78" s="987" t="s">
        <v>55</v>
      </c>
      <c r="NZM78" s="987" t="s">
        <v>55</v>
      </c>
      <c r="NZN78" s="987" t="s">
        <v>55</v>
      </c>
      <c r="NZO78" s="987" t="s">
        <v>55</v>
      </c>
      <c r="NZP78" s="987" t="s">
        <v>55</v>
      </c>
      <c r="NZQ78" s="987" t="s">
        <v>55</v>
      </c>
      <c r="NZR78" s="987" t="s">
        <v>55</v>
      </c>
      <c r="NZS78" s="987" t="s">
        <v>55</v>
      </c>
      <c r="NZT78" s="987" t="s">
        <v>55</v>
      </c>
      <c r="NZU78" s="987" t="s">
        <v>55</v>
      </c>
      <c r="NZV78" s="987" t="s">
        <v>55</v>
      </c>
      <c r="NZW78" s="987" t="s">
        <v>55</v>
      </c>
      <c r="NZX78" s="987" t="s">
        <v>55</v>
      </c>
      <c r="NZY78" s="987" t="s">
        <v>55</v>
      </c>
      <c r="NZZ78" s="987" t="s">
        <v>55</v>
      </c>
      <c r="OAA78" s="987" t="s">
        <v>55</v>
      </c>
      <c r="OAB78" s="987" t="s">
        <v>55</v>
      </c>
      <c r="OAC78" s="987" t="s">
        <v>55</v>
      </c>
      <c r="OAD78" s="987" t="s">
        <v>55</v>
      </c>
      <c r="OAE78" s="987" t="s">
        <v>55</v>
      </c>
      <c r="OAF78" s="987" t="s">
        <v>55</v>
      </c>
      <c r="OAG78" s="987" t="s">
        <v>55</v>
      </c>
      <c r="OAH78" s="987" t="s">
        <v>55</v>
      </c>
      <c r="OAI78" s="987" t="s">
        <v>55</v>
      </c>
      <c r="OAJ78" s="987" t="s">
        <v>55</v>
      </c>
      <c r="OAK78" s="987" t="s">
        <v>55</v>
      </c>
      <c r="OAL78" s="987" t="s">
        <v>55</v>
      </c>
      <c r="OAM78" s="987" t="s">
        <v>55</v>
      </c>
      <c r="OAN78" s="987" t="s">
        <v>55</v>
      </c>
      <c r="OAO78" s="987" t="s">
        <v>55</v>
      </c>
      <c r="OAP78" s="987" t="s">
        <v>55</v>
      </c>
      <c r="OAQ78" s="987" t="s">
        <v>55</v>
      </c>
      <c r="OAR78" s="987" t="s">
        <v>55</v>
      </c>
      <c r="OAS78" s="987" t="s">
        <v>55</v>
      </c>
      <c r="OAT78" s="987" t="s">
        <v>55</v>
      </c>
      <c r="OAU78" s="987" t="s">
        <v>55</v>
      </c>
      <c r="OAV78" s="987" t="s">
        <v>55</v>
      </c>
      <c r="OAW78" s="987" t="s">
        <v>55</v>
      </c>
      <c r="OAX78" s="987" t="s">
        <v>55</v>
      </c>
      <c r="OAY78" s="987" t="s">
        <v>55</v>
      </c>
      <c r="OAZ78" s="987" t="s">
        <v>55</v>
      </c>
      <c r="OBA78" s="987" t="s">
        <v>55</v>
      </c>
      <c r="OBB78" s="987" t="s">
        <v>55</v>
      </c>
      <c r="OBC78" s="987" t="s">
        <v>55</v>
      </c>
      <c r="OBD78" s="987" t="s">
        <v>55</v>
      </c>
      <c r="OBE78" s="987" t="s">
        <v>55</v>
      </c>
      <c r="OBF78" s="987" t="s">
        <v>55</v>
      </c>
      <c r="OBG78" s="987" t="s">
        <v>55</v>
      </c>
      <c r="OBH78" s="987" t="s">
        <v>55</v>
      </c>
      <c r="OBI78" s="987" t="s">
        <v>55</v>
      </c>
      <c r="OBJ78" s="987" t="s">
        <v>55</v>
      </c>
      <c r="OBK78" s="987" t="s">
        <v>55</v>
      </c>
      <c r="OBL78" s="987" t="s">
        <v>55</v>
      </c>
      <c r="OBM78" s="987" t="s">
        <v>55</v>
      </c>
      <c r="OBN78" s="987" t="s">
        <v>55</v>
      </c>
      <c r="OBO78" s="987" t="s">
        <v>55</v>
      </c>
      <c r="OBP78" s="987" t="s">
        <v>55</v>
      </c>
      <c r="OBQ78" s="987" t="s">
        <v>55</v>
      </c>
      <c r="OBR78" s="987" t="s">
        <v>55</v>
      </c>
      <c r="OBS78" s="987" t="s">
        <v>55</v>
      </c>
      <c r="OBT78" s="987" t="s">
        <v>55</v>
      </c>
      <c r="OBU78" s="987" t="s">
        <v>55</v>
      </c>
      <c r="OBV78" s="987" t="s">
        <v>55</v>
      </c>
      <c r="OBW78" s="987" t="s">
        <v>55</v>
      </c>
      <c r="OBX78" s="987" t="s">
        <v>55</v>
      </c>
      <c r="OBY78" s="987" t="s">
        <v>55</v>
      </c>
      <c r="OBZ78" s="987" t="s">
        <v>55</v>
      </c>
      <c r="OCA78" s="987" t="s">
        <v>55</v>
      </c>
      <c r="OCB78" s="987" t="s">
        <v>55</v>
      </c>
      <c r="OCC78" s="987" t="s">
        <v>55</v>
      </c>
      <c r="OCD78" s="987" t="s">
        <v>55</v>
      </c>
      <c r="OCE78" s="987" t="s">
        <v>55</v>
      </c>
      <c r="OCF78" s="987" t="s">
        <v>55</v>
      </c>
      <c r="OCG78" s="987" t="s">
        <v>55</v>
      </c>
      <c r="OCH78" s="987" t="s">
        <v>55</v>
      </c>
      <c r="OCI78" s="987" t="s">
        <v>55</v>
      </c>
      <c r="OCJ78" s="987" t="s">
        <v>55</v>
      </c>
      <c r="OCK78" s="987" t="s">
        <v>55</v>
      </c>
      <c r="OCL78" s="987" t="s">
        <v>55</v>
      </c>
      <c r="OCM78" s="987" t="s">
        <v>55</v>
      </c>
      <c r="OCN78" s="987" t="s">
        <v>55</v>
      </c>
      <c r="OCO78" s="987" t="s">
        <v>55</v>
      </c>
      <c r="OCP78" s="987" t="s">
        <v>55</v>
      </c>
      <c r="OCQ78" s="987" t="s">
        <v>55</v>
      </c>
      <c r="OCR78" s="987" t="s">
        <v>55</v>
      </c>
      <c r="OCS78" s="987" t="s">
        <v>55</v>
      </c>
      <c r="OCT78" s="987" t="s">
        <v>55</v>
      </c>
      <c r="OCU78" s="987" t="s">
        <v>55</v>
      </c>
      <c r="OCV78" s="987" t="s">
        <v>55</v>
      </c>
      <c r="OCW78" s="987" t="s">
        <v>55</v>
      </c>
      <c r="OCX78" s="987" t="s">
        <v>55</v>
      </c>
      <c r="OCY78" s="987" t="s">
        <v>55</v>
      </c>
      <c r="OCZ78" s="987" t="s">
        <v>55</v>
      </c>
      <c r="ODA78" s="987" t="s">
        <v>55</v>
      </c>
      <c r="ODB78" s="987" t="s">
        <v>55</v>
      </c>
      <c r="ODC78" s="987" t="s">
        <v>55</v>
      </c>
      <c r="ODD78" s="987" t="s">
        <v>55</v>
      </c>
      <c r="ODE78" s="987" t="s">
        <v>55</v>
      </c>
      <c r="ODF78" s="987" t="s">
        <v>55</v>
      </c>
      <c r="ODG78" s="987" t="s">
        <v>55</v>
      </c>
      <c r="ODH78" s="987" t="s">
        <v>55</v>
      </c>
      <c r="ODI78" s="987" t="s">
        <v>55</v>
      </c>
      <c r="ODJ78" s="987" t="s">
        <v>55</v>
      </c>
      <c r="ODK78" s="987" t="s">
        <v>55</v>
      </c>
      <c r="ODL78" s="987" t="s">
        <v>55</v>
      </c>
      <c r="ODM78" s="987" t="s">
        <v>55</v>
      </c>
      <c r="ODN78" s="987" t="s">
        <v>55</v>
      </c>
      <c r="ODO78" s="987" t="s">
        <v>55</v>
      </c>
      <c r="ODP78" s="987" t="s">
        <v>55</v>
      </c>
      <c r="ODQ78" s="987" t="s">
        <v>55</v>
      </c>
      <c r="ODR78" s="987" t="s">
        <v>55</v>
      </c>
      <c r="ODS78" s="987" t="s">
        <v>55</v>
      </c>
      <c r="ODT78" s="987" t="s">
        <v>55</v>
      </c>
      <c r="ODU78" s="987" t="s">
        <v>55</v>
      </c>
      <c r="ODV78" s="987" t="s">
        <v>55</v>
      </c>
      <c r="ODW78" s="987" t="s">
        <v>55</v>
      </c>
      <c r="ODX78" s="987" t="s">
        <v>55</v>
      </c>
      <c r="ODY78" s="987" t="s">
        <v>55</v>
      </c>
      <c r="ODZ78" s="987" t="s">
        <v>55</v>
      </c>
      <c r="OEA78" s="987" t="s">
        <v>55</v>
      </c>
      <c r="OEB78" s="987" t="s">
        <v>55</v>
      </c>
      <c r="OEC78" s="987" t="s">
        <v>55</v>
      </c>
      <c r="OED78" s="987" t="s">
        <v>55</v>
      </c>
      <c r="OEE78" s="987" t="s">
        <v>55</v>
      </c>
      <c r="OEF78" s="987" t="s">
        <v>55</v>
      </c>
      <c r="OEG78" s="987" t="s">
        <v>55</v>
      </c>
      <c r="OEH78" s="987" t="s">
        <v>55</v>
      </c>
      <c r="OEI78" s="987" t="s">
        <v>55</v>
      </c>
      <c r="OEJ78" s="987" t="s">
        <v>55</v>
      </c>
      <c r="OEK78" s="987" t="s">
        <v>55</v>
      </c>
      <c r="OEL78" s="987" t="s">
        <v>55</v>
      </c>
      <c r="OEM78" s="987" t="s">
        <v>55</v>
      </c>
      <c r="OEN78" s="987" t="s">
        <v>55</v>
      </c>
      <c r="OEO78" s="987" t="s">
        <v>55</v>
      </c>
      <c r="OEP78" s="987" t="s">
        <v>55</v>
      </c>
      <c r="OEQ78" s="987" t="s">
        <v>55</v>
      </c>
      <c r="OER78" s="987" t="s">
        <v>55</v>
      </c>
      <c r="OES78" s="987" t="s">
        <v>55</v>
      </c>
      <c r="OET78" s="987" t="s">
        <v>55</v>
      </c>
      <c r="OEU78" s="987" t="s">
        <v>55</v>
      </c>
      <c r="OEV78" s="987" t="s">
        <v>55</v>
      </c>
      <c r="OEW78" s="987" t="s">
        <v>55</v>
      </c>
      <c r="OEX78" s="987" t="s">
        <v>55</v>
      </c>
      <c r="OEY78" s="987" t="s">
        <v>55</v>
      </c>
      <c r="OEZ78" s="987" t="s">
        <v>55</v>
      </c>
      <c r="OFA78" s="987" t="s">
        <v>55</v>
      </c>
      <c r="OFB78" s="987" t="s">
        <v>55</v>
      </c>
      <c r="OFC78" s="987" t="s">
        <v>55</v>
      </c>
      <c r="OFD78" s="987" t="s">
        <v>55</v>
      </c>
      <c r="OFE78" s="987" t="s">
        <v>55</v>
      </c>
      <c r="OFF78" s="987" t="s">
        <v>55</v>
      </c>
      <c r="OFG78" s="987" t="s">
        <v>55</v>
      </c>
      <c r="OFH78" s="987" t="s">
        <v>55</v>
      </c>
      <c r="OFI78" s="987" t="s">
        <v>55</v>
      </c>
      <c r="OFJ78" s="987" t="s">
        <v>55</v>
      </c>
      <c r="OFK78" s="987" t="s">
        <v>55</v>
      </c>
      <c r="OFL78" s="987" t="s">
        <v>55</v>
      </c>
      <c r="OFM78" s="987" t="s">
        <v>55</v>
      </c>
      <c r="OFN78" s="987" t="s">
        <v>55</v>
      </c>
      <c r="OFO78" s="987" t="s">
        <v>55</v>
      </c>
      <c r="OFP78" s="987" t="s">
        <v>55</v>
      </c>
      <c r="OFQ78" s="987" t="s">
        <v>55</v>
      </c>
      <c r="OFR78" s="987" t="s">
        <v>55</v>
      </c>
      <c r="OFS78" s="987" t="s">
        <v>55</v>
      </c>
      <c r="OFT78" s="987" t="s">
        <v>55</v>
      </c>
      <c r="OFU78" s="987" t="s">
        <v>55</v>
      </c>
      <c r="OFV78" s="987" t="s">
        <v>55</v>
      </c>
      <c r="OFW78" s="987" t="s">
        <v>55</v>
      </c>
      <c r="OFX78" s="987" t="s">
        <v>55</v>
      </c>
      <c r="OFY78" s="987" t="s">
        <v>55</v>
      </c>
      <c r="OFZ78" s="987" t="s">
        <v>55</v>
      </c>
      <c r="OGA78" s="987" t="s">
        <v>55</v>
      </c>
      <c r="OGB78" s="987" t="s">
        <v>55</v>
      </c>
      <c r="OGC78" s="987" t="s">
        <v>55</v>
      </c>
      <c r="OGD78" s="987" t="s">
        <v>55</v>
      </c>
      <c r="OGE78" s="987" t="s">
        <v>55</v>
      </c>
      <c r="OGF78" s="987" t="s">
        <v>55</v>
      </c>
      <c r="OGG78" s="987" t="s">
        <v>55</v>
      </c>
      <c r="OGH78" s="987" t="s">
        <v>55</v>
      </c>
      <c r="OGI78" s="987" t="s">
        <v>55</v>
      </c>
      <c r="OGJ78" s="987" t="s">
        <v>55</v>
      </c>
      <c r="OGK78" s="987" t="s">
        <v>55</v>
      </c>
      <c r="OGL78" s="987" t="s">
        <v>55</v>
      </c>
      <c r="OGM78" s="987" t="s">
        <v>55</v>
      </c>
      <c r="OGN78" s="987" t="s">
        <v>55</v>
      </c>
      <c r="OGO78" s="987" t="s">
        <v>55</v>
      </c>
      <c r="OGP78" s="987" t="s">
        <v>55</v>
      </c>
      <c r="OGQ78" s="987" t="s">
        <v>55</v>
      </c>
      <c r="OGR78" s="987" t="s">
        <v>55</v>
      </c>
      <c r="OGS78" s="987" t="s">
        <v>55</v>
      </c>
      <c r="OGT78" s="987" t="s">
        <v>55</v>
      </c>
      <c r="OGU78" s="987" t="s">
        <v>55</v>
      </c>
      <c r="OGV78" s="987" t="s">
        <v>55</v>
      </c>
      <c r="OGW78" s="987" t="s">
        <v>55</v>
      </c>
      <c r="OGX78" s="987" t="s">
        <v>55</v>
      </c>
      <c r="OGY78" s="987" t="s">
        <v>55</v>
      </c>
      <c r="OGZ78" s="987" t="s">
        <v>55</v>
      </c>
      <c r="OHA78" s="987" t="s">
        <v>55</v>
      </c>
      <c r="OHB78" s="987" t="s">
        <v>55</v>
      </c>
      <c r="OHC78" s="987" t="s">
        <v>55</v>
      </c>
      <c r="OHD78" s="987" t="s">
        <v>55</v>
      </c>
      <c r="OHE78" s="987" t="s">
        <v>55</v>
      </c>
      <c r="OHF78" s="987" t="s">
        <v>55</v>
      </c>
      <c r="OHG78" s="987" t="s">
        <v>55</v>
      </c>
      <c r="OHH78" s="987" t="s">
        <v>55</v>
      </c>
      <c r="OHI78" s="987" t="s">
        <v>55</v>
      </c>
      <c r="OHJ78" s="987" t="s">
        <v>55</v>
      </c>
      <c r="OHK78" s="987" t="s">
        <v>55</v>
      </c>
      <c r="OHL78" s="987" t="s">
        <v>55</v>
      </c>
      <c r="OHM78" s="987" t="s">
        <v>55</v>
      </c>
      <c r="OHN78" s="987" t="s">
        <v>55</v>
      </c>
      <c r="OHO78" s="987" t="s">
        <v>55</v>
      </c>
      <c r="OHP78" s="987" t="s">
        <v>55</v>
      </c>
      <c r="OHQ78" s="987" t="s">
        <v>55</v>
      </c>
      <c r="OHR78" s="987" t="s">
        <v>55</v>
      </c>
      <c r="OHS78" s="987" t="s">
        <v>55</v>
      </c>
      <c r="OHT78" s="987" t="s">
        <v>55</v>
      </c>
      <c r="OHU78" s="987" t="s">
        <v>55</v>
      </c>
      <c r="OHV78" s="987" t="s">
        <v>55</v>
      </c>
      <c r="OHW78" s="987" t="s">
        <v>55</v>
      </c>
      <c r="OHX78" s="987" t="s">
        <v>55</v>
      </c>
      <c r="OHY78" s="987" t="s">
        <v>55</v>
      </c>
      <c r="OHZ78" s="987" t="s">
        <v>55</v>
      </c>
      <c r="OIA78" s="987" t="s">
        <v>55</v>
      </c>
      <c r="OIB78" s="987" t="s">
        <v>55</v>
      </c>
      <c r="OIC78" s="987" t="s">
        <v>55</v>
      </c>
      <c r="OID78" s="987" t="s">
        <v>55</v>
      </c>
      <c r="OIE78" s="987" t="s">
        <v>55</v>
      </c>
      <c r="OIF78" s="987" t="s">
        <v>55</v>
      </c>
      <c r="OIG78" s="987" t="s">
        <v>55</v>
      </c>
      <c r="OIH78" s="987" t="s">
        <v>55</v>
      </c>
      <c r="OII78" s="987" t="s">
        <v>55</v>
      </c>
      <c r="OIJ78" s="987" t="s">
        <v>55</v>
      </c>
      <c r="OIK78" s="987" t="s">
        <v>55</v>
      </c>
      <c r="OIL78" s="987" t="s">
        <v>55</v>
      </c>
      <c r="OIM78" s="987" t="s">
        <v>55</v>
      </c>
      <c r="OIN78" s="987" t="s">
        <v>55</v>
      </c>
      <c r="OIO78" s="987" t="s">
        <v>55</v>
      </c>
      <c r="OIP78" s="987" t="s">
        <v>55</v>
      </c>
      <c r="OIQ78" s="987" t="s">
        <v>55</v>
      </c>
      <c r="OIR78" s="987" t="s">
        <v>55</v>
      </c>
      <c r="OIS78" s="987" t="s">
        <v>55</v>
      </c>
      <c r="OIT78" s="987" t="s">
        <v>55</v>
      </c>
      <c r="OIU78" s="987" t="s">
        <v>55</v>
      </c>
      <c r="OIV78" s="987" t="s">
        <v>55</v>
      </c>
      <c r="OIW78" s="987" t="s">
        <v>55</v>
      </c>
      <c r="OIX78" s="987" t="s">
        <v>55</v>
      </c>
      <c r="OIY78" s="987" t="s">
        <v>55</v>
      </c>
      <c r="OIZ78" s="987" t="s">
        <v>55</v>
      </c>
      <c r="OJA78" s="987" t="s">
        <v>55</v>
      </c>
      <c r="OJB78" s="987" t="s">
        <v>55</v>
      </c>
      <c r="OJC78" s="987" t="s">
        <v>55</v>
      </c>
      <c r="OJD78" s="987" t="s">
        <v>55</v>
      </c>
      <c r="OJE78" s="987" t="s">
        <v>55</v>
      </c>
      <c r="OJF78" s="987" t="s">
        <v>55</v>
      </c>
      <c r="OJG78" s="987" t="s">
        <v>55</v>
      </c>
      <c r="OJH78" s="987" t="s">
        <v>55</v>
      </c>
      <c r="OJI78" s="987" t="s">
        <v>55</v>
      </c>
      <c r="OJJ78" s="987" t="s">
        <v>55</v>
      </c>
      <c r="OJK78" s="987" t="s">
        <v>55</v>
      </c>
      <c r="OJL78" s="987" t="s">
        <v>55</v>
      </c>
      <c r="OJM78" s="987" t="s">
        <v>55</v>
      </c>
      <c r="OJN78" s="987" t="s">
        <v>55</v>
      </c>
      <c r="OJO78" s="987" t="s">
        <v>55</v>
      </c>
      <c r="OJP78" s="987" t="s">
        <v>55</v>
      </c>
      <c r="OJQ78" s="987" t="s">
        <v>55</v>
      </c>
      <c r="OJR78" s="987" t="s">
        <v>55</v>
      </c>
      <c r="OJS78" s="987" t="s">
        <v>55</v>
      </c>
      <c r="OJT78" s="987" t="s">
        <v>55</v>
      </c>
      <c r="OJU78" s="987" t="s">
        <v>55</v>
      </c>
      <c r="OJV78" s="987" t="s">
        <v>55</v>
      </c>
      <c r="OJW78" s="987" t="s">
        <v>55</v>
      </c>
      <c r="OJX78" s="987" t="s">
        <v>55</v>
      </c>
      <c r="OJY78" s="987" t="s">
        <v>55</v>
      </c>
      <c r="OJZ78" s="987" t="s">
        <v>55</v>
      </c>
      <c r="OKA78" s="987" t="s">
        <v>55</v>
      </c>
      <c r="OKB78" s="987" t="s">
        <v>55</v>
      </c>
      <c r="OKC78" s="987" t="s">
        <v>55</v>
      </c>
      <c r="OKD78" s="987" t="s">
        <v>55</v>
      </c>
      <c r="OKE78" s="987" t="s">
        <v>55</v>
      </c>
      <c r="OKF78" s="987" t="s">
        <v>55</v>
      </c>
      <c r="OKG78" s="987" t="s">
        <v>55</v>
      </c>
      <c r="OKH78" s="987" t="s">
        <v>55</v>
      </c>
      <c r="OKI78" s="987" t="s">
        <v>55</v>
      </c>
      <c r="OKJ78" s="987" t="s">
        <v>55</v>
      </c>
      <c r="OKK78" s="987" t="s">
        <v>55</v>
      </c>
      <c r="OKL78" s="987" t="s">
        <v>55</v>
      </c>
      <c r="OKM78" s="987" t="s">
        <v>55</v>
      </c>
      <c r="OKN78" s="987" t="s">
        <v>55</v>
      </c>
      <c r="OKO78" s="987" t="s">
        <v>55</v>
      </c>
      <c r="OKP78" s="987" t="s">
        <v>55</v>
      </c>
      <c r="OKQ78" s="987" t="s">
        <v>55</v>
      </c>
      <c r="OKR78" s="987" t="s">
        <v>55</v>
      </c>
      <c r="OKS78" s="987" t="s">
        <v>55</v>
      </c>
      <c r="OKT78" s="987" t="s">
        <v>55</v>
      </c>
      <c r="OKU78" s="987" t="s">
        <v>55</v>
      </c>
      <c r="OKV78" s="987" t="s">
        <v>55</v>
      </c>
      <c r="OKW78" s="987" t="s">
        <v>55</v>
      </c>
      <c r="OKX78" s="987" t="s">
        <v>55</v>
      </c>
      <c r="OKY78" s="987" t="s">
        <v>55</v>
      </c>
      <c r="OKZ78" s="987" t="s">
        <v>55</v>
      </c>
      <c r="OLA78" s="987" t="s">
        <v>55</v>
      </c>
      <c r="OLB78" s="987" t="s">
        <v>55</v>
      </c>
      <c r="OLC78" s="987" t="s">
        <v>55</v>
      </c>
      <c r="OLD78" s="987" t="s">
        <v>55</v>
      </c>
      <c r="OLE78" s="987" t="s">
        <v>55</v>
      </c>
      <c r="OLF78" s="987" t="s">
        <v>55</v>
      </c>
      <c r="OLG78" s="987" t="s">
        <v>55</v>
      </c>
      <c r="OLH78" s="987" t="s">
        <v>55</v>
      </c>
      <c r="OLI78" s="987" t="s">
        <v>55</v>
      </c>
      <c r="OLJ78" s="987" t="s">
        <v>55</v>
      </c>
      <c r="OLK78" s="987" t="s">
        <v>55</v>
      </c>
      <c r="OLL78" s="987" t="s">
        <v>55</v>
      </c>
      <c r="OLM78" s="987" t="s">
        <v>55</v>
      </c>
      <c r="OLN78" s="987" t="s">
        <v>55</v>
      </c>
      <c r="OLO78" s="987" t="s">
        <v>55</v>
      </c>
      <c r="OLP78" s="987" t="s">
        <v>55</v>
      </c>
      <c r="OLQ78" s="987" t="s">
        <v>55</v>
      </c>
      <c r="OLR78" s="987" t="s">
        <v>55</v>
      </c>
      <c r="OLS78" s="987" t="s">
        <v>55</v>
      </c>
      <c r="OLT78" s="987" t="s">
        <v>55</v>
      </c>
      <c r="OLU78" s="987" t="s">
        <v>55</v>
      </c>
      <c r="OLV78" s="987" t="s">
        <v>55</v>
      </c>
      <c r="OLW78" s="987" t="s">
        <v>55</v>
      </c>
      <c r="OLX78" s="987" t="s">
        <v>55</v>
      </c>
      <c r="OLY78" s="987" t="s">
        <v>55</v>
      </c>
      <c r="OLZ78" s="987" t="s">
        <v>55</v>
      </c>
      <c r="OMA78" s="987" t="s">
        <v>55</v>
      </c>
      <c r="OMB78" s="987" t="s">
        <v>55</v>
      </c>
      <c r="OMC78" s="987" t="s">
        <v>55</v>
      </c>
      <c r="OMD78" s="987" t="s">
        <v>55</v>
      </c>
      <c r="OME78" s="987" t="s">
        <v>55</v>
      </c>
      <c r="OMF78" s="987" t="s">
        <v>55</v>
      </c>
      <c r="OMG78" s="987" t="s">
        <v>55</v>
      </c>
      <c r="OMH78" s="987" t="s">
        <v>55</v>
      </c>
      <c r="OMI78" s="987" t="s">
        <v>55</v>
      </c>
      <c r="OMJ78" s="987" t="s">
        <v>55</v>
      </c>
      <c r="OMK78" s="987" t="s">
        <v>55</v>
      </c>
      <c r="OML78" s="987" t="s">
        <v>55</v>
      </c>
      <c r="OMM78" s="987" t="s">
        <v>55</v>
      </c>
      <c r="OMN78" s="987" t="s">
        <v>55</v>
      </c>
      <c r="OMO78" s="987" t="s">
        <v>55</v>
      </c>
      <c r="OMP78" s="987" t="s">
        <v>55</v>
      </c>
      <c r="OMQ78" s="987" t="s">
        <v>55</v>
      </c>
      <c r="OMR78" s="987" t="s">
        <v>55</v>
      </c>
      <c r="OMS78" s="987" t="s">
        <v>55</v>
      </c>
      <c r="OMT78" s="987" t="s">
        <v>55</v>
      </c>
      <c r="OMU78" s="987" t="s">
        <v>55</v>
      </c>
      <c r="OMV78" s="987" t="s">
        <v>55</v>
      </c>
      <c r="OMW78" s="987" t="s">
        <v>55</v>
      </c>
      <c r="OMX78" s="987" t="s">
        <v>55</v>
      </c>
      <c r="OMY78" s="987" t="s">
        <v>55</v>
      </c>
      <c r="OMZ78" s="987" t="s">
        <v>55</v>
      </c>
      <c r="ONA78" s="987" t="s">
        <v>55</v>
      </c>
      <c r="ONB78" s="987" t="s">
        <v>55</v>
      </c>
      <c r="ONC78" s="987" t="s">
        <v>55</v>
      </c>
      <c r="OND78" s="987" t="s">
        <v>55</v>
      </c>
      <c r="ONE78" s="987" t="s">
        <v>55</v>
      </c>
      <c r="ONF78" s="987" t="s">
        <v>55</v>
      </c>
      <c r="ONG78" s="987" t="s">
        <v>55</v>
      </c>
      <c r="ONH78" s="987" t="s">
        <v>55</v>
      </c>
      <c r="ONI78" s="987" t="s">
        <v>55</v>
      </c>
      <c r="ONJ78" s="987" t="s">
        <v>55</v>
      </c>
      <c r="ONK78" s="987" t="s">
        <v>55</v>
      </c>
      <c r="ONL78" s="987" t="s">
        <v>55</v>
      </c>
      <c r="ONM78" s="987" t="s">
        <v>55</v>
      </c>
      <c r="ONN78" s="987" t="s">
        <v>55</v>
      </c>
      <c r="ONO78" s="987" t="s">
        <v>55</v>
      </c>
      <c r="ONP78" s="987" t="s">
        <v>55</v>
      </c>
      <c r="ONQ78" s="987" t="s">
        <v>55</v>
      </c>
      <c r="ONR78" s="987" t="s">
        <v>55</v>
      </c>
      <c r="ONS78" s="987" t="s">
        <v>55</v>
      </c>
      <c r="ONT78" s="987" t="s">
        <v>55</v>
      </c>
      <c r="ONU78" s="987" t="s">
        <v>55</v>
      </c>
      <c r="ONV78" s="987" t="s">
        <v>55</v>
      </c>
      <c r="ONW78" s="987" t="s">
        <v>55</v>
      </c>
      <c r="ONX78" s="987" t="s">
        <v>55</v>
      </c>
      <c r="ONY78" s="987" t="s">
        <v>55</v>
      </c>
      <c r="ONZ78" s="987" t="s">
        <v>55</v>
      </c>
      <c r="OOA78" s="987" t="s">
        <v>55</v>
      </c>
      <c r="OOB78" s="987" t="s">
        <v>55</v>
      </c>
      <c r="OOC78" s="987" t="s">
        <v>55</v>
      </c>
      <c r="OOD78" s="987" t="s">
        <v>55</v>
      </c>
      <c r="OOE78" s="987" t="s">
        <v>55</v>
      </c>
      <c r="OOF78" s="987" t="s">
        <v>55</v>
      </c>
      <c r="OOG78" s="987" t="s">
        <v>55</v>
      </c>
      <c r="OOH78" s="987" t="s">
        <v>55</v>
      </c>
      <c r="OOI78" s="987" t="s">
        <v>55</v>
      </c>
      <c r="OOJ78" s="987" t="s">
        <v>55</v>
      </c>
      <c r="OOK78" s="987" t="s">
        <v>55</v>
      </c>
      <c r="OOL78" s="987" t="s">
        <v>55</v>
      </c>
      <c r="OOM78" s="987" t="s">
        <v>55</v>
      </c>
      <c r="OON78" s="987" t="s">
        <v>55</v>
      </c>
      <c r="OOO78" s="987" t="s">
        <v>55</v>
      </c>
      <c r="OOP78" s="987" t="s">
        <v>55</v>
      </c>
      <c r="OOQ78" s="987" t="s">
        <v>55</v>
      </c>
      <c r="OOR78" s="987" t="s">
        <v>55</v>
      </c>
      <c r="OOS78" s="987" t="s">
        <v>55</v>
      </c>
      <c r="OOT78" s="987" t="s">
        <v>55</v>
      </c>
      <c r="OOU78" s="987" t="s">
        <v>55</v>
      </c>
      <c r="OOV78" s="987" t="s">
        <v>55</v>
      </c>
      <c r="OOW78" s="987" t="s">
        <v>55</v>
      </c>
      <c r="OOX78" s="987" t="s">
        <v>55</v>
      </c>
      <c r="OOY78" s="987" t="s">
        <v>55</v>
      </c>
      <c r="OOZ78" s="987" t="s">
        <v>55</v>
      </c>
      <c r="OPA78" s="987" t="s">
        <v>55</v>
      </c>
      <c r="OPB78" s="987" t="s">
        <v>55</v>
      </c>
      <c r="OPC78" s="987" t="s">
        <v>55</v>
      </c>
      <c r="OPD78" s="987" t="s">
        <v>55</v>
      </c>
      <c r="OPE78" s="987" t="s">
        <v>55</v>
      </c>
      <c r="OPF78" s="987" t="s">
        <v>55</v>
      </c>
      <c r="OPG78" s="987" t="s">
        <v>55</v>
      </c>
      <c r="OPH78" s="987" t="s">
        <v>55</v>
      </c>
      <c r="OPI78" s="987" t="s">
        <v>55</v>
      </c>
      <c r="OPJ78" s="987" t="s">
        <v>55</v>
      </c>
      <c r="OPK78" s="987" t="s">
        <v>55</v>
      </c>
      <c r="OPL78" s="987" t="s">
        <v>55</v>
      </c>
      <c r="OPM78" s="987" t="s">
        <v>55</v>
      </c>
      <c r="OPN78" s="987" t="s">
        <v>55</v>
      </c>
      <c r="OPO78" s="987" t="s">
        <v>55</v>
      </c>
      <c r="OPP78" s="987" t="s">
        <v>55</v>
      </c>
      <c r="OPQ78" s="987" t="s">
        <v>55</v>
      </c>
      <c r="OPR78" s="987" t="s">
        <v>55</v>
      </c>
      <c r="OPS78" s="987" t="s">
        <v>55</v>
      </c>
      <c r="OPT78" s="987" t="s">
        <v>55</v>
      </c>
      <c r="OPU78" s="987" t="s">
        <v>55</v>
      </c>
      <c r="OPV78" s="987" t="s">
        <v>55</v>
      </c>
      <c r="OPW78" s="987" t="s">
        <v>55</v>
      </c>
      <c r="OPX78" s="987" t="s">
        <v>55</v>
      </c>
      <c r="OPY78" s="987" t="s">
        <v>55</v>
      </c>
      <c r="OPZ78" s="987" t="s">
        <v>55</v>
      </c>
      <c r="OQA78" s="987" t="s">
        <v>55</v>
      </c>
      <c r="OQB78" s="987" t="s">
        <v>55</v>
      </c>
      <c r="OQC78" s="987" t="s">
        <v>55</v>
      </c>
      <c r="OQD78" s="987" t="s">
        <v>55</v>
      </c>
      <c r="OQE78" s="987" t="s">
        <v>55</v>
      </c>
      <c r="OQF78" s="987" t="s">
        <v>55</v>
      </c>
      <c r="OQG78" s="987" t="s">
        <v>55</v>
      </c>
      <c r="OQH78" s="987" t="s">
        <v>55</v>
      </c>
      <c r="OQI78" s="987" t="s">
        <v>55</v>
      </c>
      <c r="OQJ78" s="987" t="s">
        <v>55</v>
      </c>
      <c r="OQK78" s="987" t="s">
        <v>55</v>
      </c>
      <c r="OQL78" s="987" t="s">
        <v>55</v>
      </c>
      <c r="OQM78" s="987" t="s">
        <v>55</v>
      </c>
      <c r="OQN78" s="987" t="s">
        <v>55</v>
      </c>
      <c r="OQO78" s="987" t="s">
        <v>55</v>
      </c>
      <c r="OQP78" s="987" t="s">
        <v>55</v>
      </c>
      <c r="OQQ78" s="987" t="s">
        <v>55</v>
      </c>
      <c r="OQR78" s="987" t="s">
        <v>55</v>
      </c>
      <c r="OQS78" s="987" t="s">
        <v>55</v>
      </c>
      <c r="OQT78" s="987" t="s">
        <v>55</v>
      </c>
      <c r="OQU78" s="987" t="s">
        <v>55</v>
      </c>
      <c r="OQV78" s="987" t="s">
        <v>55</v>
      </c>
      <c r="OQW78" s="987" t="s">
        <v>55</v>
      </c>
      <c r="OQX78" s="987" t="s">
        <v>55</v>
      </c>
      <c r="OQY78" s="987" t="s">
        <v>55</v>
      </c>
      <c r="OQZ78" s="987" t="s">
        <v>55</v>
      </c>
      <c r="ORA78" s="987" t="s">
        <v>55</v>
      </c>
      <c r="ORB78" s="987" t="s">
        <v>55</v>
      </c>
      <c r="ORC78" s="987" t="s">
        <v>55</v>
      </c>
      <c r="ORD78" s="987" t="s">
        <v>55</v>
      </c>
      <c r="ORE78" s="987" t="s">
        <v>55</v>
      </c>
      <c r="ORF78" s="987" t="s">
        <v>55</v>
      </c>
      <c r="ORG78" s="987" t="s">
        <v>55</v>
      </c>
      <c r="ORH78" s="987" t="s">
        <v>55</v>
      </c>
      <c r="ORI78" s="987" t="s">
        <v>55</v>
      </c>
      <c r="ORJ78" s="987" t="s">
        <v>55</v>
      </c>
      <c r="ORK78" s="987" t="s">
        <v>55</v>
      </c>
      <c r="ORL78" s="987" t="s">
        <v>55</v>
      </c>
      <c r="ORM78" s="987" t="s">
        <v>55</v>
      </c>
      <c r="ORN78" s="987" t="s">
        <v>55</v>
      </c>
      <c r="ORO78" s="987" t="s">
        <v>55</v>
      </c>
      <c r="ORP78" s="987" t="s">
        <v>55</v>
      </c>
      <c r="ORQ78" s="987" t="s">
        <v>55</v>
      </c>
      <c r="ORR78" s="987" t="s">
        <v>55</v>
      </c>
      <c r="ORS78" s="987" t="s">
        <v>55</v>
      </c>
      <c r="ORT78" s="987" t="s">
        <v>55</v>
      </c>
      <c r="ORU78" s="987" t="s">
        <v>55</v>
      </c>
      <c r="ORV78" s="987" t="s">
        <v>55</v>
      </c>
      <c r="ORW78" s="987" t="s">
        <v>55</v>
      </c>
      <c r="ORX78" s="987" t="s">
        <v>55</v>
      </c>
      <c r="ORY78" s="987" t="s">
        <v>55</v>
      </c>
      <c r="ORZ78" s="987" t="s">
        <v>55</v>
      </c>
      <c r="OSA78" s="987" t="s">
        <v>55</v>
      </c>
      <c r="OSB78" s="987" t="s">
        <v>55</v>
      </c>
      <c r="OSC78" s="987" t="s">
        <v>55</v>
      </c>
      <c r="OSD78" s="987" t="s">
        <v>55</v>
      </c>
      <c r="OSE78" s="987" t="s">
        <v>55</v>
      </c>
      <c r="OSF78" s="987" t="s">
        <v>55</v>
      </c>
      <c r="OSG78" s="987" t="s">
        <v>55</v>
      </c>
      <c r="OSH78" s="987" t="s">
        <v>55</v>
      </c>
      <c r="OSI78" s="987" t="s">
        <v>55</v>
      </c>
      <c r="OSJ78" s="987" t="s">
        <v>55</v>
      </c>
      <c r="OSK78" s="987" t="s">
        <v>55</v>
      </c>
      <c r="OSL78" s="987" t="s">
        <v>55</v>
      </c>
      <c r="OSM78" s="987" t="s">
        <v>55</v>
      </c>
      <c r="OSN78" s="987" t="s">
        <v>55</v>
      </c>
      <c r="OSO78" s="987" t="s">
        <v>55</v>
      </c>
      <c r="OSP78" s="987" t="s">
        <v>55</v>
      </c>
      <c r="OSQ78" s="987" t="s">
        <v>55</v>
      </c>
      <c r="OSR78" s="987" t="s">
        <v>55</v>
      </c>
      <c r="OSS78" s="987" t="s">
        <v>55</v>
      </c>
      <c r="OST78" s="987" t="s">
        <v>55</v>
      </c>
      <c r="OSU78" s="987" t="s">
        <v>55</v>
      </c>
      <c r="OSV78" s="987" t="s">
        <v>55</v>
      </c>
      <c r="OSW78" s="987" t="s">
        <v>55</v>
      </c>
      <c r="OSX78" s="987" t="s">
        <v>55</v>
      </c>
      <c r="OSY78" s="987" t="s">
        <v>55</v>
      </c>
      <c r="OSZ78" s="987" t="s">
        <v>55</v>
      </c>
      <c r="OTA78" s="987" t="s">
        <v>55</v>
      </c>
      <c r="OTB78" s="987" t="s">
        <v>55</v>
      </c>
      <c r="OTC78" s="987" t="s">
        <v>55</v>
      </c>
      <c r="OTD78" s="987" t="s">
        <v>55</v>
      </c>
      <c r="OTE78" s="987" t="s">
        <v>55</v>
      </c>
      <c r="OTF78" s="987" t="s">
        <v>55</v>
      </c>
      <c r="OTG78" s="987" t="s">
        <v>55</v>
      </c>
      <c r="OTH78" s="987" t="s">
        <v>55</v>
      </c>
      <c r="OTI78" s="987" t="s">
        <v>55</v>
      </c>
      <c r="OTJ78" s="987" t="s">
        <v>55</v>
      </c>
      <c r="OTK78" s="987" t="s">
        <v>55</v>
      </c>
      <c r="OTL78" s="987" t="s">
        <v>55</v>
      </c>
      <c r="OTM78" s="987" t="s">
        <v>55</v>
      </c>
      <c r="OTN78" s="987" t="s">
        <v>55</v>
      </c>
      <c r="OTO78" s="987" t="s">
        <v>55</v>
      </c>
      <c r="OTP78" s="987" t="s">
        <v>55</v>
      </c>
      <c r="OTQ78" s="987" t="s">
        <v>55</v>
      </c>
      <c r="OTR78" s="987" t="s">
        <v>55</v>
      </c>
      <c r="OTS78" s="987" t="s">
        <v>55</v>
      </c>
      <c r="OTT78" s="987" t="s">
        <v>55</v>
      </c>
      <c r="OTU78" s="987" t="s">
        <v>55</v>
      </c>
      <c r="OTV78" s="987" t="s">
        <v>55</v>
      </c>
      <c r="OTW78" s="987" t="s">
        <v>55</v>
      </c>
      <c r="OTX78" s="987" t="s">
        <v>55</v>
      </c>
      <c r="OTY78" s="987" t="s">
        <v>55</v>
      </c>
      <c r="OTZ78" s="987" t="s">
        <v>55</v>
      </c>
      <c r="OUA78" s="987" t="s">
        <v>55</v>
      </c>
      <c r="OUB78" s="987" t="s">
        <v>55</v>
      </c>
      <c r="OUC78" s="987" t="s">
        <v>55</v>
      </c>
      <c r="OUD78" s="987" t="s">
        <v>55</v>
      </c>
      <c r="OUE78" s="987" t="s">
        <v>55</v>
      </c>
      <c r="OUF78" s="987" t="s">
        <v>55</v>
      </c>
      <c r="OUG78" s="987" t="s">
        <v>55</v>
      </c>
      <c r="OUH78" s="987" t="s">
        <v>55</v>
      </c>
      <c r="OUI78" s="987" t="s">
        <v>55</v>
      </c>
      <c r="OUJ78" s="987" t="s">
        <v>55</v>
      </c>
      <c r="OUK78" s="987" t="s">
        <v>55</v>
      </c>
      <c r="OUL78" s="987" t="s">
        <v>55</v>
      </c>
      <c r="OUM78" s="987" t="s">
        <v>55</v>
      </c>
      <c r="OUN78" s="987" t="s">
        <v>55</v>
      </c>
      <c r="OUO78" s="987" t="s">
        <v>55</v>
      </c>
      <c r="OUP78" s="987" t="s">
        <v>55</v>
      </c>
      <c r="OUQ78" s="987" t="s">
        <v>55</v>
      </c>
      <c r="OUR78" s="987" t="s">
        <v>55</v>
      </c>
      <c r="OUS78" s="987" t="s">
        <v>55</v>
      </c>
      <c r="OUT78" s="987" t="s">
        <v>55</v>
      </c>
      <c r="OUU78" s="987" t="s">
        <v>55</v>
      </c>
      <c r="OUV78" s="987" t="s">
        <v>55</v>
      </c>
      <c r="OUW78" s="987" t="s">
        <v>55</v>
      </c>
      <c r="OUX78" s="987" t="s">
        <v>55</v>
      </c>
      <c r="OUY78" s="987" t="s">
        <v>55</v>
      </c>
      <c r="OUZ78" s="987" t="s">
        <v>55</v>
      </c>
      <c r="OVA78" s="987" t="s">
        <v>55</v>
      </c>
      <c r="OVB78" s="987" t="s">
        <v>55</v>
      </c>
      <c r="OVC78" s="987" t="s">
        <v>55</v>
      </c>
      <c r="OVD78" s="987" t="s">
        <v>55</v>
      </c>
      <c r="OVE78" s="987" t="s">
        <v>55</v>
      </c>
      <c r="OVF78" s="987" t="s">
        <v>55</v>
      </c>
      <c r="OVG78" s="987" t="s">
        <v>55</v>
      </c>
      <c r="OVH78" s="987" t="s">
        <v>55</v>
      </c>
      <c r="OVI78" s="987" t="s">
        <v>55</v>
      </c>
      <c r="OVJ78" s="987" t="s">
        <v>55</v>
      </c>
      <c r="OVK78" s="987" t="s">
        <v>55</v>
      </c>
      <c r="OVL78" s="987" t="s">
        <v>55</v>
      </c>
      <c r="OVM78" s="987" t="s">
        <v>55</v>
      </c>
      <c r="OVN78" s="987" t="s">
        <v>55</v>
      </c>
      <c r="OVO78" s="987" t="s">
        <v>55</v>
      </c>
      <c r="OVP78" s="987" t="s">
        <v>55</v>
      </c>
      <c r="OVQ78" s="987" t="s">
        <v>55</v>
      </c>
      <c r="OVR78" s="987" t="s">
        <v>55</v>
      </c>
      <c r="OVS78" s="987" t="s">
        <v>55</v>
      </c>
      <c r="OVT78" s="987" t="s">
        <v>55</v>
      </c>
      <c r="OVU78" s="987" t="s">
        <v>55</v>
      </c>
      <c r="OVV78" s="987" t="s">
        <v>55</v>
      </c>
      <c r="OVW78" s="987" t="s">
        <v>55</v>
      </c>
      <c r="OVX78" s="987" t="s">
        <v>55</v>
      </c>
      <c r="OVY78" s="987" t="s">
        <v>55</v>
      </c>
      <c r="OVZ78" s="987" t="s">
        <v>55</v>
      </c>
      <c r="OWA78" s="987" t="s">
        <v>55</v>
      </c>
      <c r="OWB78" s="987" t="s">
        <v>55</v>
      </c>
      <c r="OWC78" s="987" t="s">
        <v>55</v>
      </c>
      <c r="OWD78" s="987" t="s">
        <v>55</v>
      </c>
      <c r="OWE78" s="987" t="s">
        <v>55</v>
      </c>
      <c r="OWF78" s="987" t="s">
        <v>55</v>
      </c>
      <c r="OWG78" s="987" t="s">
        <v>55</v>
      </c>
      <c r="OWH78" s="987" t="s">
        <v>55</v>
      </c>
      <c r="OWI78" s="987" t="s">
        <v>55</v>
      </c>
      <c r="OWJ78" s="987" t="s">
        <v>55</v>
      </c>
      <c r="OWK78" s="987" t="s">
        <v>55</v>
      </c>
      <c r="OWL78" s="987" t="s">
        <v>55</v>
      </c>
      <c r="OWM78" s="987" t="s">
        <v>55</v>
      </c>
      <c r="OWN78" s="987" t="s">
        <v>55</v>
      </c>
      <c r="OWO78" s="987" t="s">
        <v>55</v>
      </c>
      <c r="OWP78" s="987" t="s">
        <v>55</v>
      </c>
      <c r="OWQ78" s="987" t="s">
        <v>55</v>
      </c>
      <c r="OWR78" s="987" t="s">
        <v>55</v>
      </c>
      <c r="OWS78" s="987" t="s">
        <v>55</v>
      </c>
      <c r="OWT78" s="987" t="s">
        <v>55</v>
      </c>
      <c r="OWU78" s="987" t="s">
        <v>55</v>
      </c>
      <c r="OWV78" s="987" t="s">
        <v>55</v>
      </c>
      <c r="OWW78" s="987" t="s">
        <v>55</v>
      </c>
      <c r="OWX78" s="987" t="s">
        <v>55</v>
      </c>
      <c r="OWY78" s="987" t="s">
        <v>55</v>
      </c>
      <c r="OWZ78" s="987" t="s">
        <v>55</v>
      </c>
      <c r="OXA78" s="987" t="s">
        <v>55</v>
      </c>
      <c r="OXB78" s="987" t="s">
        <v>55</v>
      </c>
      <c r="OXC78" s="987" t="s">
        <v>55</v>
      </c>
      <c r="OXD78" s="987" t="s">
        <v>55</v>
      </c>
      <c r="OXE78" s="987" t="s">
        <v>55</v>
      </c>
      <c r="OXF78" s="987" t="s">
        <v>55</v>
      </c>
      <c r="OXG78" s="987" t="s">
        <v>55</v>
      </c>
      <c r="OXH78" s="987" t="s">
        <v>55</v>
      </c>
      <c r="OXI78" s="987" t="s">
        <v>55</v>
      </c>
      <c r="OXJ78" s="987" t="s">
        <v>55</v>
      </c>
      <c r="OXK78" s="987" t="s">
        <v>55</v>
      </c>
      <c r="OXL78" s="987" t="s">
        <v>55</v>
      </c>
      <c r="OXM78" s="987" t="s">
        <v>55</v>
      </c>
      <c r="OXN78" s="987" t="s">
        <v>55</v>
      </c>
      <c r="OXO78" s="987" t="s">
        <v>55</v>
      </c>
      <c r="OXP78" s="987" t="s">
        <v>55</v>
      </c>
      <c r="OXQ78" s="987" t="s">
        <v>55</v>
      </c>
      <c r="OXR78" s="987" t="s">
        <v>55</v>
      </c>
      <c r="OXS78" s="987" t="s">
        <v>55</v>
      </c>
      <c r="OXT78" s="987" t="s">
        <v>55</v>
      </c>
      <c r="OXU78" s="987" t="s">
        <v>55</v>
      </c>
      <c r="OXV78" s="987" t="s">
        <v>55</v>
      </c>
      <c r="OXW78" s="987" t="s">
        <v>55</v>
      </c>
      <c r="OXX78" s="987" t="s">
        <v>55</v>
      </c>
      <c r="OXY78" s="987" t="s">
        <v>55</v>
      </c>
      <c r="OXZ78" s="987" t="s">
        <v>55</v>
      </c>
      <c r="OYA78" s="987" t="s">
        <v>55</v>
      </c>
      <c r="OYB78" s="987" t="s">
        <v>55</v>
      </c>
      <c r="OYC78" s="987" t="s">
        <v>55</v>
      </c>
      <c r="OYD78" s="987" t="s">
        <v>55</v>
      </c>
      <c r="OYE78" s="987" t="s">
        <v>55</v>
      </c>
      <c r="OYF78" s="987" t="s">
        <v>55</v>
      </c>
      <c r="OYG78" s="987" t="s">
        <v>55</v>
      </c>
      <c r="OYH78" s="987" t="s">
        <v>55</v>
      </c>
      <c r="OYI78" s="987" t="s">
        <v>55</v>
      </c>
      <c r="OYJ78" s="987" t="s">
        <v>55</v>
      </c>
      <c r="OYK78" s="987" t="s">
        <v>55</v>
      </c>
      <c r="OYL78" s="987" t="s">
        <v>55</v>
      </c>
      <c r="OYM78" s="987" t="s">
        <v>55</v>
      </c>
      <c r="OYN78" s="987" t="s">
        <v>55</v>
      </c>
      <c r="OYO78" s="987" t="s">
        <v>55</v>
      </c>
      <c r="OYP78" s="987" t="s">
        <v>55</v>
      </c>
      <c r="OYQ78" s="987" t="s">
        <v>55</v>
      </c>
      <c r="OYR78" s="987" t="s">
        <v>55</v>
      </c>
      <c r="OYS78" s="987" t="s">
        <v>55</v>
      </c>
      <c r="OYT78" s="987" t="s">
        <v>55</v>
      </c>
      <c r="OYU78" s="987" t="s">
        <v>55</v>
      </c>
      <c r="OYV78" s="987" t="s">
        <v>55</v>
      </c>
      <c r="OYW78" s="987" t="s">
        <v>55</v>
      </c>
      <c r="OYX78" s="987" t="s">
        <v>55</v>
      </c>
      <c r="OYY78" s="987" t="s">
        <v>55</v>
      </c>
      <c r="OYZ78" s="987" t="s">
        <v>55</v>
      </c>
      <c r="OZA78" s="987" t="s">
        <v>55</v>
      </c>
      <c r="OZB78" s="987" t="s">
        <v>55</v>
      </c>
      <c r="OZC78" s="987" t="s">
        <v>55</v>
      </c>
      <c r="OZD78" s="987" t="s">
        <v>55</v>
      </c>
      <c r="OZE78" s="987" t="s">
        <v>55</v>
      </c>
      <c r="OZF78" s="987" t="s">
        <v>55</v>
      </c>
      <c r="OZG78" s="987" t="s">
        <v>55</v>
      </c>
      <c r="OZH78" s="987" t="s">
        <v>55</v>
      </c>
      <c r="OZI78" s="987" t="s">
        <v>55</v>
      </c>
      <c r="OZJ78" s="987" t="s">
        <v>55</v>
      </c>
      <c r="OZK78" s="987" t="s">
        <v>55</v>
      </c>
      <c r="OZL78" s="987" t="s">
        <v>55</v>
      </c>
      <c r="OZM78" s="987" t="s">
        <v>55</v>
      </c>
      <c r="OZN78" s="987" t="s">
        <v>55</v>
      </c>
      <c r="OZO78" s="987" t="s">
        <v>55</v>
      </c>
      <c r="OZP78" s="987" t="s">
        <v>55</v>
      </c>
      <c r="OZQ78" s="987" t="s">
        <v>55</v>
      </c>
      <c r="OZR78" s="987" t="s">
        <v>55</v>
      </c>
      <c r="OZS78" s="987" t="s">
        <v>55</v>
      </c>
      <c r="OZT78" s="987" t="s">
        <v>55</v>
      </c>
      <c r="OZU78" s="987" t="s">
        <v>55</v>
      </c>
      <c r="OZV78" s="987" t="s">
        <v>55</v>
      </c>
      <c r="OZW78" s="987" t="s">
        <v>55</v>
      </c>
      <c r="OZX78" s="987" t="s">
        <v>55</v>
      </c>
      <c r="OZY78" s="987" t="s">
        <v>55</v>
      </c>
      <c r="OZZ78" s="987" t="s">
        <v>55</v>
      </c>
      <c r="PAA78" s="987" t="s">
        <v>55</v>
      </c>
      <c r="PAB78" s="987" t="s">
        <v>55</v>
      </c>
      <c r="PAC78" s="987" t="s">
        <v>55</v>
      </c>
      <c r="PAD78" s="987" t="s">
        <v>55</v>
      </c>
      <c r="PAE78" s="987" t="s">
        <v>55</v>
      </c>
      <c r="PAF78" s="987" t="s">
        <v>55</v>
      </c>
      <c r="PAG78" s="987" t="s">
        <v>55</v>
      </c>
      <c r="PAH78" s="987" t="s">
        <v>55</v>
      </c>
      <c r="PAI78" s="987" t="s">
        <v>55</v>
      </c>
      <c r="PAJ78" s="987" t="s">
        <v>55</v>
      </c>
      <c r="PAK78" s="987" t="s">
        <v>55</v>
      </c>
      <c r="PAL78" s="987" t="s">
        <v>55</v>
      </c>
      <c r="PAM78" s="987" t="s">
        <v>55</v>
      </c>
      <c r="PAN78" s="987" t="s">
        <v>55</v>
      </c>
      <c r="PAO78" s="987" t="s">
        <v>55</v>
      </c>
      <c r="PAP78" s="987" t="s">
        <v>55</v>
      </c>
      <c r="PAQ78" s="987" t="s">
        <v>55</v>
      </c>
      <c r="PAR78" s="987" t="s">
        <v>55</v>
      </c>
      <c r="PAS78" s="987" t="s">
        <v>55</v>
      </c>
      <c r="PAT78" s="987" t="s">
        <v>55</v>
      </c>
      <c r="PAU78" s="987" t="s">
        <v>55</v>
      </c>
      <c r="PAV78" s="987" t="s">
        <v>55</v>
      </c>
      <c r="PAW78" s="987" t="s">
        <v>55</v>
      </c>
      <c r="PAX78" s="987" t="s">
        <v>55</v>
      </c>
      <c r="PAY78" s="987" t="s">
        <v>55</v>
      </c>
      <c r="PAZ78" s="987" t="s">
        <v>55</v>
      </c>
      <c r="PBA78" s="987" t="s">
        <v>55</v>
      </c>
      <c r="PBB78" s="987" t="s">
        <v>55</v>
      </c>
      <c r="PBC78" s="987" t="s">
        <v>55</v>
      </c>
      <c r="PBD78" s="987" t="s">
        <v>55</v>
      </c>
      <c r="PBE78" s="987" t="s">
        <v>55</v>
      </c>
      <c r="PBF78" s="987" t="s">
        <v>55</v>
      </c>
      <c r="PBG78" s="987" t="s">
        <v>55</v>
      </c>
      <c r="PBH78" s="987" t="s">
        <v>55</v>
      </c>
      <c r="PBI78" s="987" t="s">
        <v>55</v>
      </c>
      <c r="PBJ78" s="987" t="s">
        <v>55</v>
      </c>
      <c r="PBK78" s="987" t="s">
        <v>55</v>
      </c>
      <c r="PBL78" s="987" t="s">
        <v>55</v>
      </c>
      <c r="PBM78" s="987" t="s">
        <v>55</v>
      </c>
      <c r="PBN78" s="987" t="s">
        <v>55</v>
      </c>
      <c r="PBO78" s="987" t="s">
        <v>55</v>
      </c>
      <c r="PBP78" s="987" t="s">
        <v>55</v>
      </c>
      <c r="PBQ78" s="987" t="s">
        <v>55</v>
      </c>
      <c r="PBR78" s="987" t="s">
        <v>55</v>
      </c>
      <c r="PBS78" s="987" t="s">
        <v>55</v>
      </c>
      <c r="PBT78" s="987" t="s">
        <v>55</v>
      </c>
      <c r="PBU78" s="987" t="s">
        <v>55</v>
      </c>
      <c r="PBV78" s="987" t="s">
        <v>55</v>
      </c>
      <c r="PBW78" s="987" t="s">
        <v>55</v>
      </c>
      <c r="PBX78" s="987" t="s">
        <v>55</v>
      </c>
      <c r="PBY78" s="987" t="s">
        <v>55</v>
      </c>
      <c r="PBZ78" s="987" t="s">
        <v>55</v>
      </c>
      <c r="PCA78" s="987" t="s">
        <v>55</v>
      </c>
      <c r="PCB78" s="987" t="s">
        <v>55</v>
      </c>
      <c r="PCC78" s="987" t="s">
        <v>55</v>
      </c>
      <c r="PCD78" s="987" t="s">
        <v>55</v>
      </c>
      <c r="PCE78" s="987" t="s">
        <v>55</v>
      </c>
      <c r="PCF78" s="987" t="s">
        <v>55</v>
      </c>
      <c r="PCG78" s="987" t="s">
        <v>55</v>
      </c>
      <c r="PCH78" s="987" t="s">
        <v>55</v>
      </c>
      <c r="PCI78" s="987" t="s">
        <v>55</v>
      </c>
      <c r="PCJ78" s="987" t="s">
        <v>55</v>
      </c>
      <c r="PCK78" s="987" t="s">
        <v>55</v>
      </c>
      <c r="PCL78" s="987" t="s">
        <v>55</v>
      </c>
      <c r="PCM78" s="987" t="s">
        <v>55</v>
      </c>
      <c r="PCN78" s="987" t="s">
        <v>55</v>
      </c>
      <c r="PCO78" s="987" t="s">
        <v>55</v>
      </c>
      <c r="PCP78" s="987" t="s">
        <v>55</v>
      </c>
      <c r="PCQ78" s="987" t="s">
        <v>55</v>
      </c>
      <c r="PCR78" s="987" t="s">
        <v>55</v>
      </c>
      <c r="PCS78" s="987" t="s">
        <v>55</v>
      </c>
      <c r="PCT78" s="987" t="s">
        <v>55</v>
      </c>
      <c r="PCU78" s="987" t="s">
        <v>55</v>
      </c>
      <c r="PCV78" s="987" t="s">
        <v>55</v>
      </c>
      <c r="PCW78" s="987" t="s">
        <v>55</v>
      </c>
      <c r="PCX78" s="987" t="s">
        <v>55</v>
      </c>
      <c r="PCY78" s="987" t="s">
        <v>55</v>
      </c>
      <c r="PCZ78" s="987" t="s">
        <v>55</v>
      </c>
      <c r="PDA78" s="987" t="s">
        <v>55</v>
      </c>
      <c r="PDB78" s="987" t="s">
        <v>55</v>
      </c>
      <c r="PDC78" s="987" t="s">
        <v>55</v>
      </c>
      <c r="PDD78" s="987" t="s">
        <v>55</v>
      </c>
      <c r="PDE78" s="987" t="s">
        <v>55</v>
      </c>
      <c r="PDF78" s="987" t="s">
        <v>55</v>
      </c>
      <c r="PDG78" s="987" t="s">
        <v>55</v>
      </c>
      <c r="PDH78" s="987" t="s">
        <v>55</v>
      </c>
      <c r="PDI78" s="987" t="s">
        <v>55</v>
      </c>
      <c r="PDJ78" s="987" t="s">
        <v>55</v>
      </c>
      <c r="PDK78" s="987" t="s">
        <v>55</v>
      </c>
      <c r="PDL78" s="987" t="s">
        <v>55</v>
      </c>
      <c r="PDM78" s="987" t="s">
        <v>55</v>
      </c>
      <c r="PDN78" s="987" t="s">
        <v>55</v>
      </c>
      <c r="PDO78" s="987" t="s">
        <v>55</v>
      </c>
      <c r="PDP78" s="987" t="s">
        <v>55</v>
      </c>
      <c r="PDQ78" s="987" t="s">
        <v>55</v>
      </c>
      <c r="PDR78" s="987" t="s">
        <v>55</v>
      </c>
      <c r="PDS78" s="987" t="s">
        <v>55</v>
      </c>
      <c r="PDT78" s="987" t="s">
        <v>55</v>
      </c>
      <c r="PDU78" s="987" t="s">
        <v>55</v>
      </c>
      <c r="PDV78" s="987" t="s">
        <v>55</v>
      </c>
      <c r="PDW78" s="987" t="s">
        <v>55</v>
      </c>
      <c r="PDX78" s="987" t="s">
        <v>55</v>
      </c>
      <c r="PDY78" s="987" t="s">
        <v>55</v>
      </c>
      <c r="PDZ78" s="987" t="s">
        <v>55</v>
      </c>
      <c r="PEA78" s="987" t="s">
        <v>55</v>
      </c>
      <c r="PEB78" s="987" t="s">
        <v>55</v>
      </c>
      <c r="PEC78" s="987" t="s">
        <v>55</v>
      </c>
      <c r="PED78" s="987" t="s">
        <v>55</v>
      </c>
      <c r="PEE78" s="987" t="s">
        <v>55</v>
      </c>
      <c r="PEF78" s="987" t="s">
        <v>55</v>
      </c>
      <c r="PEG78" s="987" t="s">
        <v>55</v>
      </c>
      <c r="PEH78" s="987" t="s">
        <v>55</v>
      </c>
      <c r="PEI78" s="987" t="s">
        <v>55</v>
      </c>
      <c r="PEJ78" s="987" t="s">
        <v>55</v>
      </c>
      <c r="PEK78" s="987" t="s">
        <v>55</v>
      </c>
      <c r="PEL78" s="987" t="s">
        <v>55</v>
      </c>
      <c r="PEM78" s="987" t="s">
        <v>55</v>
      </c>
      <c r="PEN78" s="987" t="s">
        <v>55</v>
      </c>
      <c r="PEO78" s="987" t="s">
        <v>55</v>
      </c>
      <c r="PEP78" s="987" t="s">
        <v>55</v>
      </c>
      <c r="PEQ78" s="987" t="s">
        <v>55</v>
      </c>
      <c r="PER78" s="987" t="s">
        <v>55</v>
      </c>
      <c r="PES78" s="987" t="s">
        <v>55</v>
      </c>
      <c r="PET78" s="987" t="s">
        <v>55</v>
      </c>
      <c r="PEU78" s="987" t="s">
        <v>55</v>
      </c>
      <c r="PEV78" s="987" t="s">
        <v>55</v>
      </c>
      <c r="PEW78" s="987" t="s">
        <v>55</v>
      </c>
      <c r="PEX78" s="987" t="s">
        <v>55</v>
      </c>
      <c r="PEY78" s="987" t="s">
        <v>55</v>
      </c>
      <c r="PEZ78" s="987" t="s">
        <v>55</v>
      </c>
      <c r="PFA78" s="987" t="s">
        <v>55</v>
      </c>
      <c r="PFB78" s="987" t="s">
        <v>55</v>
      </c>
      <c r="PFC78" s="987" t="s">
        <v>55</v>
      </c>
      <c r="PFD78" s="987" t="s">
        <v>55</v>
      </c>
      <c r="PFE78" s="987" t="s">
        <v>55</v>
      </c>
      <c r="PFF78" s="987" t="s">
        <v>55</v>
      </c>
      <c r="PFG78" s="987" t="s">
        <v>55</v>
      </c>
      <c r="PFH78" s="987" t="s">
        <v>55</v>
      </c>
      <c r="PFI78" s="987" t="s">
        <v>55</v>
      </c>
      <c r="PFJ78" s="987" t="s">
        <v>55</v>
      </c>
      <c r="PFK78" s="987" t="s">
        <v>55</v>
      </c>
      <c r="PFL78" s="987" t="s">
        <v>55</v>
      </c>
      <c r="PFM78" s="987" t="s">
        <v>55</v>
      </c>
      <c r="PFN78" s="987" t="s">
        <v>55</v>
      </c>
      <c r="PFO78" s="987" t="s">
        <v>55</v>
      </c>
      <c r="PFP78" s="987" t="s">
        <v>55</v>
      </c>
      <c r="PFQ78" s="987" t="s">
        <v>55</v>
      </c>
      <c r="PFR78" s="987" t="s">
        <v>55</v>
      </c>
      <c r="PFS78" s="987" t="s">
        <v>55</v>
      </c>
      <c r="PFT78" s="987" t="s">
        <v>55</v>
      </c>
      <c r="PFU78" s="987" t="s">
        <v>55</v>
      </c>
      <c r="PFV78" s="987" t="s">
        <v>55</v>
      </c>
      <c r="PFW78" s="987" t="s">
        <v>55</v>
      </c>
      <c r="PFX78" s="987" t="s">
        <v>55</v>
      </c>
      <c r="PFY78" s="987" t="s">
        <v>55</v>
      </c>
      <c r="PFZ78" s="987" t="s">
        <v>55</v>
      </c>
      <c r="PGA78" s="987" t="s">
        <v>55</v>
      </c>
      <c r="PGB78" s="987" t="s">
        <v>55</v>
      </c>
      <c r="PGC78" s="987" t="s">
        <v>55</v>
      </c>
      <c r="PGD78" s="987" t="s">
        <v>55</v>
      </c>
      <c r="PGE78" s="987" t="s">
        <v>55</v>
      </c>
      <c r="PGF78" s="987" t="s">
        <v>55</v>
      </c>
      <c r="PGG78" s="987" t="s">
        <v>55</v>
      </c>
      <c r="PGH78" s="987" t="s">
        <v>55</v>
      </c>
      <c r="PGI78" s="987" t="s">
        <v>55</v>
      </c>
      <c r="PGJ78" s="987" t="s">
        <v>55</v>
      </c>
      <c r="PGK78" s="987" t="s">
        <v>55</v>
      </c>
      <c r="PGL78" s="987" t="s">
        <v>55</v>
      </c>
      <c r="PGM78" s="987" t="s">
        <v>55</v>
      </c>
      <c r="PGN78" s="987" t="s">
        <v>55</v>
      </c>
      <c r="PGO78" s="987" t="s">
        <v>55</v>
      </c>
      <c r="PGP78" s="987" t="s">
        <v>55</v>
      </c>
      <c r="PGQ78" s="987" t="s">
        <v>55</v>
      </c>
      <c r="PGR78" s="987" t="s">
        <v>55</v>
      </c>
      <c r="PGS78" s="987" t="s">
        <v>55</v>
      </c>
      <c r="PGT78" s="987" t="s">
        <v>55</v>
      </c>
      <c r="PGU78" s="987" t="s">
        <v>55</v>
      </c>
      <c r="PGV78" s="987" t="s">
        <v>55</v>
      </c>
      <c r="PGW78" s="987" t="s">
        <v>55</v>
      </c>
      <c r="PGX78" s="987" t="s">
        <v>55</v>
      </c>
      <c r="PGY78" s="987" t="s">
        <v>55</v>
      </c>
      <c r="PGZ78" s="987" t="s">
        <v>55</v>
      </c>
      <c r="PHA78" s="987" t="s">
        <v>55</v>
      </c>
      <c r="PHB78" s="987" t="s">
        <v>55</v>
      </c>
      <c r="PHC78" s="987" t="s">
        <v>55</v>
      </c>
      <c r="PHD78" s="987" t="s">
        <v>55</v>
      </c>
      <c r="PHE78" s="987" t="s">
        <v>55</v>
      </c>
      <c r="PHF78" s="987" t="s">
        <v>55</v>
      </c>
      <c r="PHG78" s="987" t="s">
        <v>55</v>
      </c>
      <c r="PHH78" s="987" t="s">
        <v>55</v>
      </c>
      <c r="PHI78" s="987" t="s">
        <v>55</v>
      </c>
      <c r="PHJ78" s="987" t="s">
        <v>55</v>
      </c>
      <c r="PHK78" s="987" t="s">
        <v>55</v>
      </c>
      <c r="PHL78" s="987" t="s">
        <v>55</v>
      </c>
      <c r="PHM78" s="987" t="s">
        <v>55</v>
      </c>
      <c r="PHN78" s="987" t="s">
        <v>55</v>
      </c>
      <c r="PHO78" s="987" t="s">
        <v>55</v>
      </c>
      <c r="PHP78" s="987" t="s">
        <v>55</v>
      </c>
      <c r="PHQ78" s="987" t="s">
        <v>55</v>
      </c>
      <c r="PHR78" s="987" t="s">
        <v>55</v>
      </c>
      <c r="PHS78" s="987" t="s">
        <v>55</v>
      </c>
      <c r="PHT78" s="987" t="s">
        <v>55</v>
      </c>
      <c r="PHU78" s="987" t="s">
        <v>55</v>
      </c>
      <c r="PHV78" s="987" t="s">
        <v>55</v>
      </c>
      <c r="PHW78" s="987" t="s">
        <v>55</v>
      </c>
      <c r="PHX78" s="987" t="s">
        <v>55</v>
      </c>
      <c r="PHY78" s="987" t="s">
        <v>55</v>
      </c>
      <c r="PHZ78" s="987" t="s">
        <v>55</v>
      </c>
      <c r="PIA78" s="987" t="s">
        <v>55</v>
      </c>
      <c r="PIB78" s="987" t="s">
        <v>55</v>
      </c>
      <c r="PIC78" s="987" t="s">
        <v>55</v>
      </c>
      <c r="PID78" s="987" t="s">
        <v>55</v>
      </c>
      <c r="PIE78" s="987" t="s">
        <v>55</v>
      </c>
      <c r="PIF78" s="987" t="s">
        <v>55</v>
      </c>
      <c r="PIG78" s="987" t="s">
        <v>55</v>
      </c>
      <c r="PIH78" s="987" t="s">
        <v>55</v>
      </c>
      <c r="PII78" s="987" t="s">
        <v>55</v>
      </c>
      <c r="PIJ78" s="987" t="s">
        <v>55</v>
      </c>
      <c r="PIK78" s="987" t="s">
        <v>55</v>
      </c>
      <c r="PIL78" s="987" t="s">
        <v>55</v>
      </c>
      <c r="PIM78" s="987" t="s">
        <v>55</v>
      </c>
      <c r="PIN78" s="987" t="s">
        <v>55</v>
      </c>
      <c r="PIO78" s="987" t="s">
        <v>55</v>
      </c>
      <c r="PIP78" s="987" t="s">
        <v>55</v>
      </c>
      <c r="PIQ78" s="987" t="s">
        <v>55</v>
      </c>
      <c r="PIR78" s="987" t="s">
        <v>55</v>
      </c>
      <c r="PIS78" s="987" t="s">
        <v>55</v>
      </c>
      <c r="PIT78" s="987" t="s">
        <v>55</v>
      </c>
      <c r="PIU78" s="987" t="s">
        <v>55</v>
      </c>
      <c r="PIV78" s="987" t="s">
        <v>55</v>
      </c>
      <c r="PIW78" s="987" t="s">
        <v>55</v>
      </c>
      <c r="PIX78" s="987" t="s">
        <v>55</v>
      </c>
      <c r="PIY78" s="987" t="s">
        <v>55</v>
      </c>
      <c r="PIZ78" s="987" t="s">
        <v>55</v>
      </c>
      <c r="PJA78" s="987" t="s">
        <v>55</v>
      </c>
      <c r="PJB78" s="987" t="s">
        <v>55</v>
      </c>
      <c r="PJC78" s="987" t="s">
        <v>55</v>
      </c>
      <c r="PJD78" s="987" t="s">
        <v>55</v>
      </c>
      <c r="PJE78" s="987" t="s">
        <v>55</v>
      </c>
      <c r="PJF78" s="987" t="s">
        <v>55</v>
      </c>
      <c r="PJG78" s="987" t="s">
        <v>55</v>
      </c>
      <c r="PJH78" s="987" t="s">
        <v>55</v>
      </c>
      <c r="PJI78" s="987" t="s">
        <v>55</v>
      </c>
      <c r="PJJ78" s="987" t="s">
        <v>55</v>
      </c>
      <c r="PJK78" s="987" t="s">
        <v>55</v>
      </c>
      <c r="PJL78" s="987" t="s">
        <v>55</v>
      </c>
      <c r="PJM78" s="987" t="s">
        <v>55</v>
      </c>
      <c r="PJN78" s="987" t="s">
        <v>55</v>
      </c>
      <c r="PJO78" s="987" t="s">
        <v>55</v>
      </c>
      <c r="PJP78" s="987" t="s">
        <v>55</v>
      </c>
      <c r="PJQ78" s="987" t="s">
        <v>55</v>
      </c>
      <c r="PJR78" s="987" t="s">
        <v>55</v>
      </c>
      <c r="PJS78" s="987" t="s">
        <v>55</v>
      </c>
      <c r="PJT78" s="987" t="s">
        <v>55</v>
      </c>
      <c r="PJU78" s="987" t="s">
        <v>55</v>
      </c>
      <c r="PJV78" s="987" t="s">
        <v>55</v>
      </c>
      <c r="PJW78" s="987" t="s">
        <v>55</v>
      </c>
      <c r="PJX78" s="987" t="s">
        <v>55</v>
      </c>
      <c r="PJY78" s="987" t="s">
        <v>55</v>
      </c>
      <c r="PJZ78" s="987" t="s">
        <v>55</v>
      </c>
      <c r="PKA78" s="987" t="s">
        <v>55</v>
      </c>
      <c r="PKB78" s="987" t="s">
        <v>55</v>
      </c>
      <c r="PKC78" s="987" t="s">
        <v>55</v>
      </c>
      <c r="PKD78" s="987" t="s">
        <v>55</v>
      </c>
      <c r="PKE78" s="987" t="s">
        <v>55</v>
      </c>
      <c r="PKF78" s="987" t="s">
        <v>55</v>
      </c>
      <c r="PKG78" s="987" t="s">
        <v>55</v>
      </c>
      <c r="PKH78" s="987" t="s">
        <v>55</v>
      </c>
      <c r="PKI78" s="987" t="s">
        <v>55</v>
      </c>
      <c r="PKJ78" s="987" t="s">
        <v>55</v>
      </c>
      <c r="PKK78" s="987" t="s">
        <v>55</v>
      </c>
      <c r="PKL78" s="987" t="s">
        <v>55</v>
      </c>
      <c r="PKM78" s="987" t="s">
        <v>55</v>
      </c>
      <c r="PKN78" s="987" t="s">
        <v>55</v>
      </c>
      <c r="PKO78" s="987" t="s">
        <v>55</v>
      </c>
      <c r="PKP78" s="987" t="s">
        <v>55</v>
      </c>
      <c r="PKQ78" s="987" t="s">
        <v>55</v>
      </c>
      <c r="PKR78" s="987" t="s">
        <v>55</v>
      </c>
      <c r="PKS78" s="987" t="s">
        <v>55</v>
      </c>
      <c r="PKT78" s="987" t="s">
        <v>55</v>
      </c>
      <c r="PKU78" s="987" t="s">
        <v>55</v>
      </c>
      <c r="PKV78" s="987" t="s">
        <v>55</v>
      </c>
      <c r="PKW78" s="987" t="s">
        <v>55</v>
      </c>
      <c r="PKX78" s="987" t="s">
        <v>55</v>
      </c>
      <c r="PKY78" s="987" t="s">
        <v>55</v>
      </c>
      <c r="PKZ78" s="987" t="s">
        <v>55</v>
      </c>
      <c r="PLA78" s="987" t="s">
        <v>55</v>
      </c>
      <c r="PLB78" s="987" t="s">
        <v>55</v>
      </c>
      <c r="PLC78" s="987" t="s">
        <v>55</v>
      </c>
      <c r="PLD78" s="987" t="s">
        <v>55</v>
      </c>
      <c r="PLE78" s="987" t="s">
        <v>55</v>
      </c>
      <c r="PLF78" s="987" t="s">
        <v>55</v>
      </c>
      <c r="PLG78" s="987" t="s">
        <v>55</v>
      </c>
      <c r="PLH78" s="987" t="s">
        <v>55</v>
      </c>
      <c r="PLI78" s="987" t="s">
        <v>55</v>
      </c>
      <c r="PLJ78" s="987" t="s">
        <v>55</v>
      </c>
      <c r="PLK78" s="987" t="s">
        <v>55</v>
      </c>
      <c r="PLL78" s="987" t="s">
        <v>55</v>
      </c>
      <c r="PLM78" s="987" t="s">
        <v>55</v>
      </c>
      <c r="PLN78" s="987" t="s">
        <v>55</v>
      </c>
      <c r="PLO78" s="987" t="s">
        <v>55</v>
      </c>
      <c r="PLP78" s="987" t="s">
        <v>55</v>
      </c>
      <c r="PLQ78" s="987" t="s">
        <v>55</v>
      </c>
      <c r="PLR78" s="987" t="s">
        <v>55</v>
      </c>
      <c r="PLS78" s="987" t="s">
        <v>55</v>
      </c>
      <c r="PLT78" s="987" t="s">
        <v>55</v>
      </c>
      <c r="PLU78" s="987" t="s">
        <v>55</v>
      </c>
      <c r="PLV78" s="987" t="s">
        <v>55</v>
      </c>
      <c r="PLW78" s="987" t="s">
        <v>55</v>
      </c>
      <c r="PLX78" s="987" t="s">
        <v>55</v>
      </c>
      <c r="PLY78" s="987" t="s">
        <v>55</v>
      </c>
      <c r="PLZ78" s="987" t="s">
        <v>55</v>
      </c>
      <c r="PMA78" s="987" t="s">
        <v>55</v>
      </c>
      <c r="PMB78" s="987" t="s">
        <v>55</v>
      </c>
      <c r="PMC78" s="987" t="s">
        <v>55</v>
      </c>
      <c r="PMD78" s="987" t="s">
        <v>55</v>
      </c>
      <c r="PME78" s="987" t="s">
        <v>55</v>
      </c>
      <c r="PMF78" s="987" t="s">
        <v>55</v>
      </c>
      <c r="PMG78" s="987" t="s">
        <v>55</v>
      </c>
      <c r="PMH78" s="987" t="s">
        <v>55</v>
      </c>
      <c r="PMI78" s="987" t="s">
        <v>55</v>
      </c>
      <c r="PMJ78" s="987" t="s">
        <v>55</v>
      </c>
      <c r="PMK78" s="987" t="s">
        <v>55</v>
      </c>
      <c r="PML78" s="987" t="s">
        <v>55</v>
      </c>
      <c r="PMM78" s="987" t="s">
        <v>55</v>
      </c>
      <c r="PMN78" s="987" t="s">
        <v>55</v>
      </c>
      <c r="PMO78" s="987" t="s">
        <v>55</v>
      </c>
      <c r="PMP78" s="987" t="s">
        <v>55</v>
      </c>
      <c r="PMQ78" s="987" t="s">
        <v>55</v>
      </c>
      <c r="PMR78" s="987" t="s">
        <v>55</v>
      </c>
      <c r="PMS78" s="987" t="s">
        <v>55</v>
      </c>
      <c r="PMT78" s="987" t="s">
        <v>55</v>
      </c>
      <c r="PMU78" s="987" t="s">
        <v>55</v>
      </c>
      <c r="PMV78" s="987" t="s">
        <v>55</v>
      </c>
      <c r="PMW78" s="987" t="s">
        <v>55</v>
      </c>
      <c r="PMX78" s="987" t="s">
        <v>55</v>
      </c>
      <c r="PMY78" s="987" t="s">
        <v>55</v>
      </c>
      <c r="PMZ78" s="987" t="s">
        <v>55</v>
      </c>
      <c r="PNA78" s="987" t="s">
        <v>55</v>
      </c>
      <c r="PNB78" s="987" t="s">
        <v>55</v>
      </c>
      <c r="PNC78" s="987" t="s">
        <v>55</v>
      </c>
      <c r="PND78" s="987" t="s">
        <v>55</v>
      </c>
      <c r="PNE78" s="987" t="s">
        <v>55</v>
      </c>
      <c r="PNF78" s="987" t="s">
        <v>55</v>
      </c>
      <c r="PNG78" s="987" t="s">
        <v>55</v>
      </c>
      <c r="PNH78" s="987" t="s">
        <v>55</v>
      </c>
      <c r="PNI78" s="987" t="s">
        <v>55</v>
      </c>
      <c r="PNJ78" s="987" t="s">
        <v>55</v>
      </c>
      <c r="PNK78" s="987" t="s">
        <v>55</v>
      </c>
      <c r="PNL78" s="987" t="s">
        <v>55</v>
      </c>
      <c r="PNM78" s="987" t="s">
        <v>55</v>
      </c>
      <c r="PNN78" s="987" t="s">
        <v>55</v>
      </c>
      <c r="PNO78" s="987" t="s">
        <v>55</v>
      </c>
      <c r="PNP78" s="987" t="s">
        <v>55</v>
      </c>
      <c r="PNQ78" s="987" t="s">
        <v>55</v>
      </c>
      <c r="PNR78" s="987" t="s">
        <v>55</v>
      </c>
      <c r="PNS78" s="987" t="s">
        <v>55</v>
      </c>
      <c r="PNT78" s="987" t="s">
        <v>55</v>
      </c>
      <c r="PNU78" s="987" t="s">
        <v>55</v>
      </c>
      <c r="PNV78" s="987" t="s">
        <v>55</v>
      </c>
      <c r="PNW78" s="987" t="s">
        <v>55</v>
      </c>
      <c r="PNX78" s="987" t="s">
        <v>55</v>
      </c>
      <c r="PNY78" s="987" t="s">
        <v>55</v>
      </c>
      <c r="PNZ78" s="987" t="s">
        <v>55</v>
      </c>
      <c r="POA78" s="987" t="s">
        <v>55</v>
      </c>
      <c r="POB78" s="987" t="s">
        <v>55</v>
      </c>
      <c r="POC78" s="987" t="s">
        <v>55</v>
      </c>
      <c r="POD78" s="987" t="s">
        <v>55</v>
      </c>
      <c r="POE78" s="987" t="s">
        <v>55</v>
      </c>
      <c r="POF78" s="987" t="s">
        <v>55</v>
      </c>
      <c r="POG78" s="987" t="s">
        <v>55</v>
      </c>
      <c r="POH78" s="987" t="s">
        <v>55</v>
      </c>
      <c r="POI78" s="987" t="s">
        <v>55</v>
      </c>
      <c r="POJ78" s="987" t="s">
        <v>55</v>
      </c>
      <c r="POK78" s="987" t="s">
        <v>55</v>
      </c>
      <c r="POL78" s="987" t="s">
        <v>55</v>
      </c>
      <c r="POM78" s="987" t="s">
        <v>55</v>
      </c>
      <c r="PON78" s="987" t="s">
        <v>55</v>
      </c>
      <c r="POO78" s="987" t="s">
        <v>55</v>
      </c>
      <c r="POP78" s="987" t="s">
        <v>55</v>
      </c>
      <c r="POQ78" s="987" t="s">
        <v>55</v>
      </c>
      <c r="POR78" s="987" t="s">
        <v>55</v>
      </c>
      <c r="POS78" s="987" t="s">
        <v>55</v>
      </c>
      <c r="POT78" s="987" t="s">
        <v>55</v>
      </c>
      <c r="POU78" s="987" t="s">
        <v>55</v>
      </c>
      <c r="POV78" s="987" t="s">
        <v>55</v>
      </c>
      <c r="POW78" s="987" t="s">
        <v>55</v>
      </c>
      <c r="POX78" s="987" t="s">
        <v>55</v>
      </c>
      <c r="POY78" s="987" t="s">
        <v>55</v>
      </c>
      <c r="POZ78" s="987" t="s">
        <v>55</v>
      </c>
      <c r="PPA78" s="987" t="s">
        <v>55</v>
      </c>
      <c r="PPB78" s="987" t="s">
        <v>55</v>
      </c>
      <c r="PPC78" s="987" t="s">
        <v>55</v>
      </c>
      <c r="PPD78" s="987" t="s">
        <v>55</v>
      </c>
      <c r="PPE78" s="987" t="s">
        <v>55</v>
      </c>
      <c r="PPF78" s="987" t="s">
        <v>55</v>
      </c>
      <c r="PPG78" s="987" t="s">
        <v>55</v>
      </c>
      <c r="PPH78" s="987" t="s">
        <v>55</v>
      </c>
      <c r="PPI78" s="987" t="s">
        <v>55</v>
      </c>
      <c r="PPJ78" s="987" t="s">
        <v>55</v>
      </c>
      <c r="PPK78" s="987" t="s">
        <v>55</v>
      </c>
      <c r="PPL78" s="987" t="s">
        <v>55</v>
      </c>
      <c r="PPM78" s="987" t="s">
        <v>55</v>
      </c>
      <c r="PPN78" s="987" t="s">
        <v>55</v>
      </c>
      <c r="PPO78" s="987" t="s">
        <v>55</v>
      </c>
      <c r="PPP78" s="987" t="s">
        <v>55</v>
      </c>
      <c r="PPQ78" s="987" t="s">
        <v>55</v>
      </c>
      <c r="PPR78" s="987" t="s">
        <v>55</v>
      </c>
      <c r="PPS78" s="987" t="s">
        <v>55</v>
      </c>
      <c r="PPT78" s="987" t="s">
        <v>55</v>
      </c>
      <c r="PPU78" s="987" t="s">
        <v>55</v>
      </c>
      <c r="PPV78" s="987" t="s">
        <v>55</v>
      </c>
      <c r="PPW78" s="987" t="s">
        <v>55</v>
      </c>
      <c r="PPX78" s="987" t="s">
        <v>55</v>
      </c>
      <c r="PPY78" s="987" t="s">
        <v>55</v>
      </c>
      <c r="PPZ78" s="987" t="s">
        <v>55</v>
      </c>
      <c r="PQA78" s="987" t="s">
        <v>55</v>
      </c>
      <c r="PQB78" s="987" t="s">
        <v>55</v>
      </c>
      <c r="PQC78" s="987" t="s">
        <v>55</v>
      </c>
      <c r="PQD78" s="987" t="s">
        <v>55</v>
      </c>
      <c r="PQE78" s="987" t="s">
        <v>55</v>
      </c>
      <c r="PQF78" s="987" t="s">
        <v>55</v>
      </c>
      <c r="PQG78" s="987" t="s">
        <v>55</v>
      </c>
      <c r="PQH78" s="987" t="s">
        <v>55</v>
      </c>
      <c r="PQI78" s="987" t="s">
        <v>55</v>
      </c>
      <c r="PQJ78" s="987" t="s">
        <v>55</v>
      </c>
      <c r="PQK78" s="987" t="s">
        <v>55</v>
      </c>
      <c r="PQL78" s="987" t="s">
        <v>55</v>
      </c>
      <c r="PQM78" s="987" t="s">
        <v>55</v>
      </c>
      <c r="PQN78" s="987" t="s">
        <v>55</v>
      </c>
      <c r="PQO78" s="987" t="s">
        <v>55</v>
      </c>
      <c r="PQP78" s="987" t="s">
        <v>55</v>
      </c>
      <c r="PQQ78" s="987" t="s">
        <v>55</v>
      </c>
      <c r="PQR78" s="987" t="s">
        <v>55</v>
      </c>
      <c r="PQS78" s="987" t="s">
        <v>55</v>
      </c>
      <c r="PQT78" s="987" t="s">
        <v>55</v>
      </c>
      <c r="PQU78" s="987" t="s">
        <v>55</v>
      </c>
      <c r="PQV78" s="987" t="s">
        <v>55</v>
      </c>
      <c r="PQW78" s="987" t="s">
        <v>55</v>
      </c>
      <c r="PQX78" s="987" t="s">
        <v>55</v>
      </c>
      <c r="PQY78" s="987" t="s">
        <v>55</v>
      </c>
      <c r="PQZ78" s="987" t="s">
        <v>55</v>
      </c>
      <c r="PRA78" s="987" t="s">
        <v>55</v>
      </c>
      <c r="PRB78" s="987" t="s">
        <v>55</v>
      </c>
      <c r="PRC78" s="987" t="s">
        <v>55</v>
      </c>
      <c r="PRD78" s="987" t="s">
        <v>55</v>
      </c>
      <c r="PRE78" s="987" t="s">
        <v>55</v>
      </c>
      <c r="PRF78" s="987" t="s">
        <v>55</v>
      </c>
      <c r="PRG78" s="987" t="s">
        <v>55</v>
      </c>
      <c r="PRH78" s="987" t="s">
        <v>55</v>
      </c>
      <c r="PRI78" s="987" t="s">
        <v>55</v>
      </c>
      <c r="PRJ78" s="987" t="s">
        <v>55</v>
      </c>
      <c r="PRK78" s="987" t="s">
        <v>55</v>
      </c>
      <c r="PRL78" s="987" t="s">
        <v>55</v>
      </c>
      <c r="PRM78" s="987" t="s">
        <v>55</v>
      </c>
      <c r="PRN78" s="987" t="s">
        <v>55</v>
      </c>
      <c r="PRO78" s="987" t="s">
        <v>55</v>
      </c>
      <c r="PRP78" s="987" t="s">
        <v>55</v>
      </c>
      <c r="PRQ78" s="987" t="s">
        <v>55</v>
      </c>
      <c r="PRR78" s="987" t="s">
        <v>55</v>
      </c>
      <c r="PRS78" s="987" t="s">
        <v>55</v>
      </c>
      <c r="PRT78" s="987" t="s">
        <v>55</v>
      </c>
      <c r="PRU78" s="987" t="s">
        <v>55</v>
      </c>
      <c r="PRV78" s="987" t="s">
        <v>55</v>
      </c>
      <c r="PRW78" s="987" t="s">
        <v>55</v>
      </c>
      <c r="PRX78" s="987" t="s">
        <v>55</v>
      </c>
      <c r="PRY78" s="987" t="s">
        <v>55</v>
      </c>
      <c r="PRZ78" s="987" t="s">
        <v>55</v>
      </c>
      <c r="PSA78" s="987" t="s">
        <v>55</v>
      </c>
      <c r="PSB78" s="987" t="s">
        <v>55</v>
      </c>
      <c r="PSC78" s="987" t="s">
        <v>55</v>
      </c>
      <c r="PSD78" s="987" t="s">
        <v>55</v>
      </c>
      <c r="PSE78" s="987" t="s">
        <v>55</v>
      </c>
      <c r="PSF78" s="987" t="s">
        <v>55</v>
      </c>
      <c r="PSG78" s="987" t="s">
        <v>55</v>
      </c>
      <c r="PSH78" s="987" t="s">
        <v>55</v>
      </c>
      <c r="PSI78" s="987" t="s">
        <v>55</v>
      </c>
      <c r="PSJ78" s="987" t="s">
        <v>55</v>
      </c>
      <c r="PSK78" s="987" t="s">
        <v>55</v>
      </c>
      <c r="PSL78" s="987" t="s">
        <v>55</v>
      </c>
      <c r="PSM78" s="987" t="s">
        <v>55</v>
      </c>
      <c r="PSN78" s="987" t="s">
        <v>55</v>
      </c>
      <c r="PSO78" s="987" t="s">
        <v>55</v>
      </c>
      <c r="PSP78" s="987" t="s">
        <v>55</v>
      </c>
      <c r="PSQ78" s="987" t="s">
        <v>55</v>
      </c>
      <c r="PSR78" s="987" t="s">
        <v>55</v>
      </c>
      <c r="PSS78" s="987" t="s">
        <v>55</v>
      </c>
      <c r="PST78" s="987" t="s">
        <v>55</v>
      </c>
      <c r="PSU78" s="987" t="s">
        <v>55</v>
      </c>
      <c r="PSV78" s="987" t="s">
        <v>55</v>
      </c>
      <c r="PSW78" s="987" t="s">
        <v>55</v>
      </c>
      <c r="PSX78" s="987" t="s">
        <v>55</v>
      </c>
      <c r="PSY78" s="987" t="s">
        <v>55</v>
      </c>
      <c r="PSZ78" s="987" t="s">
        <v>55</v>
      </c>
      <c r="PTA78" s="987" t="s">
        <v>55</v>
      </c>
      <c r="PTB78" s="987" t="s">
        <v>55</v>
      </c>
      <c r="PTC78" s="987" t="s">
        <v>55</v>
      </c>
      <c r="PTD78" s="987" t="s">
        <v>55</v>
      </c>
      <c r="PTE78" s="987" t="s">
        <v>55</v>
      </c>
      <c r="PTF78" s="987" t="s">
        <v>55</v>
      </c>
      <c r="PTG78" s="987" t="s">
        <v>55</v>
      </c>
      <c r="PTH78" s="987" t="s">
        <v>55</v>
      </c>
      <c r="PTI78" s="987" t="s">
        <v>55</v>
      </c>
      <c r="PTJ78" s="987" t="s">
        <v>55</v>
      </c>
      <c r="PTK78" s="987" t="s">
        <v>55</v>
      </c>
      <c r="PTL78" s="987" t="s">
        <v>55</v>
      </c>
      <c r="PTM78" s="987" t="s">
        <v>55</v>
      </c>
      <c r="PTN78" s="987" t="s">
        <v>55</v>
      </c>
      <c r="PTO78" s="987" t="s">
        <v>55</v>
      </c>
      <c r="PTP78" s="987" t="s">
        <v>55</v>
      </c>
      <c r="PTQ78" s="987" t="s">
        <v>55</v>
      </c>
      <c r="PTR78" s="987" t="s">
        <v>55</v>
      </c>
      <c r="PTS78" s="987" t="s">
        <v>55</v>
      </c>
      <c r="PTT78" s="987" t="s">
        <v>55</v>
      </c>
      <c r="PTU78" s="987" t="s">
        <v>55</v>
      </c>
      <c r="PTV78" s="987" t="s">
        <v>55</v>
      </c>
      <c r="PTW78" s="987" t="s">
        <v>55</v>
      </c>
      <c r="PTX78" s="987" t="s">
        <v>55</v>
      </c>
      <c r="PTY78" s="987" t="s">
        <v>55</v>
      </c>
      <c r="PTZ78" s="987" t="s">
        <v>55</v>
      </c>
      <c r="PUA78" s="987" t="s">
        <v>55</v>
      </c>
      <c r="PUB78" s="987" t="s">
        <v>55</v>
      </c>
      <c r="PUC78" s="987" t="s">
        <v>55</v>
      </c>
      <c r="PUD78" s="987" t="s">
        <v>55</v>
      </c>
      <c r="PUE78" s="987" t="s">
        <v>55</v>
      </c>
      <c r="PUF78" s="987" t="s">
        <v>55</v>
      </c>
      <c r="PUG78" s="987" t="s">
        <v>55</v>
      </c>
      <c r="PUH78" s="987" t="s">
        <v>55</v>
      </c>
      <c r="PUI78" s="987" t="s">
        <v>55</v>
      </c>
      <c r="PUJ78" s="987" t="s">
        <v>55</v>
      </c>
      <c r="PUK78" s="987" t="s">
        <v>55</v>
      </c>
      <c r="PUL78" s="987" t="s">
        <v>55</v>
      </c>
      <c r="PUM78" s="987" t="s">
        <v>55</v>
      </c>
      <c r="PUN78" s="987" t="s">
        <v>55</v>
      </c>
      <c r="PUO78" s="987" t="s">
        <v>55</v>
      </c>
      <c r="PUP78" s="987" t="s">
        <v>55</v>
      </c>
      <c r="PUQ78" s="987" t="s">
        <v>55</v>
      </c>
      <c r="PUR78" s="987" t="s">
        <v>55</v>
      </c>
      <c r="PUS78" s="987" t="s">
        <v>55</v>
      </c>
      <c r="PUT78" s="987" t="s">
        <v>55</v>
      </c>
      <c r="PUU78" s="987" t="s">
        <v>55</v>
      </c>
      <c r="PUV78" s="987" t="s">
        <v>55</v>
      </c>
      <c r="PUW78" s="987" t="s">
        <v>55</v>
      </c>
      <c r="PUX78" s="987" t="s">
        <v>55</v>
      </c>
      <c r="PUY78" s="987" t="s">
        <v>55</v>
      </c>
      <c r="PUZ78" s="987" t="s">
        <v>55</v>
      </c>
      <c r="PVA78" s="987" t="s">
        <v>55</v>
      </c>
      <c r="PVB78" s="987" t="s">
        <v>55</v>
      </c>
      <c r="PVC78" s="987" t="s">
        <v>55</v>
      </c>
      <c r="PVD78" s="987" t="s">
        <v>55</v>
      </c>
      <c r="PVE78" s="987" t="s">
        <v>55</v>
      </c>
      <c r="PVF78" s="987" t="s">
        <v>55</v>
      </c>
      <c r="PVG78" s="987" t="s">
        <v>55</v>
      </c>
      <c r="PVH78" s="987" t="s">
        <v>55</v>
      </c>
      <c r="PVI78" s="987" t="s">
        <v>55</v>
      </c>
      <c r="PVJ78" s="987" t="s">
        <v>55</v>
      </c>
      <c r="PVK78" s="987" t="s">
        <v>55</v>
      </c>
      <c r="PVL78" s="987" t="s">
        <v>55</v>
      </c>
      <c r="PVM78" s="987" t="s">
        <v>55</v>
      </c>
      <c r="PVN78" s="987" t="s">
        <v>55</v>
      </c>
      <c r="PVO78" s="987" t="s">
        <v>55</v>
      </c>
      <c r="PVP78" s="987" t="s">
        <v>55</v>
      </c>
      <c r="PVQ78" s="987" t="s">
        <v>55</v>
      </c>
      <c r="PVR78" s="987" t="s">
        <v>55</v>
      </c>
      <c r="PVS78" s="987" t="s">
        <v>55</v>
      </c>
      <c r="PVT78" s="987" t="s">
        <v>55</v>
      </c>
      <c r="PVU78" s="987" t="s">
        <v>55</v>
      </c>
      <c r="PVV78" s="987" t="s">
        <v>55</v>
      </c>
      <c r="PVW78" s="987" t="s">
        <v>55</v>
      </c>
      <c r="PVX78" s="987" t="s">
        <v>55</v>
      </c>
      <c r="PVY78" s="987" t="s">
        <v>55</v>
      </c>
      <c r="PVZ78" s="987" t="s">
        <v>55</v>
      </c>
      <c r="PWA78" s="987" t="s">
        <v>55</v>
      </c>
      <c r="PWB78" s="987" t="s">
        <v>55</v>
      </c>
      <c r="PWC78" s="987" t="s">
        <v>55</v>
      </c>
      <c r="PWD78" s="987" t="s">
        <v>55</v>
      </c>
      <c r="PWE78" s="987" t="s">
        <v>55</v>
      </c>
      <c r="PWF78" s="987" t="s">
        <v>55</v>
      </c>
      <c r="PWG78" s="987" t="s">
        <v>55</v>
      </c>
      <c r="PWH78" s="987" t="s">
        <v>55</v>
      </c>
      <c r="PWI78" s="987" t="s">
        <v>55</v>
      </c>
      <c r="PWJ78" s="987" t="s">
        <v>55</v>
      </c>
      <c r="PWK78" s="987" t="s">
        <v>55</v>
      </c>
      <c r="PWL78" s="987" t="s">
        <v>55</v>
      </c>
      <c r="PWM78" s="987" t="s">
        <v>55</v>
      </c>
      <c r="PWN78" s="987" t="s">
        <v>55</v>
      </c>
      <c r="PWO78" s="987" t="s">
        <v>55</v>
      </c>
      <c r="PWP78" s="987" t="s">
        <v>55</v>
      </c>
      <c r="PWQ78" s="987" t="s">
        <v>55</v>
      </c>
      <c r="PWR78" s="987" t="s">
        <v>55</v>
      </c>
      <c r="PWS78" s="987" t="s">
        <v>55</v>
      </c>
      <c r="PWT78" s="987" t="s">
        <v>55</v>
      </c>
      <c r="PWU78" s="987" t="s">
        <v>55</v>
      </c>
      <c r="PWV78" s="987" t="s">
        <v>55</v>
      </c>
      <c r="PWW78" s="987" t="s">
        <v>55</v>
      </c>
      <c r="PWX78" s="987" t="s">
        <v>55</v>
      </c>
      <c r="PWY78" s="987" t="s">
        <v>55</v>
      </c>
      <c r="PWZ78" s="987" t="s">
        <v>55</v>
      </c>
      <c r="PXA78" s="987" t="s">
        <v>55</v>
      </c>
      <c r="PXB78" s="987" t="s">
        <v>55</v>
      </c>
      <c r="PXC78" s="987" t="s">
        <v>55</v>
      </c>
      <c r="PXD78" s="987" t="s">
        <v>55</v>
      </c>
      <c r="PXE78" s="987" t="s">
        <v>55</v>
      </c>
      <c r="PXF78" s="987" t="s">
        <v>55</v>
      </c>
      <c r="PXG78" s="987" t="s">
        <v>55</v>
      </c>
      <c r="PXH78" s="987" t="s">
        <v>55</v>
      </c>
      <c r="PXI78" s="987" t="s">
        <v>55</v>
      </c>
      <c r="PXJ78" s="987" t="s">
        <v>55</v>
      </c>
      <c r="PXK78" s="987" t="s">
        <v>55</v>
      </c>
      <c r="PXL78" s="987" t="s">
        <v>55</v>
      </c>
      <c r="PXM78" s="987" t="s">
        <v>55</v>
      </c>
      <c r="PXN78" s="987" t="s">
        <v>55</v>
      </c>
      <c r="PXO78" s="987" t="s">
        <v>55</v>
      </c>
      <c r="PXP78" s="987" t="s">
        <v>55</v>
      </c>
      <c r="PXQ78" s="987" t="s">
        <v>55</v>
      </c>
      <c r="PXR78" s="987" t="s">
        <v>55</v>
      </c>
      <c r="PXS78" s="987" t="s">
        <v>55</v>
      </c>
      <c r="PXT78" s="987" t="s">
        <v>55</v>
      </c>
      <c r="PXU78" s="987" t="s">
        <v>55</v>
      </c>
      <c r="PXV78" s="987" t="s">
        <v>55</v>
      </c>
      <c r="PXW78" s="987" t="s">
        <v>55</v>
      </c>
      <c r="PXX78" s="987" t="s">
        <v>55</v>
      </c>
      <c r="PXY78" s="987" t="s">
        <v>55</v>
      </c>
      <c r="PXZ78" s="987" t="s">
        <v>55</v>
      </c>
      <c r="PYA78" s="987" t="s">
        <v>55</v>
      </c>
      <c r="PYB78" s="987" t="s">
        <v>55</v>
      </c>
      <c r="PYC78" s="987" t="s">
        <v>55</v>
      </c>
      <c r="PYD78" s="987" t="s">
        <v>55</v>
      </c>
      <c r="PYE78" s="987" t="s">
        <v>55</v>
      </c>
      <c r="PYF78" s="987" t="s">
        <v>55</v>
      </c>
      <c r="PYG78" s="987" t="s">
        <v>55</v>
      </c>
      <c r="PYH78" s="987" t="s">
        <v>55</v>
      </c>
      <c r="PYI78" s="987" t="s">
        <v>55</v>
      </c>
      <c r="PYJ78" s="987" t="s">
        <v>55</v>
      </c>
      <c r="PYK78" s="987" t="s">
        <v>55</v>
      </c>
      <c r="PYL78" s="987" t="s">
        <v>55</v>
      </c>
      <c r="PYM78" s="987" t="s">
        <v>55</v>
      </c>
      <c r="PYN78" s="987" t="s">
        <v>55</v>
      </c>
      <c r="PYO78" s="987" t="s">
        <v>55</v>
      </c>
      <c r="PYP78" s="987" t="s">
        <v>55</v>
      </c>
      <c r="PYQ78" s="987" t="s">
        <v>55</v>
      </c>
      <c r="PYR78" s="987" t="s">
        <v>55</v>
      </c>
      <c r="PYS78" s="987" t="s">
        <v>55</v>
      </c>
      <c r="PYT78" s="987" t="s">
        <v>55</v>
      </c>
      <c r="PYU78" s="987" t="s">
        <v>55</v>
      </c>
      <c r="PYV78" s="987" t="s">
        <v>55</v>
      </c>
      <c r="PYW78" s="987" t="s">
        <v>55</v>
      </c>
      <c r="PYX78" s="987" t="s">
        <v>55</v>
      </c>
      <c r="PYY78" s="987" t="s">
        <v>55</v>
      </c>
      <c r="PYZ78" s="987" t="s">
        <v>55</v>
      </c>
      <c r="PZA78" s="987" t="s">
        <v>55</v>
      </c>
      <c r="PZB78" s="987" t="s">
        <v>55</v>
      </c>
      <c r="PZC78" s="987" t="s">
        <v>55</v>
      </c>
      <c r="PZD78" s="987" t="s">
        <v>55</v>
      </c>
      <c r="PZE78" s="987" t="s">
        <v>55</v>
      </c>
      <c r="PZF78" s="987" t="s">
        <v>55</v>
      </c>
      <c r="PZG78" s="987" t="s">
        <v>55</v>
      </c>
      <c r="PZH78" s="987" t="s">
        <v>55</v>
      </c>
      <c r="PZI78" s="987" t="s">
        <v>55</v>
      </c>
      <c r="PZJ78" s="987" t="s">
        <v>55</v>
      </c>
      <c r="PZK78" s="987" t="s">
        <v>55</v>
      </c>
      <c r="PZL78" s="987" t="s">
        <v>55</v>
      </c>
      <c r="PZM78" s="987" t="s">
        <v>55</v>
      </c>
      <c r="PZN78" s="987" t="s">
        <v>55</v>
      </c>
      <c r="PZO78" s="987" t="s">
        <v>55</v>
      </c>
      <c r="PZP78" s="987" t="s">
        <v>55</v>
      </c>
      <c r="PZQ78" s="987" t="s">
        <v>55</v>
      </c>
      <c r="PZR78" s="987" t="s">
        <v>55</v>
      </c>
      <c r="PZS78" s="987" t="s">
        <v>55</v>
      </c>
      <c r="PZT78" s="987" t="s">
        <v>55</v>
      </c>
      <c r="PZU78" s="987" t="s">
        <v>55</v>
      </c>
      <c r="PZV78" s="987" t="s">
        <v>55</v>
      </c>
      <c r="PZW78" s="987" t="s">
        <v>55</v>
      </c>
      <c r="PZX78" s="987" t="s">
        <v>55</v>
      </c>
      <c r="PZY78" s="987" t="s">
        <v>55</v>
      </c>
      <c r="PZZ78" s="987" t="s">
        <v>55</v>
      </c>
      <c r="QAA78" s="987" t="s">
        <v>55</v>
      </c>
      <c r="QAB78" s="987" t="s">
        <v>55</v>
      </c>
      <c r="QAC78" s="987" t="s">
        <v>55</v>
      </c>
      <c r="QAD78" s="987" t="s">
        <v>55</v>
      </c>
      <c r="QAE78" s="987" t="s">
        <v>55</v>
      </c>
      <c r="QAF78" s="987" t="s">
        <v>55</v>
      </c>
      <c r="QAG78" s="987" t="s">
        <v>55</v>
      </c>
      <c r="QAH78" s="987" t="s">
        <v>55</v>
      </c>
      <c r="QAI78" s="987" t="s">
        <v>55</v>
      </c>
      <c r="QAJ78" s="987" t="s">
        <v>55</v>
      </c>
      <c r="QAK78" s="987" t="s">
        <v>55</v>
      </c>
      <c r="QAL78" s="987" t="s">
        <v>55</v>
      </c>
      <c r="QAM78" s="987" t="s">
        <v>55</v>
      </c>
      <c r="QAN78" s="987" t="s">
        <v>55</v>
      </c>
      <c r="QAO78" s="987" t="s">
        <v>55</v>
      </c>
      <c r="QAP78" s="987" t="s">
        <v>55</v>
      </c>
      <c r="QAQ78" s="987" t="s">
        <v>55</v>
      </c>
      <c r="QAR78" s="987" t="s">
        <v>55</v>
      </c>
      <c r="QAS78" s="987" t="s">
        <v>55</v>
      </c>
      <c r="QAT78" s="987" t="s">
        <v>55</v>
      </c>
      <c r="QAU78" s="987" t="s">
        <v>55</v>
      </c>
      <c r="QAV78" s="987" t="s">
        <v>55</v>
      </c>
      <c r="QAW78" s="987" t="s">
        <v>55</v>
      </c>
      <c r="QAX78" s="987" t="s">
        <v>55</v>
      </c>
      <c r="QAY78" s="987" t="s">
        <v>55</v>
      </c>
      <c r="QAZ78" s="987" t="s">
        <v>55</v>
      </c>
      <c r="QBA78" s="987" t="s">
        <v>55</v>
      </c>
      <c r="QBB78" s="987" t="s">
        <v>55</v>
      </c>
      <c r="QBC78" s="987" t="s">
        <v>55</v>
      </c>
      <c r="QBD78" s="987" t="s">
        <v>55</v>
      </c>
      <c r="QBE78" s="987" t="s">
        <v>55</v>
      </c>
      <c r="QBF78" s="987" t="s">
        <v>55</v>
      </c>
      <c r="QBG78" s="987" t="s">
        <v>55</v>
      </c>
      <c r="QBH78" s="987" t="s">
        <v>55</v>
      </c>
      <c r="QBI78" s="987" t="s">
        <v>55</v>
      </c>
      <c r="QBJ78" s="987" t="s">
        <v>55</v>
      </c>
      <c r="QBK78" s="987" t="s">
        <v>55</v>
      </c>
      <c r="QBL78" s="987" t="s">
        <v>55</v>
      </c>
      <c r="QBM78" s="987" t="s">
        <v>55</v>
      </c>
      <c r="QBN78" s="987" t="s">
        <v>55</v>
      </c>
      <c r="QBO78" s="987" t="s">
        <v>55</v>
      </c>
      <c r="QBP78" s="987" t="s">
        <v>55</v>
      </c>
      <c r="QBQ78" s="987" t="s">
        <v>55</v>
      </c>
      <c r="QBR78" s="987" t="s">
        <v>55</v>
      </c>
      <c r="QBS78" s="987" t="s">
        <v>55</v>
      </c>
      <c r="QBT78" s="987" t="s">
        <v>55</v>
      </c>
      <c r="QBU78" s="987" t="s">
        <v>55</v>
      </c>
      <c r="QBV78" s="987" t="s">
        <v>55</v>
      </c>
      <c r="QBW78" s="987" t="s">
        <v>55</v>
      </c>
      <c r="QBX78" s="987" t="s">
        <v>55</v>
      </c>
      <c r="QBY78" s="987" t="s">
        <v>55</v>
      </c>
      <c r="QBZ78" s="987" t="s">
        <v>55</v>
      </c>
      <c r="QCA78" s="987" t="s">
        <v>55</v>
      </c>
      <c r="QCB78" s="987" t="s">
        <v>55</v>
      </c>
      <c r="QCC78" s="987" t="s">
        <v>55</v>
      </c>
      <c r="QCD78" s="987" t="s">
        <v>55</v>
      </c>
      <c r="QCE78" s="987" t="s">
        <v>55</v>
      </c>
      <c r="QCF78" s="987" t="s">
        <v>55</v>
      </c>
      <c r="QCG78" s="987" t="s">
        <v>55</v>
      </c>
      <c r="QCH78" s="987" t="s">
        <v>55</v>
      </c>
      <c r="QCI78" s="987" t="s">
        <v>55</v>
      </c>
      <c r="QCJ78" s="987" t="s">
        <v>55</v>
      </c>
      <c r="QCK78" s="987" t="s">
        <v>55</v>
      </c>
      <c r="QCL78" s="987" t="s">
        <v>55</v>
      </c>
      <c r="QCM78" s="987" t="s">
        <v>55</v>
      </c>
      <c r="QCN78" s="987" t="s">
        <v>55</v>
      </c>
      <c r="QCO78" s="987" t="s">
        <v>55</v>
      </c>
      <c r="QCP78" s="987" t="s">
        <v>55</v>
      </c>
      <c r="QCQ78" s="987" t="s">
        <v>55</v>
      </c>
      <c r="QCR78" s="987" t="s">
        <v>55</v>
      </c>
      <c r="QCS78" s="987" t="s">
        <v>55</v>
      </c>
      <c r="QCT78" s="987" t="s">
        <v>55</v>
      </c>
      <c r="QCU78" s="987" t="s">
        <v>55</v>
      </c>
      <c r="QCV78" s="987" t="s">
        <v>55</v>
      </c>
      <c r="QCW78" s="987" t="s">
        <v>55</v>
      </c>
      <c r="QCX78" s="987" t="s">
        <v>55</v>
      </c>
      <c r="QCY78" s="987" t="s">
        <v>55</v>
      </c>
      <c r="QCZ78" s="987" t="s">
        <v>55</v>
      </c>
      <c r="QDA78" s="987" t="s">
        <v>55</v>
      </c>
      <c r="QDB78" s="987" t="s">
        <v>55</v>
      </c>
      <c r="QDC78" s="987" t="s">
        <v>55</v>
      </c>
      <c r="QDD78" s="987" t="s">
        <v>55</v>
      </c>
      <c r="QDE78" s="987" t="s">
        <v>55</v>
      </c>
      <c r="QDF78" s="987" t="s">
        <v>55</v>
      </c>
      <c r="QDG78" s="987" t="s">
        <v>55</v>
      </c>
      <c r="QDH78" s="987" t="s">
        <v>55</v>
      </c>
      <c r="QDI78" s="987" t="s">
        <v>55</v>
      </c>
      <c r="QDJ78" s="987" t="s">
        <v>55</v>
      </c>
      <c r="QDK78" s="987" t="s">
        <v>55</v>
      </c>
      <c r="QDL78" s="987" t="s">
        <v>55</v>
      </c>
      <c r="QDM78" s="987" t="s">
        <v>55</v>
      </c>
      <c r="QDN78" s="987" t="s">
        <v>55</v>
      </c>
      <c r="QDO78" s="987" t="s">
        <v>55</v>
      </c>
      <c r="QDP78" s="987" t="s">
        <v>55</v>
      </c>
      <c r="QDQ78" s="987" t="s">
        <v>55</v>
      </c>
      <c r="QDR78" s="987" t="s">
        <v>55</v>
      </c>
      <c r="QDS78" s="987" t="s">
        <v>55</v>
      </c>
      <c r="QDT78" s="987" t="s">
        <v>55</v>
      </c>
      <c r="QDU78" s="987" t="s">
        <v>55</v>
      </c>
      <c r="QDV78" s="987" t="s">
        <v>55</v>
      </c>
      <c r="QDW78" s="987" t="s">
        <v>55</v>
      </c>
      <c r="QDX78" s="987" t="s">
        <v>55</v>
      </c>
      <c r="QDY78" s="987" t="s">
        <v>55</v>
      </c>
      <c r="QDZ78" s="987" t="s">
        <v>55</v>
      </c>
      <c r="QEA78" s="987" t="s">
        <v>55</v>
      </c>
      <c r="QEB78" s="987" t="s">
        <v>55</v>
      </c>
      <c r="QEC78" s="987" t="s">
        <v>55</v>
      </c>
      <c r="QED78" s="987" t="s">
        <v>55</v>
      </c>
      <c r="QEE78" s="987" t="s">
        <v>55</v>
      </c>
      <c r="QEF78" s="987" t="s">
        <v>55</v>
      </c>
      <c r="QEG78" s="987" t="s">
        <v>55</v>
      </c>
      <c r="QEH78" s="987" t="s">
        <v>55</v>
      </c>
      <c r="QEI78" s="987" t="s">
        <v>55</v>
      </c>
      <c r="QEJ78" s="987" t="s">
        <v>55</v>
      </c>
      <c r="QEK78" s="987" t="s">
        <v>55</v>
      </c>
      <c r="QEL78" s="987" t="s">
        <v>55</v>
      </c>
      <c r="QEM78" s="987" t="s">
        <v>55</v>
      </c>
      <c r="QEN78" s="987" t="s">
        <v>55</v>
      </c>
      <c r="QEO78" s="987" t="s">
        <v>55</v>
      </c>
      <c r="QEP78" s="987" t="s">
        <v>55</v>
      </c>
      <c r="QEQ78" s="987" t="s">
        <v>55</v>
      </c>
      <c r="QER78" s="987" t="s">
        <v>55</v>
      </c>
      <c r="QES78" s="987" t="s">
        <v>55</v>
      </c>
      <c r="QET78" s="987" t="s">
        <v>55</v>
      </c>
      <c r="QEU78" s="987" t="s">
        <v>55</v>
      </c>
      <c r="QEV78" s="987" t="s">
        <v>55</v>
      </c>
      <c r="QEW78" s="987" t="s">
        <v>55</v>
      </c>
      <c r="QEX78" s="987" t="s">
        <v>55</v>
      </c>
      <c r="QEY78" s="987" t="s">
        <v>55</v>
      </c>
      <c r="QEZ78" s="987" t="s">
        <v>55</v>
      </c>
      <c r="QFA78" s="987" t="s">
        <v>55</v>
      </c>
      <c r="QFB78" s="987" t="s">
        <v>55</v>
      </c>
      <c r="QFC78" s="987" t="s">
        <v>55</v>
      </c>
      <c r="QFD78" s="987" t="s">
        <v>55</v>
      </c>
      <c r="QFE78" s="987" t="s">
        <v>55</v>
      </c>
      <c r="QFF78" s="987" t="s">
        <v>55</v>
      </c>
      <c r="QFG78" s="987" t="s">
        <v>55</v>
      </c>
      <c r="QFH78" s="987" t="s">
        <v>55</v>
      </c>
      <c r="QFI78" s="987" t="s">
        <v>55</v>
      </c>
      <c r="QFJ78" s="987" t="s">
        <v>55</v>
      </c>
      <c r="QFK78" s="987" t="s">
        <v>55</v>
      </c>
      <c r="QFL78" s="987" t="s">
        <v>55</v>
      </c>
      <c r="QFM78" s="987" t="s">
        <v>55</v>
      </c>
      <c r="QFN78" s="987" t="s">
        <v>55</v>
      </c>
      <c r="QFO78" s="987" t="s">
        <v>55</v>
      </c>
      <c r="QFP78" s="987" t="s">
        <v>55</v>
      </c>
      <c r="QFQ78" s="987" t="s">
        <v>55</v>
      </c>
      <c r="QFR78" s="987" t="s">
        <v>55</v>
      </c>
      <c r="QFS78" s="987" t="s">
        <v>55</v>
      </c>
      <c r="QFT78" s="987" t="s">
        <v>55</v>
      </c>
      <c r="QFU78" s="987" t="s">
        <v>55</v>
      </c>
      <c r="QFV78" s="987" t="s">
        <v>55</v>
      </c>
      <c r="QFW78" s="987" t="s">
        <v>55</v>
      </c>
      <c r="QFX78" s="987" t="s">
        <v>55</v>
      </c>
      <c r="QFY78" s="987" t="s">
        <v>55</v>
      </c>
      <c r="QFZ78" s="987" t="s">
        <v>55</v>
      </c>
      <c r="QGA78" s="987" t="s">
        <v>55</v>
      </c>
      <c r="QGB78" s="987" t="s">
        <v>55</v>
      </c>
      <c r="QGC78" s="987" t="s">
        <v>55</v>
      </c>
      <c r="QGD78" s="987" t="s">
        <v>55</v>
      </c>
      <c r="QGE78" s="987" t="s">
        <v>55</v>
      </c>
      <c r="QGF78" s="987" t="s">
        <v>55</v>
      </c>
      <c r="QGG78" s="987" t="s">
        <v>55</v>
      </c>
      <c r="QGH78" s="987" t="s">
        <v>55</v>
      </c>
      <c r="QGI78" s="987" t="s">
        <v>55</v>
      </c>
      <c r="QGJ78" s="987" t="s">
        <v>55</v>
      </c>
      <c r="QGK78" s="987" t="s">
        <v>55</v>
      </c>
      <c r="QGL78" s="987" t="s">
        <v>55</v>
      </c>
      <c r="QGM78" s="987" t="s">
        <v>55</v>
      </c>
      <c r="QGN78" s="987" t="s">
        <v>55</v>
      </c>
      <c r="QGO78" s="987" t="s">
        <v>55</v>
      </c>
      <c r="QGP78" s="987" t="s">
        <v>55</v>
      </c>
      <c r="QGQ78" s="987" t="s">
        <v>55</v>
      </c>
      <c r="QGR78" s="987" t="s">
        <v>55</v>
      </c>
      <c r="QGS78" s="987" t="s">
        <v>55</v>
      </c>
      <c r="QGT78" s="987" t="s">
        <v>55</v>
      </c>
      <c r="QGU78" s="987" t="s">
        <v>55</v>
      </c>
      <c r="QGV78" s="987" t="s">
        <v>55</v>
      </c>
      <c r="QGW78" s="987" t="s">
        <v>55</v>
      </c>
      <c r="QGX78" s="987" t="s">
        <v>55</v>
      </c>
      <c r="QGY78" s="987" t="s">
        <v>55</v>
      </c>
      <c r="QGZ78" s="987" t="s">
        <v>55</v>
      </c>
      <c r="QHA78" s="987" t="s">
        <v>55</v>
      </c>
      <c r="QHB78" s="987" t="s">
        <v>55</v>
      </c>
      <c r="QHC78" s="987" t="s">
        <v>55</v>
      </c>
      <c r="QHD78" s="987" t="s">
        <v>55</v>
      </c>
      <c r="QHE78" s="987" t="s">
        <v>55</v>
      </c>
      <c r="QHF78" s="987" t="s">
        <v>55</v>
      </c>
      <c r="QHG78" s="987" t="s">
        <v>55</v>
      </c>
      <c r="QHH78" s="987" t="s">
        <v>55</v>
      </c>
      <c r="QHI78" s="987" t="s">
        <v>55</v>
      </c>
      <c r="QHJ78" s="987" t="s">
        <v>55</v>
      </c>
      <c r="QHK78" s="987" t="s">
        <v>55</v>
      </c>
      <c r="QHL78" s="987" t="s">
        <v>55</v>
      </c>
      <c r="QHM78" s="987" t="s">
        <v>55</v>
      </c>
      <c r="QHN78" s="987" t="s">
        <v>55</v>
      </c>
      <c r="QHO78" s="987" t="s">
        <v>55</v>
      </c>
      <c r="QHP78" s="987" t="s">
        <v>55</v>
      </c>
      <c r="QHQ78" s="987" t="s">
        <v>55</v>
      </c>
      <c r="QHR78" s="987" t="s">
        <v>55</v>
      </c>
      <c r="QHS78" s="987" t="s">
        <v>55</v>
      </c>
      <c r="QHT78" s="987" t="s">
        <v>55</v>
      </c>
      <c r="QHU78" s="987" t="s">
        <v>55</v>
      </c>
      <c r="QHV78" s="987" t="s">
        <v>55</v>
      </c>
      <c r="QHW78" s="987" t="s">
        <v>55</v>
      </c>
      <c r="QHX78" s="987" t="s">
        <v>55</v>
      </c>
      <c r="QHY78" s="987" t="s">
        <v>55</v>
      </c>
      <c r="QHZ78" s="987" t="s">
        <v>55</v>
      </c>
      <c r="QIA78" s="987" t="s">
        <v>55</v>
      </c>
      <c r="QIB78" s="987" t="s">
        <v>55</v>
      </c>
      <c r="QIC78" s="987" t="s">
        <v>55</v>
      </c>
      <c r="QID78" s="987" t="s">
        <v>55</v>
      </c>
      <c r="QIE78" s="987" t="s">
        <v>55</v>
      </c>
      <c r="QIF78" s="987" t="s">
        <v>55</v>
      </c>
      <c r="QIG78" s="987" t="s">
        <v>55</v>
      </c>
      <c r="QIH78" s="987" t="s">
        <v>55</v>
      </c>
      <c r="QII78" s="987" t="s">
        <v>55</v>
      </c>
      <c r="QIJ78" s="987" t="s">
        <v>55</v>
      </c>
      <c r="QIK78" s="987" t="s">
        <v>55</v>
      </c>
      <c r="QIL78" s="987" t="s">
        <v>55</v>
      </c>
      <c r="QIM78" s="987" t="s">
        <v>55</v>
      </c>
      <c r="QIN78" s="987" t="s">
        <v>55</v>
      </c>
      <c r="QIO78" s="987" t="s">
        <v>55</v>
      </c>
      <c r="QIP78" s="987" t="s">
        <v>55</v>
      </c>
      <c r="QIQ78" s="987" t="s">
        <v>55</v>
      </c>
      <c r="QIR78" s="987" t="s">
        <v>55</v>
      </c>
      <c r="QIS78" s="987" t="s">
        <v>55</v>
      </c>
      <c r="QIT78" s="987" t="s">
        <v>55</v>
      </c>
      <c r="QIU78" s="987" t="s">
        <v>55</v>
      </c>
      <c r="QIV78" s="987" t="s">
        <v>55</v>
      </c>
      <c r="QIW78" s="987" t="s">
        <v>55</v>
      </c>
      <c r="QIX78" s="987" t="s">
        <v>55</v>
      </c>
      <c r="QIY78" s="987" t="s">
        <v>55</v>
      </c>
      <c r="QIZ78" s="987" t="s">
        <v>55</v>
      </c>
      <c r="QJA78" s="987" t="s">
        <v>55</v>
      </c>
      <c r="QJB78" s="987" t="s">
        <v>55</v>
      </c>
      <c r="QJC78" s="987" t="s">
        <v>55</v>
      </c>
      <c r="QJD78" s="987" t="s">
        <v>55</v>
      </c>
      <c r="QJE78" s="987" t="s">
        <v>55</v>
      </c>
      <c r="QJF78" s="987" t="s">
        <v>55</v>
      </c>
      <c r="QJG78" s="987" t="s">
        <v>55</v>
      </c>
      <c r="QJH78" s="987" t="s">
        <v>55</v>
      </c>
      <c r="QJI78" s="987" t="s">
        <v>55</v>
      </c>
      <c r="QJJ78" s="987" t="s">
        <v>55</v>
      </c>
      <c r="QJK78" s="987" t="s">
        <v>55</v>
      </c>
      <c r="QJL78" s="987" t="s">
        <v>55</v>
      </c>
      <c r="QJM78" s="987" t="s">
        <v>55</v>
      </c>
      <c r="QJN78" s="987" t="s">
        <v>55</v>
      </c>
      <c r="QJO78" s="987" t="s">
        <v>55</v>
      </c>
      <c r="QJP78" s="987" t="s">
        <v>55</v>
      </c>
      <c r="QJQ78" s="987" t="s">
        <v>55</v>
      </c>
      <c r="QJR78" s="987" t="s">
        <v>55</v>
      </c>
      <c r="QJS78" s="987" t="s">
        <v>55</v>
      </c>
      <c r="QJT78" s="987" t="s">
        <v>55</v>
      </c>
      <c r="QJU78" s="987" t="s">
        <v>55</v>
      </c>
      <c r="QJV78" s="987" t="s">
        <v>55</v>
      </c>
      <c r="QJW78" s="987" t="s">
        <v>55</v>
      </c>
      <c r="QJX78" s="987" t="s">
        <v>55</v>
      </c>
      <c r="QJY78" s="987" t="s">
        <v>55</v>
      </c>
      <c r="QJZ78" s="987" t="s">
        <v>55</v>
      </c>
      <c r="QKA78" s="987" t="s">
        <v>55</v>
      </c>
      <c r="QKB78" s="987" t="s">
        <v>55</v>
      </c>
      <c r="QKC78" s="987" t="s">
        <v>55</v>
      </c>
      <c r="QKD78" s="987" t="s">
        <v>55</v>
      </c>
      <c r="QKE78" s="987" t="s">
        <v>55</v>
      </c>
      <c r="QKF78" s="987" t="s">
        <v>55</v>
      </c>
      <c r="QKG78" s="987" t="s">
        <v>55</v>
      </c>
      <c r="QKH78" s="987" t="s">
        <v>55</v>
      </c>
      <c r="QKI78" s="987" t="s">
        <v>55</v>
      </c>
      <c r="QKJ78" s="987" t="s">
        <v>55</v>
      </c>
      <c r="QKK78" s="987" t="s">
        <v>55</v>
      </c>
      <c r="QKL78" s="987" t="s">
        <v>55</v>
      </c>
      <c r="QKM78" s="987" t="s">
        <v>55</v>
      </c>
      <c r="QKN78" s="987" t="s">
        <v>55</v>
      </c>
      <c r="QKO78" s="987" t="s">
        <v>55</v>
      </c>
      <c r="QKP78" s="987" t="s">
        <v>55</v>
      </c>
      <c r="QKQ78" s="987" t="s">
        <v>55</v>
      </c>
      <c r="QKR78" s="987" t="s">
        <v>55</v>
      </c>
      <c r="QKS78" s="987" t="s">
        <v>55</v>
      </c>
      <c r="QKT78" s="987" t="s">
        <v>55</v>
      </c>
      <c r="QKU78" s="987" t="s">
        <v>55</v>
      </c>
      <c r="QKV78" s="987" t="s">
        <v>55</v>
      </c>
      <c r="QKW78" s="987" t="s">
        <v>55</v>
      </c>
      <c r="QKX78" s="987" t="s">
        <v>55</v>
      </c>
      <c r="QKY78" s="987" t="s">
        <v>55</v>
      </c>
      <c r="QKZ78" s="987" t="s">
        <v>55</v>
      </c>
      <c r="QLA78" s="987" t="s">
        <v>55</v>
      </c>
      <c r="QLB78" s="987" t="s">
        <v>55</v>
      </c>
      <c r="QLC78" s="987" t="s">
        <v>55</v>
      </c>
      <c r="QLD78" s="987" t="s">
        <v>55</v>
      </c>
      <c r="QLE78" s="987" t="s">
        <v>55</v>
      </c>
      <c r="QLF78" s="987" t="s">
        <v>55</v>
      </c>
      <c r="QLG78" s="987" t="s">
        <v>55</v>
      </c>
      <c r="QLH78" s="987" t="s">
        <v>55</v>
      </c>
      <c r="QLI78" s="987" t="s">
        <v>55</v>
      </c>
      <c r="QLJ78" s="987" t="s">
        <v>55</v>
      </c>
      <c r="QLK78" s="987" t="s">
        <v>55</v>
      </c>
      <c r="QLL78" s="987" t="s">
        <v>55</v>
      </c>
      <c r="QLM78" s="987" t="s">
        <v>55</v>
      </c>
      <c r="QLN78" s="987" t="s">
        <v>55</v>
      </c>
      <c r="QLO78" s="987" t="s">
        <v>55</v>
      </c>
      <c r="QLP78" s="987" t="s">
        <v>55</v>
      </c>
      <c r="QLQ78" s="987" t="s">
        <v>55</v>
      </c>
      <c r="QLR78" s="987" t="s">
        <v>55</v>
      </c>
      <c r="QLS78" s="987" t="s">
        <v>55</v>
      </c>
      <c r="QLT78" s="987" t="s">
        <v>55</v>
      </c>
      <c r="QLU78" s="987" t="s">
        <v>55</v>
      </c>
      <c r="QLV78" s="987" t="s">
        <v>55</v>
      </c>
      <c r="QLW78" s="987" t="s">
        <v>55</v>
      </c>
      <c r="QLX78" s="987" t="s">
        <v>55</v>
      </c>
      <c r="QLY78" s="987" t="s">
        <v>55</v>
      </c>
      <c r="QLZ78" s="987" t="s">
        <v>55</v>
      </c>
      <c r="QMA78" s="987" t="s">
        <v>55</v>
      </c>
      <c r="QMB78" s="987" t="s">
        <v>55</v>
      </c>
      <c r="QMC78" s="987" t="s">
        <v>55</v>
      </c>
      <c r="QMD78" s="987" t="s">
        <v>55</v>
      </c>
      <c r="QME78" s="987" t="s">
        <v>55</v>
      </c>
      <c r="QMF78" s="987" t="s">
        <v>55</v>
      </c>
      <c r="QMG78" s="987" t="s">
        <v>55</v>
      </c>
      <c r="QMH78" s="987" t="s">
        <v>55</v>
      </c>
      <c r="QMI78" s="987" t="s">
        <v>55</v>
      </c>
      <c r="QMJ78" s="987" t="s">
        <v>55</v>
      </c>
      <c r="QMK78" s="987" t="s">
        <v>55</v>
      </c>
      <c r="QML78" s="987" t="s">
        <v>55</v>
      </c>
      <c r="QMM78" s="987" t="s">
        <v>55</v>
      </c>
      <c r="QMN78" s="987" t="s">
        <v>55</v>
      </c>
      <c r="QMO78" s="987" t="s">
        <v>55</v>
      </c>
      <c r="QMP78" s="987" t="s">
        <v>55</v>
      </c>
      <c r="QMQ78" s="987" t="s">
        <v>55</v>
      </c>
      <c r="QMR78" s="987" t="s">
        <v>55</v>
      </c>
      <c r="QMS78" s="987" t="s">
        <v>55</v>
      </c>
      <c r="QMT78" s="987" t="s">
        <v>55</v>
      </c>
      <c r="QMU78" s="987" t="s">
        <v>55</v>
      </c>
      <c r="QMV78" s="987" t="s">
        <v>55</v>
      </c>
      <c r="QMW78" s="987" t="s">
        <v>55</v>
      </c>
      <c r="QMX78" s="987" t="s">
        <v>55</v>
      </c>
      <c r="QMY78" s="987" t="s">
        <v>55</v>
      </c>
      <c r="QMZ78" s="987" t="s">
        <v>55</v>
      </c>
      <c r="QNA78" s="987" t="s">
        <v>55</v>
      </c>
      <c r="QNB78" s="987" t="s">
        <v>55</v>
      </c>
      <c r="QNC78" s="987" t="s">
        <v>55</v>
      </c>
      <c r="QND78" s="987" t="s">
        <v>55</v>
      </c>
      <c r="QNE78" s="987" t="s">
        <v>55</v>
      </c>
      <c r="QNF78" s="987" t="s">
        <v>55</v>
      </c>
      <c r="QNG78" s="987" t="s">
        <v>55</v>
      </c>
      <c r="QNH78" s="987" t="s">
        <v>55</v>
      </c>
      <c r="QNI78" s="987" t="s">
        <v>55</v>
      </c>
      <c r="QNJ78" s="987" t="s">
        <v>55</v>
      </c>
      <c r="QNK78" s="987" t="s">
        <v>55</v>
      </c>
      <c r="QNL78" s="987" t="s">
        <v>55</v>
      </c>
      <c r="QNM78" s="987" t="s">
        <v>55</v>
      </c>
      <c r="QNN78" s="987" t="s">
        <v>55</v>
      </c>
      <c r="QNO78" s="987" t="s">
        <v>55</v>
      </c>
      <c r="QNP78" s="987" t="s">
        <v>55</v>
      </c>
      <c r="QNQ78" s="987" t="s">
        <v>55</v>
      </c>
      <c r="QNR78" s="987" t="s">
        <v>55</v>
      </c>
      <c r="QNS78" s="987" t="s">
        <v>55</v>
      </c>
      <c r="QNT78" s="987" t="s">
        <v>55</v>
      </c>
      <c r="QNU78" s="987" t="s">
        <v>55</v>
      </c>
      <c r="QNV78" s="987" t="s">
        <v>55</v>
      </c>
      <c r="QNW78" s="987" t="s">
        <v>55</v>
      </c>
      <c r="QNX78" s="987" t="s">
        <v>55</v>
      </c>
      <c r="QNY78" s="987" t="s">
        <v>55</v>
      </c>
      <c r="QNZ78" s="987" t="s">
        <v>55</v>
      </c>
      <c r="QOA78" s="987" t="s">
        <v>55</v>
      </c>
      <c r="QOB78" s="987" t="s">
        <v>55</v>
      </c>
      <c r="QOC78" s="987" t="s">
        <v>55</v>
      </c>
      <c r="QOD78" s="987" t="s">
        <v>55</v>
      </c>
      <c r="QOE78" s="987" t="s">
        <v>55</v>
      </c>
      <c r="QOF78" s="987" t="s">
        <v>55</v>
      </c>
      <c r="QOG78" s="987" t="s">
        <v>55</v>
      </c>
      <c r="QOH78" s="987" t="s">
        <v>55</v>
      </c>
      <c r="QOI78" s="987" t="s">
        <v>55</v>
      </c>
      <c r="QOJ78" s="987" t="s">
        <v>55</v>
      </c>
      <c r="QOK78" s="987" t="s">
        <v>55</v>
      </c>
      <c r="QOL78" s="987" t="s">
        <v>55</v>
      </c>
      <c r="QOM78" s="987" t="s">
        <v>55</v>
      </c>
      <c r="QON78" s="987" t="s">
        <v>55</v>
      </c>
      <c r="QOO78" s="987" t="s">
        <v>55</v>
      </c>
      <c r="QOP78" s="987" t="s">
        <v>55</v>
      </c>
      <c r="QOQ78" s="987" t="s">
        <v>55</v>
      </c>
      <c r="QOR78" s="987" t="s">
        <v>55</v>
      </c>
      <c r="QOS78" s="987" t="s">
        <v>55</v>
      </c>
      <c r="QOT78" s="987" t="s">
        <v>55</v>
      </c>
      <c r="QOU78" s="987" t="s">
        <v>55</v>
      </c>
      <c r="QOV78" s="987" t="s">
        <v>55</v>
      </c>
      <c r="QOW78" s="987" t="s">
        <v>55</v>
      </c>
      <c r="QOX78" s="987" t="s">
        <v>55</v>
      </c>
      <c r="QOY78" s="987" t="s">
        <v>55</v>
      </c>
      <c r="QOZ78" s="987" t="s">
        <v>55</v>
      </c>
      <c r="QPA78" s="987" t="s">
        <v>55</v>
      </c>
      <c r="QPB78" s="987" t="s">
        <v>55</v>
      </c>
      <c r="QPC78" s="987" t="s">
        <v>55</v>
      </c>
      <c r="QPD78" s="987" t="s">
        <v>55</v>
      </c>
      <c r="QPE78" s="987" t="s">
        <v>55</v>
      </c>
      <c r="QPF78" s="987" t="s">
        <v>55</v>
      </c>
      <c r="QPG78" s="987" t="s">
        <v>55</v>
      </c>
      <c r="QPH78" s="987" t="s">
        <v>55</v>
      </c>
      <c r="QPI78" s="987" t="s">
        <v>55</v>
      </c>
      <c r="QPJ78" s="987" t="s">
        <v>55</v>
      </c>
      <c r="QPK78" s="987" t="s">
        <v>55</v>
      </c>
      <c r="QPL78" s="987" t="s">
        <v>55</v>
      </c>
      <c r="QPM78" s="987" t="s">
        <v>55</v>
      </c>
      <c r="QPN78" s="987" t="s">
        <v>55</v>
      </c>
      <c r="QPO78" s="987" t="s">
        <v>55</v>
      </c>
      <c r="QPP78" s="987" t="s">
        <v>55</v>
      </c>
      <c r="QPQ78" s="987" t="s">
        <v>55</v>
      </c>
      <c r="QPR78" s="987" t="s">
        <v>55</v>
      </c>
      <c r="QPS78" s="987" t="s">
        <v>55</v>
      </c>
      <c r="QPT78" s="987" t="s">
        <v>55</v>
      </c>
      <c r="QPU78" s="987" t="s">
        <v>55</v>
      </c>
      <c r="QPV78" s="987" t="s">
        <v>55</v>
      </c>
      <c r="QPW78" s="987" t="s">
        <v>55</v>
      </c>
      <c r="QPX78" s="987" t="s">
        <v>55</v>
      </c>
      <c r="QPY78" s="987" t="s">
        <v>55</v>
      </c>
      <c r="QPZ78" s="987" t="s">
        <v>55</v>
      </c>
      <c r="QQA78" s="987" t="s">
        <v>55</v>
      </c>
      <c r="QQB78" s="987" t="s">
        <v>55</v>
      </c>
      <c r="QQC78" s="987" t="s">
        <v>55</v>
      </c>
      <c r="QQD78" s="987" t="s">
        <v>55</v>
      </c>
      <c r="QQE78" s="987" t="s">
        <v>55</v>
      </c>
      <c r="QQF78" s="987" t="s">
        <v>55</v>
      </c>
      <c r="QQG78" s="987" t="s">
        <v>55</v>
      </c>
      <c r="QQH78" s="987" t="s">
        <v>55</v>
      </c>
      <c r="QQI78" s="987" t="s">
        <v>55</v>
      </c>
      <c r="QQJ78" s="987" t="s">
        <v>55</v>
      </c>
      <c r="QQK78" s="987" t="s">
        <v>55</v>
      </c>
      <c r="QQL78" s="987" t="s">
        <v>55</v>
      </c>
      <c r="QQM78" s="987" t="s">
        <v>55</v>
      </c>
      <c r="QQN78" s="987" t="s">
        <v>55</v>
      </c>
      <c r="QQO78" s="987" t="s">
        <v>55</v>
      </c>
      <c r="QQP78" s="987" t="s">
        <v>55</v>
      </c>
      <c r="QQQ78" s="987" t="s">
        <v>55</v>
      </c>
      <c r="QQR78" s="987" t="s">
        <v>55</v>
      </c>
      <c r="QQS78" s="987" t="s">
        <v>55</v>
      </c>
      <c r="QQT78" s="987" t="s">
        <v>55</v>
      </c>
      <c r="QQU78" s="987" t="s">
        <v>55</v>
      </c>
      <c r="QQV78" s="987" t="s">
        <v>55</v>
      </c>
      <c r="QQW78" s="987" t="s">
        <v>55</v>
      </c>
      <c r="QQX78" s="987" t="s">
        <v>55</v>
      </c>
      <c r="QQY78" s="987" t="s">
        <v>55</v>
      </c>
      <c r="QQZ78" s="987" t="s">
        <v>55</v>
      </c>
      <c r="QRA78" s="987" t="s">
        <v>55</v>
      </c>
      <c r="QRB78" s="987" t="s">
        <v>55</v>
      </c>
      <c r="QRC78" s="987" t="s">
        <v>55</v>
      </c>
      <c r="QRD78" s="987" t="s">
        <v>55</v>
      </c>
      <c r="QRE78" s="987" t="s">
        <v>55</v>
      </c>
      <c r="QRF78" s="987" t="s">
        <v>55</v>
      </c>
      <c r="QRG78" s="987" t="s">
        <v>55</v>
      </c>
      <c r="QRH78" s="987" t="s">
        <v>55</v>
      </c>
      <c r="QRI78" s="987" t="s">
        <v>55</v>
      </c>
      <c r="QRJ78" s="987" t="s">
        <v>55</v>
      </c>
      <c r="QRK78" s="987" t="s">
        <v>55</v>
      </c>
      <c r="QRL78" s="987" t="s">
        <v>55</v>
      </c>
      <c r="QRM78" s="987" t="s">
        <v>55</v>
      </c>
      <c r="QRN78" s="987" t="s">
        <v>55</v>
      </c>
      <c r="QRO78" s="987" t="s">
        <v>55</v>
      </c>
      <c r="QRP78" s="987" t="s">
        <v>55</v>
      </c>
      <c r="QRQ78" s="987" t="s">
        <v>55</v>
      </c>
      <c r="QRR78" s="987" t="s">
        <v>55</v>
      </c>
      <c r="QRS78" s="987" t="s">
        <v>55</v>
      </c>
      <c r="QRT78" s="987" t="s">
        <v>55</v>
      </c>
      <c r="QRU78" s="987" t="s">
        <v>55</v>
      </c>
      <c r="QRV78" s="987" t="s">
        <v>55</v>
      </c>
      <c r="QRW78" s="987" t="s">
        <v>55</v>
      </c>
      <c r="QRX78" s="987" t="s">
        <v>55</v>
      </c>
      <c r="QRY78" s="987" t="s">
        <v>55</v>
      </c>
      <c r="QRZ78" s="987" t="s">
        <v>55</v>
      </c>
      <c r="QSA78" s="987" t="s">
        <v>55</v>
      </c>
      <c r="QSB78" s="987" t="s">
        <v>55</v>
      </c>
      <c r="QSC78" s="987" t="s">
        <v>55</v>
      </c>
      <c r="QSD78" s="987" t="s">
        <v>55</v>
      </c>
      <c r="QSE78" s="987" t="s">
        <v>55</v>
      </c>
      <c r="QSF78" s="987" t="s">
        <v>55</v>
      </c>
      <c r="QSG78" s="987" t="s">
        <v>55</v>
      </c>
      <c r="QSH78" s="987" t="s">
        <v>55</v>
      </c>
      <c r="QSI78" s="987" t="s">
        <v>55</v>
      </c>
      <c r="QSJ78" s="987" t="s">
        <v>55</v>
      </c>
      <c r="QSK78" s="987" t="s">
        <v>55</v>
      </c>
      <c r="QSL78" s="987" t="s">
        <v>55</v>
      </c>
      <c r="QSM78" s="987" t="s">
        <v>55</v>
      </c>
      <c r="QSN78" s="987" t="s">
        <v>55</v>
      </c>
      <c r="QSO78" s="987" t="s">
        <v>55</v>
      </c>
      <c r="QSP78" s="987" t="s">
        <v>55</v>
      </c>
      <c r="QSQ78" s="987" t="s">
        <v>55</v>
      </c>
      <c r="QSR78" s="987" t="s">
        <v>55</v>
      </c>
      <c r="QSS78" s="987" t="s">
        <v>55</v>
      </c>
      <c r="QST78" s="987" t="s">
        <v>55</v>
      </c>
      <c r="QSU78" s="987" t="s">
        <v>55</v>
      </c>
      <c r="QSV78" s="987" t="s">
        <v>55</v>
      </c>
      <c r="QSW78" s="987" t="s">
        <v>55</v>
      </c>
      <c r="QSX78" s="987" t="s">
        <v>55</v>
      </c>
      <c r="QSY78" s="987" t="s">
        <v>55</v>
      </c>
      <c r="QSZ78" s="987" t="s">
        <v>55</v>
      </c>
      <c r="QTA78" s="987" t="s">
        <v>55</v>
      </c>
      <c r="QTB78" s="987" t="s">
        <v>55</v>
      </c>
      <c r="QTC78" s="987" t="s">
        <v>55</v>
      </c>
      <c r="QTD78" s="987" t="s">
        <v>55</v>
      </c>
      <c r="QTE78" s="987" t="s">
        <v>55</v>
      </c>
      <c r="QTF78" s="987" t="s">
        <v>55</v>
      </c>
      <c r="QTG78" s="987" t="s">
        <v>55</v>
      </c>
      <c r="QTH78" s="987" t="s">
        <v>55</v>
      </c>
      <c r="QTI78" s="987" t="s">
        <v>55</v>
      </c>
      <c r="QTJ78" s="987" t="s">
        <v>55</v>
      </c>
      <c r="QTK78" s="987" t="s">
        <v>55</v>
      </c>
      <c r="QTL78" s="987" t="s">
        <v>55</v>
      </c>
      <c r="QTM78" s="987" t="s">
        <v>55</v>
      </c>
      <c r="QTN78" s="987" t="s">
        <v>55</v>
      </c>
      <c r="QTO78" s="987" t="s">
        <v>55</v>
      </c>
      <c r="QTP78" s="987" t="s">
        <v>55</v>
      </c>
      <c r="QTQ78" s="987" t="s">
        <v>55</v>
      </c>
      <c r="QTR78" s="987" t="s">
        <v>55</v>
      </c>
      <c r="QTS78" s="987" t="s">
        <v>55</v>
      </c>
      <c r="QTT78" s="987" t="s">
        <v>55</v>
      </c>
      <c r="QTU78" s="987" t="s">
        <v>55</v>
      </c>
      <c r="QTV78" s="987" t="s">
        <v>55</v>
      </c>
      <c r="QTW78" s="987" t="s">
        <v>55</v>
      </c>
      <c r="QTX78" s="987" t="s">
        <v>55</v>
      </c>
      <c r="QTY78" s="987" t="s">
        <v>55</v>
      </c>
      <c r="QTZ78" s="987" t="s">
        <v>55</v>
      </c>
      <c r="QUA78" s="987" t="s">
        <v>55</v>
      </c>
      <c r="QUB78" s="987" t="s">
        <v>55</v>
      </c>
      <c r="QUC78" s="987" t="s">
        <v>55</v>
      </c>
      <c r="QUD78" s="987" t="s">
        <v>55</v>
      </c>
      <c r="QUE78" s="987" t="s">
        <v>55</v>
      </c>
      <c r="QUF78" s="987" t="s">
        <v>55</v>
      </c>
      <c r="QUG78" s="987" t="s">
        <v>55</v>
      </c>
      <c r="QUH78" s="987" t="s">
        <v>55</v>
      </c>
      <c r="QUI78" s="987" t="s">
        <v>55</v>
      </c>
      <c r="QUJ78" s="987" t="s">
        <v>55</v>
      </c>
      <c r="QUK78" s="987" t="s">
        <v>55</v>
      </c>
      <c r="QUL78" s="987" t="s">
        <v>55</v>
      </c>
      <c r="QUM78" s="987" t="s">
        <v>55</v>
      </c>
      <c r="QUN78" s="987" t="s">
        <v>55</v>
      </c>
      <c r="QUO78" s="987" t="s">
        <v>55</v>
      </c>
      <c r="QUP78" s="987" t="s">
        <v>55</v>
      </c>
      <c r="QUQ78" s="987" t="s">
        <v>55</v>
      </c>
      <c r="QUR78" s="987" t="s">
        <v>55</v>
      </c>
      <c r="QUS78" s="987" t="s">
        <v>55</v>
      </c>
      <c r="QUT78" s="987" t="s">
        <v>55</v>
      </c>
      <c r="QUU78" s="987" t="s">
        <v>55</v>
      </c>
      <c r="QUV78" s="987" t="s">
        <v>55</v>
      </c>
      <c r="QUW78" s="987" t="s">
        <v>55</v>
      </c>
      <c r="QUX78" s="987" t="s">
        <v>55</v>
      </c>
      <c r="QUY78" s="987" t="s">
        <v>55</v>
      </c>
      <c r="QUZ78" s="987" t="s">
        <v>55</v>
      </c>
      <c r="QVA78" s="987" t="s">
        <v>55</v>
      </c>
      <c r="QVB78" s="987" t="s">
        <v>55</v>
      </c>
      <c r="QVC78" s="987" t="s">
        <v>55</v>
      </c>
      <c r="QVD78" s="987" t="s">
        <v>55</v>
      </c>
      <c r="QVE78" s="987" t="s">
        <v>55</v>
      </c>
      <c r="QVF78" s="987" t="s">
        <v>55</v>
      </c>
      <c r="QVG78" s="987" t="s">
        <v>55</v>
      </c>
      <c r="QVH78" s="987" t="s">
        <v>55</v>
      </c>
      <c r="QVI78" s="987" t="s">
        <v>55</v>
      </c>
      <c r="QVJ78" s="987" t="s">
        <v>55</v>
      </c>
      <c r="QVK78" s="987" t="s">
        <v>55</v>
      </c>
      <c r="QVL78" s="987" t="s">
        <v>55</v>
      </c>
      <c r="QVM78" s="987" t="s">
        <v>55</v>
      </c>
      <c r="QVN78" s="987" t="s">
        <v>55</v>
      </c>
      <c r="QVO78" s="987" t="s">
        <v>55</v>
      </c>
      <c r="QVP78" s="987" t="s">
        <v>55</v>
      </c>
      <c r="QVQ78" s="987" t="s">
        <v>55</v>
      </c>
      <c r="QVR78" s="987" t="s">
        <v>55</v>
      </c>
      <c r="QVS78" s="987" t="s">
        <v>55</v>
      </c>
      <c r="QVT78" s="987" t="s">
        <v>55</v>
      </c>
      <c r="QVU78" s="987" t="s">
        <v>55</v>
      </c>
      <c r="QVV78" s="987" t="s">
        <v>55</v>
      </c>
      <c r="QVW78" s="987" t="s">
        <v>55</v>
      </c>
      <c r="QVX78" s="987" t="s">
        <v>55</v>
      </c>
      <c r="QVY78" s="987" t="s">
        <v>55</v>
      </c>
      <c r="QVZ78" s="987" t="s">
        <v>55</v>
      </c>
      <c r="QWA78" s="987" t="s">
        <v>55</v>
      </c>
      <c r="QWB78" s="987" t="s">
        <v>55</v>
      </c>
      <c r="QWC78" s="987" t="s">
        <v>55</v>
      </c>
      <c r="QWD78" s="987" t="s">
        <v>55</v>
      </c>
      <c r="QWE78" s="987" t="s">
        <v>55</v>
      </c>
      <c r="QWF78" s="987" t="s">
        <v>55</v>
      </c>
      <c r="QWG78" s="987" t="s">
        <v>55</v>
      </c>
      <c r="QWH78" s="987" t="s">
        <v>55</v>
      </c>
      <c r="QWI78" s="987" t="s">
        <v>55</v>
      </c>
      <c r="QWJ78" s="987" t="s">
        <v>55</v>
      </c>
      <c r="QWK78" s="987" t="s">
        <v>55</v>
      </c>
      <c r="QWL78" s="987" t="s">
        <v>55</v>
      </c>
      <c r="QWM78" s="987" t="s">
        <v>55</v>
      </c>
      <c r="QWN78" s="987" t="s">
        <v>55</v>
      </c>
      <c r="QWO78" s="987" t="s">
        <v>55</v>
      </c>
      <c r="QWP78" s="987" t="s">
        <v>55</v>
      </c>
      <c r="QWQ78" s="987" t="s">
        <v>55</v>
      </c>
      <c r="QWR78" s="987" t="s">
        <v>55</v>
      </c>
      <c r="QWS78" s="987" t="s">
        <v>55</v>
      </c>
      <c r="QWT78" s="987" t="s">
        <v>55</v>
      </c>
      <c r="QWU78" s="987" t="s">
        <v>55</v>
      </c>
      <c r="QWV78" s="987" t="s">
        <v>55</v>
      </c>
      <c r="QWW78" s="987" t="s">
        <v>55</v>
      </c>
      <c r="QWX78" s="987" t="s">
        <v>55</v>
      </c>
      <c r="QWY78" s="987" t="s">
        <v>55</v>
      </c>
      <c r="QWZ78" s="987" t="s">
        <v>55</v>
      </c>
      <c r="QXA78" s="987" t="s">
        <v>55</v>
      </c>
      <c r="QXB78" s="987" t="s">
        <v>55</v>
      </c>
      <c r="QXC78" s="987" t="s">
        <v>55</v>
      </c>
      <c r="QXD78" s="987" t="s">
        <v>55</v>
      </c>
      <c r="QXE78" s="987" t="s">
        <v>55</v>
      </c>
      <c r="QXF78" s="987" t="s">
        <v>55</v>
      </c>
      <c r="QXG78" s="987" t="s">
        <v>55</v>
      </c>
      <c r="QXH78" s="987" t="s">
        <v>55</v>
      </c>
      <c r="QXI78" s="987" t="s">
        <v>55</v>
      </c>
      <c r="QXJ78" s="987" t="s">
        <v>55</v>
      </c>
      <c r="QXK78" s="987" t="s">
        <v>55</v>
      </c>
      <c r="QXL78" s="987" t="s">
        <v>55</v>
      </c>
      <c r="QXM78" s="987" t="s">
        <v>55</v>
      </c>
      <c r="QXN78" s="987" t="s">
        <v>55</v>
      </c>
      <c r="QXO78" s="987" t="s">
        <v>55</v>
      </c>
      <c r="QXP78" s="987" t="s">
        <v>55</v>
      </c>
      <c r="QXQ78" s="987" t="s">
        <v>55</v>
      </c>
      <c r="QXR78" s="987" t="s">
        <v>55</v>
      </c>
      <c r="QXS78" s="987" t="s">
        <v>55</v>
      </c>
      <c r="QXT78" s="987" t="s">
        <v>55</v>
      </c>
      <c r="QXU78" s="987" t="s">
        <v>55</v>
      </c>
      <c r="QXV78" s="987" t="s">
        <v>55</v>
      </c>
      <c r="QXW78" s="987" t="s">
        <v>55</v>
      </c>
      <c r="QXX78" s="987" t="s">
        <v>55</v>
      </c>
      <c r="QXY78" s="987" t="s">
        <v>55</v>
      </c>
      <c r="QXZ78" s="987" t="s">
        <v>55</v>
      </c>
      <c r="QYA78" s="987" t="s">
        <v>55</v>
      </c>
      <c r="QYB78" s="987" t="s">
        <v>55</v>
      </c>
      <c r="QYC78" s="987" t="s">
        <v>55</v>
      </c>
      <c r="QYD78" s="987" t="s">
        <v>55</v>
      </c>
      <c r="QYE78" s="987" t="s">
        <v>55</v>
      </c>
      <c r="QYF78" s="987" t="s">
        <v>55</v>
      </c>
      <c r="QYG78" s="987" t="s">
        <v>55</v>
      </c>
      <c r="QYH78" s="987" t="s">
        <v>55</v>
      </c>
      <c r="QYI78" s="987" t="s">
        <v>55</v>
      </c>
      <c r="QYJ78" s="987" t="s">
        <v>55</v>
      </c>
      <c r="QYK78" s="987" t="s">
        <v>55</v>
      </c>
      <c r="QYL78" s="987" t="s">
        <v>55</v>
      </c>
      <c r="QYM78" s="987" t="s">
        <v>55</v>
      </c>
      <c r="QYN78" s="987" t="s">
        <v>55</v>
      </c>
      <c r="QYO78" s="987" t="s">
        <v>55</v>
      </c>
      <c r="QYP78" s="987" t="s">
        <v>55</v>
      </c>
      <c r="QYQ78" s="987" t="s">
        <v>55</v>
      </c>
      <c r="QYR78" s="987" t="s">
        <v>55</v>
      </c>
      <c r="QYS78" s="987" t="s">
        <v>55</v>
      </c>
      <c r="QYT78" s="987" t="s">
        <v>55</v>
      </c>
      <c r="QYU78" s="987" t="s">
        <v>55</v>
      </c>
      <c r="QYV78" s="987" t="s">
        <v>55</v>
      </c>
      <c r="QYW78" s="987" t="s">
        <v>55</v>
      </c>
      <c r="QYX78" s="987" t="s">
        <v>55</v>
      </c>
      <c r="QYY78" s="987" t="s">
        <v>55</v>
      </c>
      <c r="QYZ78" s="987" t="s">
        <v>55</v>
      </c>
      <c r="QZA78" s="987" t="s">
        <v>55</v>
      </c>
      <c r="QZB78" s="987" t="s">
        <v>55</v>
      </c>
      <c r="QZC78" s="987" t="s">
        <v>55</v>
      </c>
      <c r="QZD78" s="987" t="s">
        <v>55</v>
      </c>
      <c r="QZE78" s="987" t="s">
        <v>55</v>
      </c>
      <c r="QZF78" s="987" t="s">
        <v>55</v>
      </c>
      <c r="QZG78" s="987" t="s">
        <v>55</v>
      </c>
      <c r="QZH78" s="987" t="s">
        <v>55</v>
      </c>
      <c r="QZI78" s="987" t="s">
        <v>55</v>
      </c>
      <c r="QZJ78" s="987" t="s">
        <v>55</v>
      </c>
      <c r="QZK78" s="987" t="s">
        <v>55</v>
      </c>
      <c r="QZL78" s="987" t="s">
        <v>55</v>
      </c>
      <c r="QZM78" s="987" t="s">
        <v>55</v>
      </c>
      <c r="QZN78" s="987" t="s">
        <v>55</v>
      </c>
      <c r="QZO78" s="987" t="s">
        <v>55</v>
      </c>
      <c r="QZP78" s="987" t="s">
        <v>55</v>
      </c>
      <c r="QZQ78" s="987" t="s">
        <v>55</v>
      </c>
      <c r="QZR78" s="987" t="s">
        <v>55</v>
      </c>
      <c r="QZS78" s="987" t="s">
        <v>55</v>
      </c>
      <c r="QZT78" s="987" t="s">
        <v>55</v>
      </c>
      <c r="QZU78" s="987" t="s">
        <v>55</v>
      </c>
      <c r="QZV78" s="987" t="s">
        <v>55</v>
      </c>
      <c r="QZW78" s="987" t="s">
        <v>55</v>
      </c>
      <c r="QZX78" s="987" t="s">
        <v>55</v>
      </c>
      <c r="QZY78" s="987" t="s">
        <v>55</v>
      </c>
      <c r="QZZ78" s="987" t="s">
        <v>55</v>
      </c>
      <c r="RAA78" s="987" t="s">
        <v>55</v>
      </c>
      <c r="RAB78" s="987" t="s">
        <v>55</v>
      </c>
      <c r="RAC78" s="987" t="s">
        <v>55</v>
      </c>
      <c r="RAD78" s="987" t="s">
        <v>55</v>
      </c>
      <c r="RAE78" s="987" t="s">
        <v>55</v>
      </c>
      <c r="RAF78" s="987" t="s">
        <v>55</v>
      </c>
      <c r="RAG78" s="987" t="s">
        <v>55</v>
      </c>
      <c r="RAH78" s="987" t="s">
        <v>55</v>
      </c>
      <c r="RAI78" s="987" t="s">
        <v>55</v>
      </c>
      <c r="RAJ78" s="987" t="s">
        <v>55</v>
      </c>
      <c r="RAK78" s="987" t="s">
        <v>55</v>
      </c>
      <c r="RAL78" s="987" t="s">
        <v>55</v>
      </c>
      <c r="RAM78" s="987" t="s">
        <v>55</v>
      </c>
      <c r="RAN78" s="987" t="s">
        <v>55</v>
      </c>
      <c r="RAO78" s="987" t="s">
        <v>55</v>
      </c>
      <c r="RAP78" s="987" t="s">
        <v>55</v>
      </c>
      <c r="RAQ78" s="987" t="s">
        <v>55</v>
      </c>
      <c r="RAR78" s="987" t="s">
        <v>55</v>
      </c>
      <c r="RAS78" s="987" t="s">
        <v>55</v>
      </c>
      <c r="RAT78" s="987" t="s">
        <v>55</v>
      </c>
      <c r="RAU78" s="987" t="s">
        <v>55</v>
      </c>
      <c r="RAV78" s="987" t="s">
        <v>55</v>
      </c>
      <c r="RAW78" s="987" t="s">
        <v>55</v>
      </c>
      <c r="RAX78" s="987" t="s">
        <v>55</v>
      </c>
      <c r="RAY78" s="987" t="s">
        <v>55</v>
      </c>
      <c r="RAZ78" s="987" t="s">
        <v>55</v>
      </c>
      <c r="RBA78" s="987" t="s">
        <v>55</v>
      </c>
      <c r="RBB78" s="987" t="s">
        <v>55</v>
      </c>
      <c r="RBC78" s="987" t="s">
        <v>55</v>
      </c>
      <c r="RBD78" s="987" t="s">
        <v>55</v>
      </c>
      <c r="RBE78" s="987" t="s">
        <v>55</v>
      </c>
      <c r="RBF78" s="987" t="s">
        <v>55</v>
      </c>
      <c r="RBG78" s="987" t="s">
        <v>55</v>
      </c>
      <c r="RBH78" s="987" t="s">
        <v>55</v>
      </c>
      <c r="RBI78" s="987" t="s">
        <v>55</v>
      </c>
      <c r="RBJ78" s="987" t="s">
        <v>55</v>
      </c>
      <c r="RBK78" s="987" t="s">
        <v>55</v>
      </c>
      <c r="RBL78" s="987" t="s">
        <v>55</v>
      </c>
      <c r="RBM78" s="987" t="s">
        <v>55</v>
      </c>
      <c r="RBN78" s="987" t="s">
        <v>55</v>
      </c>
      <c r="RBO78" s="987" t="s">
        <v>55</v>
      </c>
      <c r="RBP78" s="987" t="s">
        <v>55</v>
      </c>
      <c r="RBQ78" s="987" t="s">
        <v>55</v>
      </c>
      <c r="RBR78" s="987" t="s">
        <v>55</v>
      </c>
      <c r="RBS78" s="987" t="s">
        <v>55</v>
      </c>
      <c r="RBT78" s="987" t="s">
        <v>55</v>
      </c>
      <c r="RBU78" s="987" t="s">
        <v>55</v>
      </c>
      <c r="RBV78" s="987" t="s">
        <v>55</v>
      </c>
      <c r="RBW78" s="987" t="s">
        <v>55</v>
      </c>
      <c r="RBX78" s="987" t="s">
        <v>55</v>
      </c>
      <c r="RBY78" s="987" t="s">
        <v>55</v>
      </c>
      <c r="RBZ78" s="987" t="s">
        <v>55</v>
      </c>
      <c r="RCA78" s="987" t="s">
        <v>55</v>
      </c>
      <c r="RCB78" s="987" t="s">
        <v>55</v>
      </c>
      <c r="RCC78" s="987" t="s">
        <v>55</v>
      </c>
      <c r="RCD78" s="987" t="s">
        <v>55</v>
      </c>
      <c r="RCE78" s="987" t="s">
        <v>55</v>
      </c>
      <c r="RCF78" s="987" t="s">
        <v>55</v>
      </c>
      <c r="RCG78" s="987" t="s">
        <v>55</v>
      </c>
      <c r="RCH78" s="987" t="s">
        <v>55</v>
      </c>
      <c r="RCI78" s="987" t="s">
        <v>55</v>
      </c>
      <c r="RCJ78" s="987" t="s">
        <v>55</v>
      </c>
      <c r="RCK78" s="987" t="s">
        <v>55</v>
      </c>
      <c r="RCL78" s="987" t="s">
        <v>55</v>
      </c>
      <c r="RCM78" s="987" t="s">
        <v>55</v>
      </c>
      <c r="RCN78" s="987" t="s">
        <v>55</v>
      </c>
      <c r="RCO78" s="987" t="s">
        <v>55</v>
      </c>
      <c r="RCP78" s="987" t="s">
        <v>55</v>
      </c>
      <c r="RCQ78" s="987" t="s">
        <v>55</v>
      </c>
      <c r="RCR78" s="987" t="s">
        <v>55</v>
      </c>
      <c r="RCS78" s="987" t="s">
        <v>55</v>
      </c>
      <c r="RCT78" s="987" t="s">
        <v>55</v>
      </c>
      <c r="RCU78" s="987" t="s">
        <v>55</v>
      </c>
      <c r="RCV78" s="987" t="s">
        <v>55</v>
      </c>
      <c r="RCW78" s="987" t="s">
        <v>55</v>
      </c>
      <c r="RCX78" s="987" t="s">
        <v>55</v>
      </c>
      <c r="RCY78" s="987" t="s">
        <v>55</v>
      </c>
      <c r="RCZ78" s="987" t="s">
        <v>55</v>
      </c>
      <c r="RDA78" s="987" t="s">
        <v>55</v>
      </c>
      <c r="RDB78" s="987" t="s">
        <v>55</v>
      </c>
      <c r="RDC78" s="987" t="s">
        <v>55</v>
      </c>
      <c r="RDD78" s="987" t="s">
        <v>55</v>
      </c>
      <c r="RDE78" s="987" t="s">
        <v>55</v>
      </c>
      <c r="RDF78" s="987" t="s">
        <v>55</v>
      </c>
      <c r="RDG78" s="987" t="s">
        <v>55</v>
      </c>
      <c r="RDH78" s="987" t="s">
        <v>55</v>
      </c>
      <c r="RDI78" s="987" t="s">
        <v>55</v>
      </c>
      <c r="RDJ78" s="987" t="s">
        <v>55</v>
      </c>
      <c r="RDK78" s="987" t="s">
        <v>55</v>
      </c>
      <c r="RDL78" s="987" t="s">
        <v>55</v>
      </c>
      <c r="RDM78" s="987" t="s">
        <v>55</v>
      </c>
      <c r="RDN78" s="987" t="s">
        <v>55</v>
      </c>
      <c r="RDO78" s="987" t="s">
        <v>55</v>
      </c>
      <c r="RDP78" s="987" t="s">
        <v>55</v>
      </c>
      <c r="RDQ78" s="987" t="s">
        <v>55</v>
      </c>
      <c r="RDR78" s="987" t="s">
        <v>55</v>
      </c>
      <c r="RDS78" s="987" t="s">
        <v>55</v>
      </c>
      <c r="RDT78" s="987" t="s">
        <v>55</v>
      </c>
      <c r="RDU78" s="987" t="s">
        <v>55</v>
      </c>
      <c r="RDV78" s="987" t="s">
        <v>55</v>
      </c>
      <c r="RDW78" s="987" t="s">
        <v>55</v>
      </c>
      <c r="RDX78" s="987" t="s">
        <v>55</v>
      </c>
      <c r="RDY78" s="987" t="s">
        <v>55</v>
      </c>
      <c r="RDZ78" s="987" t="s">
        <v>55</v>
      </c>
      <c r="REA78" s="987" t="s">
        <v>55</v>
      </c>
      <c r="REB78" s="987" t="s">
        <v>55</v>
      </c>
      <c r="REC78" s="987" t="s">
        <v>55</v>
      </c>
      <c r="RED78" s="987" t="s">
        <v>55</v>
      </c>
      <c r="REE78" s="987" t="s">
        <v>55</v>
      </c>
      <c r="REF78" s="987" t="s">
        <v>55</v>
      </c>
      <c r="REG78" s="987" t="s">
        <v>55</v>
      </c>
      <c r="REH78" s="987" t="s">
        <v>55</v>
      </c>
      <c r="REI78" s="987" t="s">
        <v>55</v>
      </c>
      <c r="REJ78" s="987" t="s">
        <v>55</v>
      </c>
      <c r="REK78" s="987" t="s">
        <v>55</v>
      </c>
      <c r="REL78" s="987" t="s">
        <v>55</v>
      </c>
      <c r="REM78" s="987" t="s">
        <v>55</v>
      </c>
      <c r="REN78" s="987" t="s">
        <v>55</v>
      </c>
      <c r="REO78" s="987" t="s">
        <v>55</v>
      </c>
      <c r="REP78" s="987" t="s">
        <v>55</v>
      </c>
      <c r="REQ78" s="987" t="s">
        <v>55</v>
      </c>
      <c r="RER78" s="987" t="s">
        <v>55</v>
      </c>
      <c r="RES78" s="987" t="s">
        <v>55</v>
      </c>
      <c r="RET78" s="987" t="s">
        <v>55</v>
      </c>
      <c r="REU78" s="987" t="s">
        <v>55</v>
      </c>
      <c r="REV78" s="987" t="s">
        <v>55</v>
      </c>
      <c r="REW78" s="987" t="s">
        <v>55</v>
      </c>
      <c r="REX78" s="987" t="s">
        <v>55</v>
      </c>
      <c r="REY78" s="987" t="s">
        <v>55</v>
      </c>
      <c r="REZ78" s="987" t="s">
        <v>55</v>
      </c>
      <c r="RFA78" s="987" t="s">
        <v>55</v>
      </c>
      <c r="RFB78" s="987" t="s">
        <v>55</v>
      </c>
      <c r="RFC78" s="987" t="s">
        <v>55</v>
      </c>
      <c r="RFD78" s="987" t="s">
        <v>55</v>
      </c>
      <c r="RFE78" s="987" t="s">
        <v>55</v>
      </c>
      <c r="RFF78" s="987" t="s">
        <v>55</v>
      </c>
      <c r="RFG78" s="987" t="s">
        <v>55</v>
      </c>
      <c r="RFH78" s="987" t="s">
        <v>55</v>
      </c>
      <c r="RFI78" s="987" t="s">
        <v>55</v>
      </c>
      <c r="RFJ78" s="987" t="s">
        <v>55</v>
      </c>
      <c r="RFK78" s="987" t="s">
        <v>55</v>
      </c>
      <c r="RFL78" s="987" t="s">
        <v>55</v>
      </c>
      <c r="RFM78" s="987" t="s">
        <v>55</v>
      </c>
      <c r="RFN78" s="987" t="s">
        <v>55</v>
      </c>
      <c r="RFO78" s="987" t="s">
        <v>55</v>
      </c>
      <c r="RFP78" s="987" t="s">
        <v>55</v>
      </c>
      <c r="RFQ78" s="987" t="s">
        <v>55</v>
      </c>
      <c r="RFR78" s="987" t="s">
        <v>55</v>
      </c>
      <c r="RFS78" s="987" t="s">
        <v>55</v>
      </c>
      <c r="RFT78" s="987" t="s">
        <v>55</v>
      </c>
      <c r="RFU78" s="987" t="s">
        <v>55</v>
      </c>
      <c r="RFV78" s="987" t="s">
        <v>55</v>
      </c>
      <c r="RFW78" s="987" t="s">
        <v>55</v>
      </c>
      <c r="RFX78" s="987" t="s">
        <v>55</v>
      </c>
      <c r="RFY78" s="987" t="s">
        <v>55</v>
      </c>
      <c r="RFZ78" s="987" t="s">
        <v>55</v>
      </c>
      <c r="RGA78" s="987" t="s">
        <v>55</v>
      </c>
      <c r="RGB78" s="987" t="s">
        <v>55</v>
      </c>
      <c r="RGC78" s="987" t="s">
        <v>55</v>
      </c>
      <c r="RGD78" s="987" t="s">
        <v>55</v>
      </c>
      <c r="RGE78" s="987" t="s">
        <v>55</v>
      </c>
      <c r="RGF78" s="987" t="s">
        <v>55</v>
      </c>
      <c r="RGG78" s="987" t="s">
        <v>55</v>
      </c>
      <c r="RGH78" s="987" t="s">
        <v>55</v>
      </c>
      <c r="RGI78" s="987" t="s">
        <v>55</v>
      </c>
      <c r="RGJ78" s="987" t="s">
        <v>55</v>
      </c>
      <c r="RGK78" s="987" t="s">
        <v>55</v>
      </c>
      <c r="RGL78" s="987" t="s">
        <v>55</v>
      </c>
      <c r="RGM78" s="987" t="s">
        <v>55</v>
      </c>
      <c r="RGN78" s="987" t="s">
        <v>55</v>
      </c>
      <c r="RGO78" s="987" t="s">
        <v>55</v>
      </c>
      <c r="RGP78" s="987" t="s">
        <v>55</v>
      </c>
      <c r="RGQ78" s="987" t="s">
        <v>55</v>
      </c>
      <c r="RGR78" s="987" t="s">
        <v>55</v>
      </c>
      <c r="RGS78" s="987" t="s">
        <v>55</v>
      </c>
      <c r="RGT78" s="987" t="s">
        <v>55</v>
      </c>
      <c r="RGU78" s="987" t="s">
        <v>55</v>
      </c>
      <c r="RGV78" s="987" t="s">
        <v>55</v>
      </c>
      <c r="RGW78" s="987" t="s">
        <v>55</v>
      </c>
      <c r="RGX78" s="987" t="s">
        <v>55</v>
      </c>
      <c r="RGY78" s="987" t="s">
        <v>55</v>
      </c>
      <c r="RGZ78" s="987" t="s">
        <v>55</v>
      </c>
      <c r="RHA78" s="987" t="s">
        <v>55</v>
      </c>
      <c r="RHB78" s="987" t="s">
        <v>55</v>
      </c>
      <c r="RHC78" s="987" t="s">
        <v>55</v>
      </c>
      <c r="RHD78" s="987" t="s">
        <v>55</v>
      </c>
      <c r="RHE78" s="987" t="s">
        <v>55</v>
      </c>
      <c r="RHF78" s="987" t="s">
        <v>55</v>
      </c>
      <c r="RHG78" s="987" t="s">
        <v>55</v>
      </c>
      <c r="RHH78" s="987" t="s">
        <v>55</v>
      </c>
      <c r="RHI78" s="987" t="s">
        <v>55</v>
      </c>
      <c r="RHJ78" s="987" t="s">
        <v>55</v>
      </c>
      <c r="RHK78" s="987" t="s">
        <v>55</v>
      </c>
      <c r="RHL78" s="987" t="s">
        <v>55</v>
      </c>
      <c r="RHM78" s="987" t="s">
        <v>55</v>
      </c>
      <c r="RHN78" s="987" t="s">
        <v>55</v>
      </c>
      <c r="RHO78" s="987" t="s">
        <v>55</v>
      </c>
      <c r="RHP78" s="987" t="s">
        <v>55</v>
      </c>
      <c r="RHQ78" s="987" t="s">
        <v>55</v>
      </c>
      <c r="RHR78" s="987" t="s">
        <v>55</v>
      </c>
      <c r="RHS78" s="987" t="s">
        <v>55</v>
      </c>
      <c r="RHT78" s="987" t="s">
        <v>55</v>
      </c>
      <c r="RHU78" s="987" t="s">
        <v>55</v>
      </c>
      <c r="RHV78" s="987" t="s">
        <v>55</v>
      </c>
      <c r="RHW78" s="987" t="s">
        <v>55</v>
      </c>
      <c r="RHX78" s="987" t="s">
        <v>55</v>
      </c>
      <c r="RHY78" s="987" t="s">
        <v>55</v>
      </c>
      <c r="RHZ78" s="987" t="s">
        <v>55</v>
      </c>
      <c r="RIA78" s="987" t="s">
        <v>55</v>
      </c>
      <c r="RIB78" s="987" t="s">
        <v>55</v>
      </c>
      <c r="RIC78" s="987" t="s">
        <v>55</v>
      </c>
      <c r="RID78" s="987" t="s">
        <v>55</v>
      </c>
      <c r="RIE78" s="987" t="s">
        <v>55</v>
      </c>
      <c r="RIF78" s="987" t="s">
        <v>55</v>
      </c>
      <c r="RIG78" s="987" t="s">
        <v>55</v>
      </c>
      <c r="RIH78" s="987" t="s">
        <v>55</v>
      </c>
      <c r="RII78" s="987" t="s">
        <v>55</v>
      </c>
      <c r="RIJ78" s="987" t="s">
        <v>55</v>
      </c>
      <c r="RIK78" s="987" t="s">
        <v>55</v>
      </c>
      <c r="RIL78" s="987" t="s">
        <v>55</v>
      </c>
      <c r="RIM78" s="987" t="s">
        <v>55</v>
      </c>
      <c r="RIN78" s="987" t="s">
        <v>55</v>
      </c>
      <c r="RIO78" s="987" t="s">
        <v>55</v>
      </c>
      <c r="RIP78" s="987" t="s">
        <v>55</v>
      </c>
      <c r="RIQ78" s="987" t="s">
        <v>55</v>
      </c>
      <c r="RIR78" s="987" t="s">
        <v>55</v>
      </c>
      <c r="RIS78" s="987" t="s">
        <v>55</v>
      </c>
      <c r="RIT78" s="987" t="s">
        <v>55</v>
      </c>
      <c r="RIU78" s="987" t="s">
        <v>55</v>
      </c>
      <c r="RIV78" s="987" t="s">
        <v>55</v>
      </c>
      <c r="RIW78" s="987" t="s">
        <v>55</v>
      </c>
      <c r="RIX78" s="987" t="s">
        <v>55</v>
      </c>
      <c r="RIY78" s="987" t="s">
        <v>55</v>
      </c>
      <c r="RIZ78" s="987" t="s">
        <v>55</v>
      </c>
      <c r="RJA78" s="987" t="s">
        <v>55</v>
      </c>
      <c r="RJB78" s="987" t="s">
        <v>55</v>
      </c>
      <c r="RJC78" s="987" t="s">
        <v>55</v>
      </c>
      <c r="RJD78" s="987" t="s">
        <v>55</v>
      </c>
      <c r="RJE78" s="987" t="s">
        <v>55</v>
      </c>
      <c r="RJF78" s="987" t="s">
        <v>55</v>
      </c>
      <c r="RJG78" s="987" t="s">
        <v>55</v>
      </c>
      <c r="RJH78" s="987" t="s">
        <v>55</v>
      </c>
      <c r="RJI78" s="987" t="s">
        <v>55</v>
      </c>
      <c r="RJJ78" s="987" t="s">
        <v>55</v>
      </c>
      <c r="RJK78" s="987" t="s">
        <v>55</v>
      </c>
      <c r="RJL78" s="987" t="s">
        <v>55</v>
      </c>
      <c r="RJM78" s="987" t="s">
        <v>55</v>
      </c>
      <c r="RJN78" s="987" t="s">
        <v>55</v>
      </c>
      <c r="RJO78" s="987" t="s">
        <v>55</v>
      </c>
      <c r="RJP78" s="987" t="s">
        <v>55</v>
      </c>
      <c r="RJQ78" s="987" t="s">
        <v>55</v>
      </c>
      <c r="RJR78" s="987" t="s">
        <v>55</v>
      </c>
      <c r="RJS78" s="987" t="s">
        <v>55</v>
      </c>
      <c r="RJT78" s="987" t="s">
        <v>55</v>
      </c>
      <c r="RJU78" s="987" t="s">
        <v>55</v>
      </c>
      <c r="RJV78" s="987" t="s">
        <v>55</v>
      </c>
      <c r="RJW78" s="987" t="s">
        <v>55</v>
      </c>
      <c r="RJX78" s="987" t="s">
        <v>55</v>
      </c>
      <c r="RJY78" s="987" t="s">
        <v>55</v>
      </c>
      <c r="RJZ78" s="987" t="s">
        <v>55</v>
      </c>
      <c r="RKA78" s="987" t="s">
        <v>55</v>
      </c>
      <c r="RKB78" s="987" t="s">
        <v>55</v>
      </c>
      <c r="RKC78" s="987" t="s">
        <v>55</v>
      </c>
      <c r="RKD78" s="987" t="s">
        <v>55</v>
      </c>
      <c r="RKE78" s="987" t="s">
        <v>55</v>
      </c>
      <c r="RKF78" s="987" t="s">
        <v>55</v>
      </c>
      <c r="RKG78" s="987" t="s">
        <v>55</v>
      </c>
      <c r="RKH78" s="987" t="s">
        <v>55</v>
      </c>
      <c r="RKI78" s="987" t="s">
        <v>55</v>
      </c>
      <c r="RKJ78" s="987" t="s">
        <v>55</v>
      </c>
      <c r="RKK78" s="987" t="s">
        <v>55</v>
      </c>
      <c r="RKL78" s="987" t="s">
        <v>55</v>
      </c>
      <c r="RKM78" s="987" t="s">
        <v>55</v>
      </c>
      <c r="RKN78" s="987" t="s">
        <v>55</v>
      </c>
      <c r="RKO78" s="987" t="s">
        <v>55</v>
      </c>
      <c r="RKP78" s="987" t="s">
        <v>55</v>
      </c>
      <c r="RKQ78" s="987" t="s">
        <v>55</v>
      </c>
      <c r="RKR78" s="987" t="s">
        <v>55</v>
      </c>
      <c r="RKS78" s="987" t="s">
        <v>55</v>
      </c>
      <c r="RKT78" s="987" t="s">
        <v>55</v>
      </c>
      <c r="RKU78" s="987" t="s">
        <v>55</v>
      </c>
      <c r="RKV78" s="987" t="s">
        <v>55</v>
      </c>
      <c r="RKW78" s="987" t="s">
        <v>55</v>
      </c>
      <c r="RKX78" s="987" t="s">
        <v>55</v>
      </c>
      <c r="RKY78" s="987" t="s">
        <v>55</v>
      </c>
      <c r="RKZ78" s="987" t="s">
        <v>55</v>
      </c>
      <c r="RLA78" s="987" t="s">
        <v>55</v>
      </c>
      <c r="RLB78" s="987" t="s">
        <v>55</v>
      </c>
      <c r="RLC78" s="987" t="s">
        <v>55</v>
      </c>
      <c r="RLD78" s="987" t="s">
        <v>55</v>
      </c>
      <c r="RLE78" s="987" t="s">
        <v>55</v>
      </c>
      <c r="RLF78" s="987" t="s">
        <v>55</v>
      </c>
      <c r="RLG78" s="987" t="s">
        <v>55</v>
      </c>
      <c r="RLH78" s="987" t="s">
        <v>55</v>
      </c>
      <c r="RLI78" s="987" t="s">
        <v>55</v>
      </c>
      <c r="RLJ78" s="987" t="s">
        <v>55</v>
      </c>
      <c r="RLK78" s="987" t="s">
        <v>55</v>
      </c>
      <c r="RLL78" s="987" t="s">
        <v>55</v>
      </c>
      <c r="RLM78" s="987" t="s">
        <v>55</v>
      </c>
      <c r="RLN78" s="987" t="s">
        <v>55</v>
      </c>
      <c r="RLO78" s="987" t="s">
        <v>55</v>
      </c>
      <c r="RLP78" s="987" t="s">
        <v>55</v>
      </c>
      <c r="RLQ78" s="987" t="s">
        <v>55</v>
      </c>
      <c r="RLR78" s="987" t="s">
        <v>55</v>
      </c>
      <c r="RLS78" s="987" t="s">
        <v>55</v>
      </c>
      <c r="RLT78" s="987" t="s">
        <v>55</v>
      </c>
      <c r="RLU78" s="987" t="s">
        <v>55</v>
      </c>
      <c r="RLV78" s="987" t="s">
        <v>55</v>
      </c>
      <c r="RLW78" s="987" t="s">
        <v>55</v>
      </c>
      <c r="RLX78" s="987" t="s">
        <v>55</v>
      </c>
      <c r="RLY78" s="987" t="s">
        <v>55</v>
      </c>
      <c r="RLZ78" s="987" t="s">
        <v>55</v>
      </c>
      <c r="RMA78" s="987" t="s">
        <v>55</v>
      </c>
      <c r="RMB78" s="987" t="s">
        <v>55</v>
      </c>
      <c r="RMC78" s="987" t="s">
        <v>55</v>
      </c>
      <c r="RMD78" s="987" t="s">
        <v>55</v>
      </c>
      <c r="RME78" s="987" t="s">
        <v>55</v>
      </c>
      <c r="RMF78" s="987" t="s">
        <v>55</v>
      </c>
      <c r="RMG78" s="987" t="s">
        <v>55</v>
      </c>
      <c r="RMH78" s="987" t="s">
        <v>55</v>
      </c>
      <c r="RMI78" s="987" t="s">
        <v>55</v>
      </c>
      <c r="RMJ78" s="987" t="s">
        <v>55</v>
      </c>
      <c r="RMK78" s="987" t="s">
        <v>55</v>
      </c>
      <c r="RML78" s="987" t="s">
        <v>55</v>
      </c>
      <c r="RMM78" s="987" t="s">
        <v>55</v>
      </c>
      <c r="RMN78" s="987" t="s">
        <v>55</v>
      </c>
      <c r="RMO78" s="987" t="s">
        <v>55</v>
      </c>
      <c r="RMP78" s="987" t="s">
        <v>55</v>
      </c>
      <c r="RMQ78" s="987" t="s">
        <v>55</v>
      </c>
      <c r="RMR78" s="987" t="s">
        <v>55</v>
      </c>
      <c r="RMS78" s="987" t="s">
        <v>55</v>
      </c>
      <c r="RMT78" s="987" t="s">
        <v>55</v>
      </c>
      <c r="RMU78" s="987" t="s">
        <v>55</v>
      </c>
      <c r="RMV78" s="987" t="s">
        <v>55</v>
      </c>
      <c r="RMW78" s="987" t="s">
        <v>55</v>
      </c>
      <c r="RMX78" s="987" t="s">
        <v>55</v>
      </c>
      <c r="RMY78" s="987" t="s">
        <v>55</v>
      </c>
      <c r="RMZ78" s="987" t="s">
        <v>55</v>
      </c>
      <c r="RNA78" s="987" t="s">
        <v>55</v>
      </c>
      <c r="RNB78" s="987" t="s">
        <v>55</v>
      </c>
      <c r="RNC78" s="987" t="s">
        <v>55</v>
      </c>
      <c r="RND78" s="987" t="s">
        <v>55</v>
      </c>
      <c r="RNE78" s="987" t="s">
        <v>55</v>
      </c>
      <c r="RNF78" s="987" t="s">
        <v>55</v>
      </c>
      <c r="RNG78" s="987" t="s">
        <v>55</v>
      </c>
      <c r="RNH78" s="987" t="s">
        <v>55</v>
      </c>
      <c r="RNI78" s="987" t="s">
        <v>55</v>
      </c>
      <c r="RNJ78" s="987" t="s">
        <v>55</v>
      </c>
      <c r="RNK78" s="987" t="s">
        <v>55</v>
      </c>
      <c r="RNL78" s="987" t="s">
        <v>55</v>
      </c>
      <c r="RNM78" s="987" t="s">
        <v>55</v>
      </c>
      <c r="RNN78" s="987" t="s">
        <v>55</v>
      </c>
      <c r="RNO78" s="987" t="s">
        <v>55</v>
      </c>
      <c r="RNP78" s="987" t="s">
        <v>55</v>
      </c>
      <c r="RNQ78" s="987" t="s">
        <v>55</v>
      </c>
      <c r="RNR78" s="987" t="s">
        <v>55</v>
      </c>
      <c r="RNS78" s="987" t="s">
        <v>55</v>
      </c>
      <c r="RNT78" s="987" t="s">
        <v>55</v>
      </c>
      <c r="RNU78" s="987" t="s">
        <v>55</v>
      </c>
      <c r="RNV78" s="987" t="s">
        <v>55</v>
      </c>
      <c r="RNW78" s="987" t="s">
        <v>55</v>
      </c>
      <c r="RNX78" s="987" t="s">
        <v>55</v>
      </c>
      <c r="RNY78" s="987" t="s">
        <v>55</v>
      </c>
      <c r="RNZ78" s="987" t="s">
        <v>55</v>
      </c>
      <c r="ROA78" s="987" t="s">
        <v>55</v>
      </c>
      <c r="ROB78" s="987" t="s">
        <v>55</v>
      </c>
      <c r="ROC78" s="987" t="s">
        <v>55</v>
      </c>
      <c r="ROD78" s="987" t="s">
        <v>55</v>
      </c>
      <c r="ROE78" s="987" t="s">
        <v>55</v>
      </c>
      <c r="ROF78" s="987" t="s">
        <v>55</v>
      </c>
      <c r="ROG78" s="987" t="s">
        <v>55</v>
      </c>
      <c r="ROH78" s="987" t="s">
        <v>55</v>
      </c>
      <c r="ROI78" s="987" t="s">
        <v>55</v>
      </c>
      <c r="ROJ78" s="987" t="s">
        <v>55</v>
      </c>
      <c r="ROK78" s="987" t="s">
        <v>55</v>
      </c>
      <c r="ROL78" s="987" t="s">
        <v>55</v>
      </c>
      <c r="ROM78" s="987" t="s">
        <v>55</v>
      </c>
      <c r="RON78" s="987" t="s">
        <v>55</v>
      </c>
      <c r="ROO78" s="987" t="s">
        <v>55</v>
      </c>
      <c r="ROP78" s="987" t="s">
        <v>55</v>
      </c>
      <c r="ROQ78" s="987" t="s">
        <v>55</v>
      </c>
      <c r="ROR78" s="987" t="s">
        <v>55</v>
      </c>
      <c r="ROS78" s="987" t="s">
        <v>55</v>
      </c>
      <c r="ROT78" s="987" t="s">
        <v>55</v>
      </c>
      <c r="ROU78" s="987" t="s">
        <v>55</v>
      </c>
      <c r="ROV78" s="987" t="s">
        <v>55</v>
      </c>
      <c r="ROW78" s="987" t="s">
        <v>55</v>
      </c>
      <c r="ROX78" s="987" t="s">
        <v>55</v>
      </c>
      <c r="ROY78" s="987" t="s">
        <v>55</v>
      </c>
      <c r="ROZ78" s="987" t="s">
        <v>55</v>
      </c>
      <c r="RPA78" s="987" t="s">
        <v>55</v>
      </c>
      <c r="RPB78" s="987" t="s">
        <v>55</v>
      </c>
      <c r="RPC78" s="987" t="s">
        <v>55</v>
      </c>
      <c r="RPD78" s="987" t="s">
        <v>55</v>
      </c>
      <c r="RPE78" s="987" t="s">
        <v>55</v>
      </c>
      <c r="RPF78" s="987" t="s">
        <v>55</v>
      </c>
      <c r="RPG78" s="987" t="s">
        <v>55</v>
      </c>
      <c r="RPH78" s="987" t="s">
        <v>55</v>
      </c>
      <c r="RPI78" s="987" t="s">
        <v>55</v>
      </c>
      <c r="RPJ78" s="987" t="s">
        <v>55</v>
      </c>
      <c r="RPK78" s="987" t="s">
        <v>55</v>
      </c>
      <c r="RPL78" s="987" t="s">
        <v>55</v>
      </c>
      <c r="RPM78" s="987" t="s">
        <v>55</v>
      </c>
      <c r="RPN78" s="987" t="s">
        <v>55</v>
      </c>
      <c r="RPO78" s="987" t="s">
        <v>55</v>
      </c>
      <c r="RPP78" s="987" t="s">
        <v>55</v>
      </c>
      <c r="RPQ78" s="987" t="s">
        <v>55</v>
      </c>
      <c r="RPR78" s="987" t="s">
        <v>55</v>
      </c>
      <c r="RPS78" s="987" t="s">
        <v>55</v>
      </c>
      <c r="RPT78" s="987" t="s">
        <v>55</v>
      </c>
      <c r="RPU78" s="987" t="s">
        <v>55</v>
      </c>
      <c r="RPV78" s="987" t="s">
        <v>55</v>
      </c>
      <c r="RPW78" s="987" t="s">
        <v>55</v>
      </c>
      <c r="RPX78" s="987" t="s">
        <v>55</v>
      </c>
      <c r="RPY78" s="987" t="s">
        <v>55</v>
      </c>
      <c r="RPZ78" s="987" t="s">
        <v>55</v>
      </c>
      <c r="RQA78" s="987" t="s">
        <v>55</v>
      </c>
      <c r="RQB78" s="987" t="s">
        <v>55</v>
      </c>
      <c r="RQC78" s="987" t="s">
        <v>55</v>
      </c>
      <c r="RQD78" s="987" t="s">
        <v>55</v>
      </c>
      <c r="RQE78" s="987" t="s">
        <v>55</v>
      </c>
      <c r="RQF78" s="987" t="s">
        <v>55</v>
      </c>
      <c r="RQG78" s="987" t="s">
        <v>55</v>
      </c>
      <c r="RQH78" s="987" t="s">
        <v>55</v>
      </c>
      <c r="RQI78" s="987" t="s">
        <v>55</v>
      </c>
      <c r="RQJ78" s="987" t="s">
        <v>55</v>
      </c>
      <c r="RQK78" s="987" t="s">
        <v>55</v>
      </c>
      <c r="RQL78" s="987" t="s">
        <v>55</v>
      </c>
      <c r="RQM78" s="987" t="s">
        <v>55</v>
      </c>
      <c r="RQN78" s="987" t="s">
        <v>55</v>
      </c>
      <c r="RQO78" s="987" t="s">
        <v>55</v>
      </c>
      <c r="RQP78" s="987" t="s">
        <v>55</v>
      </c>
      <c r="RQQ78" s="987" t="s">
        <v>55</v>
      </c>
      <c r="RQR78" s="987" t="s">
        <v>55</v>
      </c>
      <c r="RQS78" s="987" t="s">
        <v>55</v>
      </c>
      <c r="RQT78" s="987" t="s">
        <v>55</v>
      </c>
      <c r="RQU78" s="987" t="s">
        <v>55</v>
      </c>
      <c r="RQV78" s="987" t="s">
        <v>55</v>
      </c>
      <c r="RQW78" s="987" t="s">
        <v>55</v>
      </c>
      <c r="RQX78" s="987" t="s">
        <v>55</v>
      </c>
      <c r="RQY78" s="987" t="s">
        <v>55</v>
      </c>
      <c r="RQZ78" s="987" t="s">
        <v>55</v>
      </c>
      <c r="RRA78" s="987" t="s">
        <v>55</v>
      </c>
      <c r="RRB78" s="987" t="s">
        <v>55</v>
      </c>
      <c r="RRC78" s="987" t="s">
        <v>55</v>
      </c>
      <c r="RRD78" s="987" t="s">
        <v>55</v>
      </c>
      <c r="RRE78" s="987" t="s">
        <v>55</v>
      </c>
      <c r="RRF78" s="987" t="s">
        <v>55</v>
      </c>
      <c r="RRG78" s="987" t="s">
        <v>55</v>
      </c>
      <c r="RRH78" s="987" t="s">
        <v>55</v>
      </c>
      <c r="RRI78" s="987" t="s">
        <v>55</v>
      </c>
      <c r="RRJ78" s="987" t="s">
        <v>55</v>
      </c>
      <c r="RRK78" s="987" t="s">
        <v>55</v>
      </c>
      <c r="RRL78" s="987" t="s">
        <v>55</v>
      </c>
      <c r="RRM78" s="987" t="s">
        <v>55</v>
      </c>
      <c r="RRN78" s="987" t="s">
        <v>55</v>
      </c>
      <c r="RRO78" s="987" t="s">
        <v>55</v>
      </c>
      <c r="RRP78" s="987" t="s">
        <v>55</v>
      </c>
      <c r="RRQ78" s="987" t="s">
        <v>55</v>
      </c>
      <c r="RRR78" s="987" t="s">
        <v>55</v>
      </c>
      <c r="RRS78" s="987" t="s">
        <v>55</v>
      </c>
      <c r="RRT78" s="987" t="s">
        <v>55</v>
      </c>
      <c r="RRU78" s="987" t="s">
        <v>55</v>
      </c>
      <c r="RRV78" s="987" t="s">
        <v>55</v>
      </c>
      <c r="RRW78" s="987" t="s">
        <v>55</v>
      </c>
      <c r="RRX78" s="987" t="s">
        <v>55</v>
      </c>
      <c r="RRY78" s="987" t="s">
        <v>55</v>
      </c>
      <c r="RRZ78" s="987" t="s">
        <v>55</v>
      </c>
      <c r="RSA78" s="987" t="s">
        <v>55</v>
      </c>
      <c r="RSB78" s="987" t="s">
        <v>55</v>
      </c>
      <c r="RSC78" s="987" t="s">
        <v>55</v>
      </c>
      <c r="RSD78" s="987" t="s">
        <v>55</v>
      </c>
      <c r="RSE78" s="987" t="s">
        <v>55</v>
      </c>
      <c r="RSF78" s="987" t="s">
        <v>55</v>
      </c>
      <c r="RSG78" s="987" t="s">
        <v>55</v>
      </c>
      <c r="RSH78" s="987" t="s">
        <v>55</v>
      </c>
      <c r="RSI78" s="987" t="s">
        <v>55</v>
      </c>
      <c r="RSJ78" s="987" t="s">
        <v>55</v>
      </c>
      <c r="RSK78" s="987" t="s">
        <v>55</v>
      </c>
      <c r="RSL78" s="987" t="s">
        <v>55</v>
      </c>
      <c r="RSM78" s="987" t="s">
        <v>55</v>
      </c>
      <c r="RSN78" s="987" t="s">
        <v>55</v>
      </c>
      <c r="RSO78" s="987" t="s">
        <v>55</v>
      </c>
      <c r="RSP78" s="987" t="s">
        <v>55</v>
      </c>
      <c r="RSQ78" s="987" t="s">
        <v>55</v>
      </c>
      <c r="RSR78" s="987" t="s">
        <v>55</v>
      </c>
      <c r="RSS78" s="987" t="s">
        <v>55</v>
      </c>
      <c r="RST78" s="987" t="s">
        <v>55</v>
      </c>
      <c r="RSU78" s="987" t="s">
        <v>55</v>
      </c>
      <c r="RSV78" s="987" t="s">
        <v>55</v>
      </c>
      <c r="RSW78" s="987" t="s">
        <v>55</v>
      </c>
      <c r="RSX78" s="987" t="s">
        <v>55</v>
      </c>
      <c r="RSY78" s="987" t="s">
        <v>55</v>
      </c>
      <c r="RSZ78" s="987" t="s">
        <v>55</v>
      </c>
      <c r="RTA78" s="987" t="s">
        <v>55</v>
      </c>
      <c r="RTB78" s="987" t="s">
        <v>55</v>
      </c>
      <c r="RTC78" s="987" t="s">
        <v>55</v>
      </c>
      <c r="RTD78" s="987" t="s">
        <v>55</v>
      </c>
      <c r="RTE78" s="987" t="s">
        <v>55</v>
      </c>
      <c r="RTF78" s="987" t="s">
        <v>55</v>
      </c>
      <c r="RTG78" s="987" t="s">
        <v>55</v>
      </c>
      <c r="RTH78" s="987" t="s">
        <v>55</v>
      </c>
      <c r="RTI78" s="987" t="s">
        <v>55</v>
      </c>
      <c r="RTJ78" s="987" t="s">
        <v>55</v>
      </c>
      <c r="RTK78" s="987" t="s">
        <v>55</v>
      </c>
      <c r="RTL78" s="987" t="s">
        <v>55</v>
      </c>
      <c r="RTM78" s="987" t="s">
        <v>55</v>
      </c>
      <c r="RTN78" s="987" t="s">
        <v>55</v>
      </c>
      <c r="RTO78" s="987" t="s">
        <v>55</v>
      </c>
      <c r="RTP78" s="987" t="s">
        <v>55</v>
      </c>
      <c r="RTQ78" s="987" t="s">
        <v>55</v>
      </c>
      <c r="RTR78" s="987" t="s">
        <v>55</v>
      </c>
      <c r="RTS78" s="987" t="s">
        <v>55</v>
      </c>
      <c r="RTT78" s="987" t="s">
        <v>55</v>
      </c>
      <c r="RTU78" s="987" t="s">
        <v>55</v>
      </c>
      <c r="RTV78" s="987" t="s">
        <v>55</v>
      </c>
      <c r="RTW78" s="987" t="s">
        <v>55</v>
      </c>
      <c r="RTX78" s="987" t="s">
        <v>55</v>
      </c>
      <c r="RTY78" s="987" t="s">
        <v>55</v>
      </c>
      <c r="RTZ78" s="987" t="s">
        <v>55</v>
      </c>
      <c r="RUA78" s="987" t="s">
        <v>55</v>
      </c>
      <c r="RUB78" s="987" t="s">
        <v>55</v>
      </c>
      <c r="RUC78" s="987" t="s">
        <v>55</v>
      </c>
      <c r="RUD78" s="987" t="s">
        <v>55</v>
      </c>
      <c r="RUE78" s="987" t="s">
        <v>55</v>
      </c>
      <c r="RUF78" s="987" t="s">
        <v>55</v>
      </c>
      <c r="RUG78" s="987" t="s">
        <v>55</v>
      </c>
      <c r="RUH78" s="987" t="s">
        <v>55</v>
      </c>
      <c r="RUI78" s="987" t="s">
        <v>55</v>
      </c>
      <c r="RUJ78" s="987" t="s">
        <v>55</v>
      </c>
      <c r="RUK78" s="987" t="s">
        <v>55</v>
      </c>
      <c r="RUL78" s="987" t="s">
        <v>55</v>
      </c>
      <c r="RUM78" s="987" t="s">
        <v>55</v>
      </c>
      <c r="RUN78" s="987" t="s">
        <v>55</v>
      </c>
      <c r="RUO78" s="987" t="s">
        <v>55</v>
      </c>
      <c r="RUP78" s="987" t="s">
        <v>55</v>
      </c>
      <c r="RUQ78" s="987" t="s">
        <v>55</v>
      </c>
      <c r="RUR78" s="987" t="s">
        <v>55</v>
      </c>
      <c r="RUS78" s="987" t="s">
        <v>55</v>
      </c>
      <c r="RUT78" s="987" t="s">
        <v>55</v>
      </c>
      <c r="RUU78" s="987" t="s">
        <v>55</v>
      </c>
      <c r="RUV78" s="987" t="s">
        <v>55</v>
      </c>
      <c r="RUW78" s="987" t="s">
        <v>55</v>
      </c>
      <c r="RUX78" s="987" t="s">
        <v>55</v>
      </c>
      <c r="RUY78" s="987" t="s">
        <v>55</v>
      </c>
      <c r="RUZ78" s="987" t="s">
        <v>55</v>
      </c>
      <c r="RVA78" s="987" t="s">
        <v>55</v>
      </c>
      <c r="RVB78" s="987" t="s">
        <v>55</v>
      </c>
      <c r="RVC78" s="987" t="s">
        <v>55</v>
      </c>
      <c r="RVD78" s="987" t="s">
        <v>55</v>
      </c>
      <c r="RVE78" s="987" t="s">
        <v>55</v>
      </c>
      <c r="RVF78" s="987" t="s">
        <v>55</v>
      </c>
      <c r="RVG78" s="987" t="s">
        <v>55</v>
      </c>
      <c r="RVH78" s="987" t="s">
        <v>55</v>
      </c>
      <c r="RVI78" s="987" t="s">
        <v>55</v>
      </c>
      <c r="RVJ78" s="987" t="s">
        <v>55</v>
      </c>
      <c r="RVK78" s="987" t="s">
        <v>55</v>
      </c>
      <c r="RVL78" s="987" t="s">
        <v>55</v>
      </c>
      <c r="RVM78" s="987" t="s">
        <v>55</v>
      </c>
      <c r="RVN78" s="987" t="s">
        <v>55</v>
      </c>
      <c r="RVO78" s="987" t="s">
        <v>55</v>
      </c>
      <c r="RVP78" s="987" t="s">
        <v>55</v>
      </c>
      <c r="RVQ78" s="987" t="s">
        <v>55</v>
      </c>
      <c r="RVR78" s="987" t="s">
        <v>55</v>
      </c>
      <c r="RVS78" s="987" t="s">
        <v>55</v>
      </c>
      <c r="RVT78" s="987" t="s">
        <v>55</v>
      </c>
      <c r="RVU78" s="987" t="s">
        <v>55</v>
      </c>
      <c r="RVV78" s="987" t="s">
        <v>55</v>
      </c>
      <c r="RVW78" s="987" t="s">
        <v>55</v>
      </c>
      <c r="RVX78" s="987" t="s">
        <v>55</v>
      </c>
      <c r="RVY78" s="987" t="s">
        <v>55</v>
      </c>
      <c r="RVZ78" s="987" t="s">
        <v>55</v>
      </c>
      <c r="RWA78" s="987" t="s">
        <v>55</v>
      </c>
      <c r="RWB78" s="987" t="s">
        <v>55</v>
      </c>
      <c r="RWC78" s="987" t="s">
        <v>55</v>
      </c>
      <c r="RWD78" s="987" t="s">
        <v>55</v>
      </c>
      <c r="RWE78" s="987" t="s">
        <v>55</v>
      </c>
      <c r="RWF78" s="987" t="s">
        <v>55</v>
      </c>
      <c r="RWG78" s="987" t="s">
        <v>55</v>
      </c>
      <c r="RWH78" s="987" t="s">
        <v>55</v>
      </c>
      <c r="RWI78" s="987" t="s">
        <v>55</v>
      </c>
      <c r="RWJ78" s="987" t="s">
        <v>55</v>
      </c>
      <c r="RWK78" s="987" t="s">
        <v>55</v>
      </c>
      <c r="RWL78" s="987" t="s">
        <v>55</v>
      </c>
      <c r="RWM78" s="987" t="s">
        <v>55</v>
      </c>
      <c r="RWN78" s="987" t="s">
        <v>55</v>
      </c>
      <c r="RWO78" s="987" t="s">
        <v>55</v>
      </c>
      <c r="RWP78" s="987" t="s">
        <v>55</v>
      </c>
      <c r="RWQ78" s="987" t="s">
        <v>55</v>
      </c>
      <c r="RWR78" s="987" t="s">
        <v>55</v>
      </c>
      <c r="RWS78" s="987" t="s">
        <v>55</v>
      </c>
      <c r="RWT78" s="987" t="s">
        <v>55</v>
      </c>
      <c r="RWU78" s="987" t="s">
        <v>55</v>
      </c>
      <c r="RWV78" s="987" t="s">
        <v>55</v>
      </c>
      <c r="RWW78" s="987" t="s">
        <v>55</v>
      </c>
      <c r="RWX78" s="987" t="s">
        <v>55</v>
      </c>
      <c r="RWY78" s="987" t="s">
        <v>55</v>
      </c>
      <c r="RWZ78" s="987" t="s">
        <v>55</v>
      </c>
      <c r="RXA78" s="987" t="s">
        <v>55</v>
      </c>
      <c r="RXB78" s="987" t="s">
        <v>55</v>
      </c>
      <c r="RXC78" s="987" t="s">
        <v>55</v>
      </c>
      <c r="RXD78" s="987" t="s">
        <v>55</v>
      </c>
      <c r="RXE78" s="987" t="s">
        <v>55</v>
      </c>
      <c r="RXF78" s="987" t="s">
        <v>55</v>
      </c>
      <c r="RXG78" s="987" t="s">
        <v>55</v>
      </c>
      <c r="RXH78" s="987" t="s">
        <v>55</v>
      </c>
      <c r="RXI78" s="987" t="s">
        <v>55</v>
      </c>
      <c r="RXJ78" s="987" t="s">
        <v>55</v>
      </c>
      <c r="RXK78" s="987" t="s">
        <v>55</v>
      </c>
      <c r="RXL78" s="987" t="s">
        <v>55</v>
      </c>
      <c r="RXM78" s="987" t="s">
        <v>55</v>
      </c>
      <c r="RXN78" s="987" t="s">
        <v>55</v>
      </c>
      <c r="RXO78" s="987" t="s">
        <v>55</v>
      </c>
      <c r="RXP78" s="987" t="s">
        <v>55</v>
      </c>
      <c r="RXQ78" s="987" t="s">
        <v>55</v>
      </c>
      <c r="RXR78" s="987" t="s">
        <v>55</v>
      </c>
      <c r="RXS78" s="987" t="s">
        <v>55</v>
      </c>
      <c r="RXT78" s="987" t="s">
        <v>55</v>
      </c>
      <c r="RXU78" s="987" t="s">
        <v>55</v>
      </c>
      <c r="RXV78" s="987" t="s">
        <v>55</v>
      </c>
      <c r="RXW78" s="987" t="s">
        <v>55</v>
      </c>
      <c r="RXX78" s="987" t="s">
        <v>55</v>
      </c>
      <c r="RXY78" s="987" t="s">
        <v>55</v>
      </c>
      <c r="RXZ78" s="987" t="s">
        <v>55</v>
      </c>
      <c r="RYA78" s="987" t="s">
        <v>55</v>
      </c>
      <c r="RYB78" s="987" t="s">
        <v>55</v>
      </c>
      <c r="RYC78" s="987" t="s">
        <v>55</v>
      </c>
      <c r="RYD78" s="987" t="s">
        <v>55</v>
      </c>
      <c r="RYE78" s="987" t="s">
        <v>55</v>
      </c>
      <c r="RYF78" s="987" t="s">
        <v>55</v>
      </c>
      <c r="RYG78" s="987" t="s">
        <v>55</v>
      </c>
      <c r="RYH78" s="987" t="s">
        <v>55</v>
      </c>
      <c r="RYI78" s="987" t="s">
        <v>55</v>
      </c>
      <c r="RYJ78" s="987" t="s">
        <v>55</v>
      </c>
      <c r="RYK78" s="987" t="s">
        <v>55</v>
      </c>
      <c r="RYL78" s="987" t="s">
        <v>55</v>
      </c>
      <c r="RYM78" s="987" t="s">
        <v>55</v>
      </c>
      <c r="RYN78" s="987" t="s">
        <v>55</v>
      </c>
      <c r="RYO78" s="987" t="s">
        <v>55</v>
      </c>
      <c r="RYP78" s="987" t="s">
        <v>55</v>
      </c>
      <c r="RYQ78" s="987" t="s">
        <v>55</v>
      </c>
      <c r="RYR78" s="987" t="s">
        <v>55</v>
      </c>
      <c r="RYS78" s="987" t="s">
        <v>55</v>
      </c>
      <c r="RYT78" s="987" t="s">
        <v>55</v>
      </c>
      <c r="RYU78" s="987" t="s">
        <v>55</v>
      </c>
      <c r="RYV78" s="987" t="s">
        <v>55</v>
      </c>
      <c r="RYW78" s="987" t="s">
        <v>55</v>
      </c>
      <c r="RYX78" s="987" t="s">
        <v>55</v>
      </c>
      <c r="RYY78" s="987" t="s">
        <v>55</v>
      </c>
      <c r="RYZ78" s="987" t="s">
        <v>55</v>
      </c>
      <c r="RZA78" s="987" t="s">
        <v>55</v>
      </c>
      <c r="RZB78" s="987" t="s">
        <v>55</v>
      </c>
      <c r="RZC78" s="987" t="s">
        <v>55</v>
      </c>
      <c r="RZD78" s="987" t="s">
        <v>55</v>
      </c>
      <c r="RZE78" s="987" t="s">
        <v>55</v>
      </c>
      <c r="RZF78" s="987" t="s">
        <v>55</v>
      </c>
      <c r="RZG78" s="987" t="s">
        <v>55</v>
      </c>
      <c r="RZH78" s="987" t="s">
        <v>55</v>
      </c>
      <c r="RZI78" s="987" t="s">
        <v>55</v>
      </c>
      <c r="RZJ78" s="987" t="s">
        <v>55</v>
      </c>
      <c r="RZK78" s="987" t="s">
        <v>55</v>
      </c>
      <c r="RZL78" s="987" t="s">
        <v>55</v>
      </c>
      <c r="RZM78" s="987" t="s">
        <v>55</v>
      </c>
      <c r="RZN78" s="987" t="s">
        <v>55</v>
      </c>
      <c r="RZO78" s="987" t="s">
        <v>55</v>
      </c>
      <c r="RZP78" s="987" t="s">
        <v>55</v>
      </c>
      <c r="RZQ78" s="987" t="s">
        <v>55</v>
      </c>
      <c r="RZR78" s="987" t="s">
        <v>55</v>
      </c>
      <c r="RZS78" s="987" t="s">
        <v>55</v>
      </c>
      <c r="RZT78" s="987" t="s">
        <v>55</v>
      </c>
      <c r="RZU78" s="987" t="s">
        <v>55</v>
      </c>
      <c r="RZV78" s="987" t="s">
        <v>55</v>
      </c>
      <c r="RZW78" s="987" t="s">
        <v>55</v>
      </c>
      <c r="RZX78" s="987" t="s">
        <v>55</v>
      </c>
      <c r="RZY78" s="987" t="s">
        <v>55</v>
      </c>
      <c r="RZZ78" s="987" t="s">
        <v>55</v>
      </c>
      <c r="SAA78" s="987" t="s">
        <v>55</v>
      </c>
      <c r="SAB78" s="987" t="s">
        <v>55</v>
      </c>
      <c r="SAC78" s="987" t="s">
        <v>55</v>
      </c>
      <c r="SAD78" s="987" t="s">
        <v>55</v>
      </c>
      <c r="SAE78" s="987" t="s">
        <v>55</v>
      </c>
      <c r="SAF78" s="987" t="s">
        <v>55</v>
      </c>
      <c r="SAG78" s="987" t="s">
        <v>55</v>
      </c>
      <c r="SAH78" s="987" t="s">
        <v>55</v>
      </c>
      <c r="SAI78" s="987" t="s">
        <v>55</v>
      </c>
      <c r="SAJ78" s="987" t="s">
        <v>55</v>
      </c>
      <c r="SAK78" s="987" t="s">
        <v>55</v>
      </c>
      <c r="SAL78" s="987" t="s">
        <v>55</v>
      </c>
      <c r="SAM78" s="987" t="s">
        <v>55</v>
      </c>
      <c r="SAN78" s="987" t="s">
        <v>55</v>
      </c>
      <c r="SAO78" s="987" t="s">
        <v>55</v>
      </c>
      <c r="SAP78" s="987" t="s">
        <v>55</v>
      </c>
      <c r="SAQ78" s="987" t="s">
        <v>55</v>
      </c>
      <c r="SAR78" s="987" t="s">
        <v>55</v>
      </c>
      <c r="SAS78" s="987" t="s">
        <v>55</v>
      </c>
      <c r="SAT78" s="987" t="s">
        <v>55</v>
      </c>
      <c r="SAU78" s="987" t="s">
        <v>55</v>
      </c>
      <c r="SAV78" s="987" t="s">
        <v>55</v>
      </c>
      <c r="SAW78" s="987" t="s">
        <v>55</v>
      </c>
      <c r="SAX78" s="987" t="s">
        <v>55</v>
      </c>
      <c r="SAY78" s="987" t="s">
        <v>55</v>
      </c>
      <c r="SAZ78" s="987" t="s">
        <v>55</v>
      </c>
      <c r="SBA78" s="987" t="s">
        <v>55</v>
      </c>
      <c r="SBB78" s="987" t="s">
        <v>55</v>
      </c>
      <c r="SBC78" s="987" t="s">
        <v>55</v>
      </c>
      <c r="SBD78" s="987" t="s">
        <v>55</v>
      </c>
      <c r="SBE78" s="987" t="s">
        <v>55</v>
      </c>
      <c r="SBF78" s="987" t="s">
        <v>55</v>
      </c>
      <c r="SBG78" s="987" t="s">
        <v>55</v>
      </c>
      <c r="SBH78" s="987" t="s">
        <v>55</v>
      </c>
      <c r="SBI78" s="987" t="s">
        <v>55</v>
      </c>
      <c r="SBJ78" s="987" t="s">
        <v>55</v>
      </c>
      <c r="SBK78" s="987" t="s">
        <v>55</v>
      </c>
      <c r="SBL78" s="987" t="s">
        <v>55</v>
      </c>
      <c r="SBM78" s="987" t="s">
        <v>55</v>
      </c>
      <c r="SBN78" s="987" t="s">
        <v>55</v>
      </c>
      <c r="SBO78" s="987" t="s">
        <v>55</v>
      </c>
      <c r="SBP78" s="987" t="s">
        <v>55</v>
      </c>
      <c r="SBQ78" s="987" t="s">
        <v>55</v>
      </c>
      <c r="SBR78" s="987" t="s">
        <v>55</v>
      </c>
      <c r="SBS78" s="987" t="s">
        <v>55</v>
      </c>
      <c r="SBT78" s="987" t="s">
        <v>55</v>
      </c>
      <c r="SBU78" s="987" t="s">
        <v>55</v>
      </c>
      <c r="SBV78" s="987" t="s">
        <v>55</v>
      </c>
      <c r="SBW78" s="987" t="s">
        <v>55</v>
      </c>
      <c r="SBX78" s="987" t="s">
        <v>55</v>
      </c>
      <c r="SBY78" s="987" t="s">
        <v>55</v>
      </c>
      <c r="SBZ78" s="987" t="s">
        <v>55</v>
      </c>
      <c r="SCA78" s="987" t="s">
        <v>55</v>
      </c>
      <c r="SCB78" s="987" t="s">
        <v>55</v>
      </c>
      <c r="SCC78" s="987" t="s">
        <v>55</v>
      </c>
      <c r="SCD78" s="987" t="s">
        <v>55</v>
      </c>
      <c r="SCE78" s="987" t="s">
        <v>55</v>
      </c>
      <c r="SCF78" s="987" t="s">
        <v>55</v>
      </c>
      <c r="SCG78" s="987" t="s">
        <v>55</v>
      </c>
      <c r="SCH78" s="987" t="s">
        <v>55</v>
      </c>
      <c r="SCI78" s="987" t="s">
        <v>55</v>
      </c>
      <c r="SCJ78" s="987" t="s">
        <v>55</v>
      </c>
      <c r="SCK78" s="987" t="s">
        <v>55</v>
      </c>
      <c r="SCL78" s="987" t="s">
        <v>55</v>
      </c>
      <c r="SCM78" s="987" t="s">
        <v>55</v>
      </c>
      <c r="SCN78" s="987" t="s">
        <v>55</v>
      </c>
      <c r="SCO78" s="987" t="s">
        <v>55</v>
      </c>
      <c r="SCP78" s="987" t="s">
        <v>55</v>
      </c>
      <c r="SCQ78" s="987" t="s">
        <v>55</v>
      </c>
      <c r="SCR78" s="987" t="s">
        <v>55</v>
      </c>
      <c r="SCS78" s="987" t="s">
        <v>55</v>
      </c>
      <c r="SCT78" s="987" t="s">
        <v>55</v>
      </c>
      <c r="SCU78" s="987" t="s">
        <v>55</v>
      </c>
      <c r="SCV78" s="987" t="s">
        <v>55</v>
      </c>
      <c r="SCW78" s="987" t="s">
        <v>55</v>
      </c>
      <c r="SCX78" s="987" t="s">
        <v>55</v>
      </c>
      <c r="SCY78" s="987" t="s">
        <v>55</v>
      </c>
      <c r="SCZ78" s="987" t="s">
        <v>55</v>
      </c>
      <c r="SDA78" s="987" t="s">
        <v>55</v>
      </c>
      <c r="SDB78" s="987" t="s">
        <v>55</v>
      </c>
      <c r="SDC78" s="987" t="s">
        <v>55</v>
      </c>
      <c r="SDD78" s="987" t="s">
        <v>55</v>
      </c>
      <c r="SDE78" s="987" t="s">
        <v>55</v>
      </c>
      <c r="SDF78" s="987" t="s">
        <v>55</v>
      </c>
      <c r="SDG78" s="987" t="s">
        <v>55</v>
      </c>
      <c r="SDH78" s="987" t="s">
        <v>55</v>
      </c>
      <c r="SDI78" s="987" t="s">
        <v>55</v>
      </c>
      <c r="SDJ78" s="987" t="s">
        <v>55</v>
      </c>
      <c r="SDK78" s="987" t="s">
        <v>55</v>
      </c>
      <c r="SDL78" s="987" t="s">
        <v>55</v>
      </c>
      <c r="SDM78" s="987" t="s">
        <v>55</v>
      </c>
      <c r="SDN78" s="987" t="s">
        <v>55</v>
      </c>
      <c r="SDO78" s="987" t="s">
        <v>55</v>
      </c>
      <c r="SDP78" s="987" t="s">
        <v>55</v>
      </c>
      <c r="SDQ78" s="987" t="s">
        <v>55</v>
      </c>
      <c r="SDR78" s="987" t="s">
        <v>55</v>
      </c>
      <c r="SDS78" s="987" t="s">
        <v>55</v>
      </c>
      <c r="SDT78" s="987" t="s">
        <v>55</v>
      </c>
      <c r="SDU78" s="987" t="s">
        <v>55</v>
      </c>
      <c r="SDV78" s="987" t="s">
        <v>55</v>
      </c>
      <c r="SDW78" s="987" t="s">
        <v>55</v>
      </c>
      <c r="SDX78" s="987" t="s">
        <v>55</v>
      </c>
      <c r="SDY78" s="987" t="s">
        <v>55</v>
      </c>
      <c r="SDZ78" s="987" t="s">
        <v>55</v>
      </c>
      <c r="SEA78" s="987" t="s">
        <v>55</v>
      </c>
      <c r="SEB78" s="987" t="s">
        <v>55</v>
      </c>
      <c r="SEC78" s="987" t="s">
        <v>55</v>
      </c>
      <c r="SED78" s="987" t="s">
        <v>55</v>
      </c>
      <c r="SEE78" s="987" t="s">
        <v>55</v>
      </c>
      <c r="SEF78" s="987" t="s">
        <v>55</v>
      </c>
      <c r="SEG78" s="987" t="s">
        <v>55</v>
      </c>
      <c r="SEH78" s="987" t="s">
        <v>55</v>
      </c>
      <c r="SEI78" s="987" t="s">
        <v>55</v>
      </c>
      <c r="SEJ78" s="987" t="s">
        <v>55</v>
      </c>
      <c r="SEK78" s="987" t="s">
        <v>55</v>
      </c>
      <c r="SEL78" s="987" t="s">
        <v>55</v>
      </c>
      <c r="SEM78" s="987" t="s">
        <v>55</v>
      </c>
      <c r="SEN78" s="987" t="s">
        <v>55</v>
      </c>
      <c r="SEO78" s="987" t="s">
        <v>55</v>
      </c>
      <c r="SEP78" s="987" t="s">
        <v>55</v>
      </c>
      <c r="SEQ78" s="987" t="s">
        <v>55</v>
      </c>
      <c r="SER78" s="987" t="s">
        <v>55</v>
      </c>
      <c r="SES78" s="987" t="s">
        <v>55</v>
      </c>
      <c r="SET78" s="987" t="s">
        <v>55</v>
      </c>
      <c r="SEU78" s="987" t="s">
        <v>55</v>
      </c>
      <c r="SEV78" s="987" t="s">
        <v>55</v>
      </c>
      <c r="SEW78" s="987" t="s">
        <v>55</v>
      </c>
      <c r="SEX78" s="987" t="s">
        <v>55</v>
      </c>
      <c r="SEY78" s="987" t="s">
        <v>55</v>
      </c>
      <c r="SEZ78" s="987" t="s">
        <v>55</v>
      </c>
      <c r="SFA78" s="987" t="s">
        <v>55</v>
      </c>
      <c r="SFB78" s="987" t="s">
        <v>55</v>
      </c>
      <c r="SFC78" s="987" t="s">
        <v>55</v>
      </c>
      <c r="SFD78" s="987" t="s">
        <v>55</v>
      </c>
      <c r="SFE78" s="987" t="s">
        <v>55</v>
      </c>
      <c r="SFF78" s="987" t="s">
        <v>55</v>
      </c>
      <c r="SFG78" s="987" t="s">
        <v>55</v>
      </c>
      <c r="SFH78" s="987" t="s">
        <v>55</v>
      </c>
      <c r="SFI78" s="987" t="s">
        <v>55</v>
      </c>
      <c r="SFJ78" s="987" t="s">
        <v>55</v>
      </c>
      <c r="SFK78" s="987" t="s">
        <v>55</v>
      </c>
      <c r="SFL78" s="987" t="s">
        <v>55</v>
      </c>
      <c r="SFM78" s="987" t="s">
        <v>55</v>
      </c>
      <c r="SFN78" s="987" t="s">
        <v>55</v>
      </c>
      <c r="SFO78" s="987" t="s">
        <v>55</v>
      </c>
      <c r="SFP78" s="987" t="s">
        <v>55</v>
      </c>
      <c r="SFQ78" s="987" t="s">
        <v>55</v>
      </c>
      <c r="SFR78" s="987" t="s">
        <v>55</v>
      </c>
      <c r="SFS78" s="987" t="s">
        <v>55</v>
      </c>
      <c r="SFT78" s="987" t="s">
        <v>55</v>
      </c>
      <c r="SFU78" s="987" t="s">
        <v>55</v>
      </c>
      <c r="SFV78" s="987" t="s">
        <v>55</v>
      </c>
      <c r="SFW78" s="987" t="s">
        <v>55</v>
      </c>
      <c r="SFX78" s="987" t="s">
        <v>55</v>
      </c>
      <c r="SFY78" s="987" t="s">
        <v>55</v>
      </c>
      <c r="SFZ78" s="987" t="s">
        <v>55</v>
      </c>
      <c r="SGA78" s="987" t="s">
        <v>55</v>
      </c>
      <c r="SGB78" s="987" t="s">
        <v>55</v>
      </c>
      <c r="SGC78" s="987" t="s">
        <v>55</v>
      </c>
      <c r="SGD78" s="987" t="s">
        <v>55</v>
      </c>
      <c r="SGE78" s="987" t="s">
        <v>55</v>
      </c>
      <c r="SGF78" s="987" t="s">
        <v>55</v>
      </c>
      <c r="SGG78" s="987" t="s">
        <v>55</v>
      </c>
      <c r="SGH78" s="987" t="s">
        <v>55</v>
      </c>
      <c r="SGI78" s="987" t="s">
        <v>55</v>
      </c>
      <c r="SGJ78" s="987" t="s">
        <v>55</v>
      </c>
      <c r="SGK78" s="987" t="s">
        <v>55</v>
      </c>
      <c r="SGL78" s="987" t="s">
        <v>55</v>
      </c>
      <c r="SGM78" s="987" t="s">
        <v>55</v>
      </c>
      <c r="SGN78" s="987" t="s">
        <v>55</v>
      </c>
      <c r="SGO78" s="987" t="s">
        <v>55</v>
      </c>
      <c r="SGP78" s="987" t="s">
        <v>55</v>
      </c>
      <c r="SGQ78" s="987" t="s">
        <v>55</v>
      </c>
      <c r="SGR78" s="987" t="s">
        <v>55</v>
      </c>
      <c r="SGS78" s="987" t="s">
        <v>55</v>
      </c>
      <c r="SGT78" s="987" t="s">
        <v>55</v>
      </c>
      <c r="SGU78" s="987" t="s">
        <v>55</v>
      </c>
      <c r="SGV78" s="987" t="s">
        <v>55</v>
      </c>
      <c r="SGW78" s="987" t="s">
        <v>55</v>
      </c>
      <c r="SGX78" s="987" t="s">
        <v>55</v>
      </c>
      <c r="SGY78" s="987" t="s">
        <v>55</v>
      </c>
      <c r="SGZ78" s="987" t="s">
        <v>55</v>
      </c>
      <c r="SHA78" s="987" t="s">
        <v>55</v>
      </c>
      <c r="SHB78" s="987" t="s">
        <v>55</v>
      </c>
      <c r="SHC78" s="987" t="s">
        <v>55</v>
      </c>
      <c r="SHD78" s="987" t="s">
        <v>55</v>
      </c>
      <c r="SHE78" s="987" t="s">
        <v>55</v>
      </c>
      <c r="SHF78" s="987" t="s">
        <v>55</v>
      </c>
      <c r="SHG78" s="987" t="s">
        <v>55</v>
      </c>
      <c r="SHH78" s="987" t="s">
        <v>55</v>
      </c>
      <c r="SHI78" s="987" t="s">
        <v>55</v>
      </c>
      <c r="SHJ78" s="987" t="s">
        <v>55</v>
      </c>
      <c r="SHK78" s="987" t="s">
        <v>55</v>
      </c>
      <c r="SHL78" s="987" t="s">
        <v>55</v>
      </c>
      <c r="SHM78" s="987" t="s">
        <v>55</v>
      </c>
      <c r="SHN78" s="987" t="s">
        <v>55</v>
      </c>
      <c r="SHO78" s="987" t="s">
        <v>55</v>
      </c>
      <c r="SHP78" s="987" t="s">
        <v>55</v>
      </c>
      <c r="SHQ78" s="987" t="s">
        <v>55</v>
      </c>
      <c r="SHR78" s="987" t="s">
        <v>55</v>
      </c>
      <c r="SHS78" s="987" t="s">
        <v>55</v>
      </c>
      <c r="SHT78" s="987" t="s">
        <v>55</v>
      </c>
      <c r="SHU78" s="987" t="s">
        <v>55</v>
      </c>
      <c r="SHV78" s="987" t="s">
        <v>55</v>
      </c>
      <c r="SHW78" s="987" t="s">
        <v>55</v>
      </c>
      <c r="SHX78" s="987" t="s">
        <v>55</v>
      </c>
      <c r="SHY78" s="987" t="s">
        <v>55</v>
      </c>
      <c r="SHZ78" s="987" t="s">
        <v>55</v>
      </c>
      <c r="SIA78" s="987" t="s">
        <v>55</v>
      </c>
      <c r="SIB78" s="987" t="s">
        <v>55</v>
      </c>
      <c r="SIC78" s="987" t="s">
        <v>55</v>
      </c>
      <c r="SID78" s="987" t="s">
        <v>55</v>
      </c>
      <c r="SIE78" s="987" t="s">
        <v>55</v>
      </c>
      <c r="SIF78" s="987" t="s">
        <v>55</v>
      </c>
      <c r="SIG78" s="987" t="s">
        <v>55</v>
      </c>
      <c r="SIH78" s="987" t="s">
        <v>55</v>
      </c>
      <c r="SII78" s="987" t="s">
        <v>55</v>
      </c>
      <c r="SIJ78" s="987" t="s">
        <v>55</v>
      </c>
      <c r="SIK78" s="987" t="s">
        <v>55</v>
      </c>
      <c r="SIL78" s="987" t="s">
        <v>55</v>
      </c>
      <c r="SIM78" s="987" t="s">
        <v>55</v>
      </c>
      <c r="SIN78" s="987" t="s">
        <v>55</v>
      </c>
      <c r="SIO78" s="987" t="s">
        <v>55</v>
      </c>
      <c r="SIP78" s="987" t="s">
        <v>55</v>
      </c>
      <c r="SIQ78" s="987" t="s">
        <v>55</v>
      </c>
      <c r="SIR78" s="987" t="s">
        <v>55</v>
      </c>
      <c r="SIS78" s="987" t="s">
        <v>55</v>
      </c>
      <c r="SIT78" s="987" t="s">
        <v>55</v>
      </c>
      <c r="SIU78" s="987" t="s">
        <v>55</v>
      </c>
      <c r="SIV78" s="987" t="s">
        <v>55</v>
      </c>
      <c r="SIW78" s="987" t="s">
        <v>55</v>
      </c>
      <c r="SIX78" s="987" t="s">
        <v>55</v>
      </c>
      <c r="SIY78" s="987" t="s">
        <v>55</v>
      </c>
      <c r="SIZ78" s="987" t="s">
        <v>55</v>
      </c>
      <c r="SJA78" s="987" t="s">
        <v>55</v>
      </c>
      <c r="SJB78" s="987" t="s">
        <v>55</v>
      </c>
      <c r="SJC78" s="987" t="s">
        <v>55</v>
      </c>
      <c r="SJD78" s="987" t="s">
        <v>55</v>
      </c>
      <c r="SJE78" s="987" t="s">
        <v>55</v>
      </c>
      <c r="SJF78" s="987" t="s">
        <v>55</v>
      </c>
      <c r="SJG78" s="987" t="s">
        <v>55</v>
      </c>
      <c r="SJH78" s="987" t="s">
        <v>55</v>
      </c>
      <c r="SJI78" s="987" t="s">
        <v>55</v>
      </c>
      <c r="SJJ78" s="987" t="s">
        <v>55</v>
      </c>
      <c r="SJK78" s="987" t="s">
        <v>55</v>
      </c>
      <c r="SJL78" s="987" t="s">
        <v>55</v>
      </c>
      <c r="SJM78" s="987" t="s">
        <v>55</v>
      </c>
      <c r="SJN78" s="987" t="s">
        <v>55</v>
      </c>
      <c r="SJO78" s="987" t="s">
        <v>55</v>
      </c>
      <c r="SJP78" s="987" t="s">
        <v>55</v>
      </c>
      <c r="SJQ78" s="987" t="s">
        <v>55</v>
      </c>
      <c r="SJR78" s="987" t="s">
        <v>55</v>
      </c>
      <c r="SJS78" s="987" t="s">
        <v>55</v>
      </c>
      <c r="SJT78" s="987" t="s">
        <v>55</v>
      </c>
      <c r="SJU78" s="987" t="s">
        <v>55</v>
      </c>
      <c r="SJV78" s="987" t="s">
        <v>55</v>
      </c>
      <c r="SJW78" s="987" t="s">
        <v>55</v>
      </c>
      <c r="SJX78" s="987" t="s">
        <v>55</v>
      </c>
      <c r="SJY78" s="987" t="s">
        <v>55</v>
      </c>
      <c r="SJZ78" s="987" t="s">
        <v>55</v>
      </c>
      <c r="SKA78" s="987" t="s">
        <v>55</v>
      </c>
      <c r="SKB78" s="987" t="s">
        <v>55</v>
      </c>
      <c r="SKC78" s="987" t="s">
        <v>55</v>
      </c>
      <c r="SKD78" s="987" t="s">
        <v>55</v>
      </c>
      <c r="SKE78" s="987" t="s">
        <v>55</v>
      </c>
      <c r="SKF78" s="987" t="s">
        <v>55</v>
      </c>
      <c r="SKG78" s="987" t="s">
        <v>55</v>
      </c>
      <c r="SKH78" s="987" t="s">
        <v>55</v>
      </c>
      <c r="SKI78" s="987" t="s">
        <v>55</v>
      </c>
      <c r="SKJ78" s="987" t="s">
        <v>55</v>
      </c>
      <c r="SKK78" s="987" t="s">
        <v>55</v>
      </c>
      <c r="SKL78" s="987" t="s">
        <v>55</v>
      </c>
      <c r="SKM78" s="987" t="s">
        <v>55</v>
      </c>
      <c r="SKN78" s="987" t="s">
        <v>55</v>
      </c>
      <c r="SKO78" s="987" t="s">
        <v>55</v>
      </c>
      <c r="SKP78" s="987" t="s">
        <v>55</v>
      </c>
      <c r="SKQ78" s="987" t="s">
        <v>55</v>
      </c>
      <c r="SKR78" s="987" t="s">
        <v>55</v>
      </c>
      <c r="SKS78" s="987" t="s">
        <v>55</v>
      </c>
      <c r="SKT78" s="987" t="s">
        <v>55</v>
      </c>
      <c r="SKU78" s="987" t="s">
        <v>55</v>
      </c>
      <c r="SKV78" s="987" t="s">
        <v>55</v>
      </c>
      <c r="SKW78" s="987" t="s">
        <v>55</v>
      </c>
      <c r="SKX78" s="987" t="s">
        <v>55</v>
      </c>
      <c r="SKY78" s="987" t="s">
        <v>55</v>
      </c>
      <c r="SKZ78" s="987" t="s">
        <v>55</v>
      </c>
      <c r="SLA78" s="987" t="s">
        <v>55</v>
      </c>
      <c r="SLB78" s="987" t="s">
        <v>55</v>
      </c>
      <c r="SLC78" s="987" t="s">
        <v>55</v>
      </c>
      <c r="SLD78" s="987" t="s">
        <v>55</v>
      </c>
      <c r="SLE78" s="987" t="s">
        <v>55</v>
      </c>
      <c r="SLF78" s="987" t="s">
        <v>55</v>
      </c>
      <c r="SLG78" s="987" t="s">
        <v>55</v>
      </c>
      <c r="SLH78" s="987" t="s">
        <v>55</v>
      </c>
      <c r="SLI78" s="987" t="s">
        <v>55</v>
      </c>
      <c r="SLJ78" s="987" t="s">
        <v>55</v>
      </c>
      <c r="SLK78" s="987" t="s">
        <v>55</v>
      </c>
      <c r="SLL78" s="987" t="s">
        <v>55</v>
      </c>
      <c r="SLM78" s="987" t="s">
        <v>55</v>
      </c>
      <c r="SLN78" s="987" t="s">
        <v>55</v>
      </c>
      <c r="SLO78" s="987" t="s">
        <v>55</v>
      </c>
      <c r="SLP78" s="987" t="s">
        <v>55</v>
      </c>
      <c r="SLQ78" s="987" t="s">
        <v>55</v>
      </c>
      <c r="SLR78" s="987" t="s">
        <v>55</v>
      </c>
      <c r="SLS78" s="987" t="s">
        <v>55</v>
      </c>
      <c r="SLT78" s="987" t="s">
        <v>55</v>
      </c>
      <c r="SLU78" s="987" t="s">
        <v>55</v>
      </c>
      <c r="SLV78" s="987" t="s">
        <v>55</v>
      </c>
      <c r="SLW78" s="987" t="s">
        <v>55</v>
      </c>
      <c r="SLX78" s="987" t="s">
        <v>55</v>
      </c>
      <c r="SLY78" s="987" t="s">
        <v>55</v>
      </c>
      <c r="SLZ78" s="987" t="s">
        <v>55</v>
      </c>
      <c r="SMA78" s="987" t="s">
        <v>55</v>
      </c>
      <c r="SMB78" s="987" t="s">
        <v>55</v>
      </c>
      <c r="SMC78" s="987" t="s">
        <v>55</v>
      </c>
      <c r="SMD78" s="987" t="s">
        <v>55</v>
      </c>
      <c r="SME78" s="987" t="s">
        <v>55</v>
      </c>
      <c r="SMF78" s="987" t="s">
        <v>55</v>
      </c>
      <c r="SMG78" s="987" t="s">
        <v>55</v>
      </c>
      <c r="SMH78" s="987" t="s">
        <v>55</v>
      </c>
      <c r="SMI78" s="987" t="s">
        <v>55</v>
      </c>
      <c r="SMJ78" s="987" t="s">
        <v>55</v>
      </c>
      <c r="SMK78" s="987" t="s">
        <v>55</v>
      </c>
      <c r="SML78" s="987" t="s">
        <v>55</v>
      </c>
      <c r="SMM78" s="987" t="s">
        <v>55</v>
      </c>
      <c r="SMN78" s="987" t="s">
        <v>55</v>
      </c>
      <c r="SMO78" s="987" t="s">
        <v>55</v>
      </c>
      <c r="SMP78" s="987" t="s">
        <v>55</v>
      </c>
      <c r="SMQ78" s="987" t="s">
        <v>55</v>
      </c>
      <c r="SMR78" s="987" t="s">
        <v>55</v>
      </c>
      <c r="SMS78" s="987" t="s">
        <v>55</v>
      </c>
      <c r="SMT78" s="987" t="s">
        <v>55</v>
      </c>
      <c r="SMU78" s="987" t="s">
        <v>55</v>
      </c>
      <c r="SMV78" s="987" t="s">
        <v>55</v>
      </c>
      <c r="SMW78" s="987" t="s">
        <v>55</v>
      </c>
      <c r="SMX78" s="987" t="s">
        <v>55</v>
      </c>
      <c r="SMY78" s="987" t="s">
        <v>55</v>
      </c>
      <c r="SMZ78" s="987" t="s">
        <v>55</v>
      </c>
      <c r="SNA78" s="987" t="s">
        <v>55</v>
      </c>
      <c r="SNB78" s="987" t="s">
        <v>55</v>
      </c>
      <c r="SNC78" s="987" t="s">
        <v>55</v>
      </c>
      <c r="SND78" s="987" t="s">
        <v>55</v>
      </c>
      <c r="SNE78" s="987" t="s">
        <v>55</v>
      </c>
      <c r="SNF78" s="987" t="s">
        <v>55</v>
      </c>
      <c r="SNG78" s="987" t="s">
        <v>55</v>
      </c>
      <c r="SNH78" s="987" t="s">
        <v>55</v>
      </c>
      <c r="SNI78" s="987" t="s">
        <v>55</v>
      </c>
      <c r="SNJ78" s="987" t="s">
        <v>55</v>
      </c>
      <c r="SNK78" s="987" t="s">
        <v>55</v>
      </c>
      <c r="SNL78" s="987" t="s">
        <v>55</v>
      </c>
      <c r="SNM78" s="987" t="s">
        <v>55</v>
      </c>
      <c r="SNN78" s="987" t="s">
        <v>55</v>
      </c>
      <c r="SNO78" s="987" t="s">
        <v>55</v>
      </c>
      <c r="SNP78" s="987" t="s">
        <v>55</v>
      </c>
      <c r="SNQ78" s="987" t="s">
        <v>55</v>
      </c>
      <c r="SNR78" s="987" t="s">
        <v>55</v>
      </c>
      <c r="SNS78" s="987" t="s">
        <v>55</v>
      </c>
      <c r="SNT78" s="987" t="s">
        <v>55</v>
      </c>
      <c r="SNU78" s="987" t="s">
        <v>55</v>
      </c>
      <c r="SNV78" s="987" t="s">
        <v>55</v>
      </c>
      <c r="SNW78" s="987" t="s">
        <v>55</v>
      </c>
      <c r="SNX78" s="987" t="s">
        <v>55</v>
      </c>
      <c r="SNY78" s="987" t="s">
        <v>55</v>
      </c>
      <c r="SNZ78" s="987" t="s">
        <v>55</v>
      </c>
      <c r="SOA78" s="987" t="s">
        <v>55</v>
      </c>
      <c r="SOB78" s="987" t="s">
        <v>55</v>
      </c>
      <c r="SOC78" s="987" t="s">
        <v>55</v>
      </c>
      <c r="SOD78" s="987" t="s">
        <v>55</v>
      </c>
      <c r="SOE78" s="987" t="s">
        <v>55</v>
      </c>
      <c r="SOF78" s="987" t="s">
        <v>55</v>
      </c>
      <c r="SOG78" s="987" t="s">
        <v>55</v>
      </c>
      <c r="SOH78" s="987" t="s">
        <v>55</v>
      </c>
      <c r="SOI78" s="987" t="s">
        <v>55</v>
      </c>
      <c r="SOJ78" s="987" t="s">
        <v>55</v>
      </c>
      <c r="SOK78" s="987" t="s">
        <v>55</v>
      </c>
      <c r="SOL78" s="987" t="s">
        <v>55</v>
      </c>
      <c r="SOM78" s="987" t="s">
        <v>55</v>
      </c>
      <c r="SON78" s="987" t="s">
        <v>55</v>
      </c>
      <c r="SOO78" s="987" t="s">
        <v>55</v>
      </c>
      <c r="SOP78" s="987" t="s">
        <v>55</v>
      </c>
      <c r="SOQ78" s="987" t="s">
        <v>55</v>
      </c>
      <c r="SOR78" s="987" t="s">
        <v>55</v>
      </c>
      <c r="SOS78" s="987" t="s">
        <v>55</v>
      </c>
      <c r="SOT78" s="987" t="s">
        <v>55</v>
      </c>
      <c r="SOU78" s="987" t="s">
        <v>55</v>
      </c>
      <c r="SOV78" s="987" t="s">
        <v>55</v>
      </c>
      <c r="SOW78" s="987" t="s">
        <v>55</v>
      </c>
      <c r="SOX78" s="987" t="s">
        <v>55</v>
      </c>
      <c r="SOY78" s="987" t="s">
        <v>55</v>
      </c>
      <c r="SOZ78" s="987" t="s">
        <v>55</v>
      </c>
      <c r="SPA78" s="987" t="s">
        <v>55</v>
      </c>
      <c r="SPB78" s="987" t="s">
        <v>55</v>
      </c>
      <c r="SPC78" s="987" t="s">
        <v>55</v>
      </c>
      <c r="SPD78" s="987" t="s">
        <v>55</v>
      </c>
      <c r="SPE78" s="987" t="s">
        <v>55</v>
      </c>
      <c r="SPF78" s="987" t="s">
        <v>55</v>
      </c>
      <c r="SPG78" s="987" t="s">
        <v>55</v>
      </c>
      <c r="SPH78" s="987" t="s">
        <v>55</v>
      </c>
      <c r="SPI78" s="987" t="s">
        <v>55</v>
      </c>
      <c r="SPJ78" s="987" t="s">
        <v>55</v>
      </c>
      <c r="SPK78" s="987" t="s">
        <v>55</v>
      </c>
      <c r="SPL78" s="987" t="s">
        <v>55</v>
      </c>
      <c r="SPM78" s="987" t="s">
        <v>55</v>
      </c>
      <c r="SPN78" s="987" t="s">
        <v>55</v>
      </c>
      <c r="SPO78" s="987" t="s">
        <v>55</v>
      </c>
      <c r="SPP78" s="987" t="s">
        <v>55</v>
      </c>
      <c r="SPQ78" s="987" t="s">
        <v>55</v>
      </c>
      <c r="SPR78" s="987" t="s">
        <v>55</v>
      </c>
      <c r="SPS78" s="987" t="s">
        <v>55</v>
      </c>
      <c r="SPT78" s="987" t="s">
        <v>55</v>
      </c>
      <c r="SPU78" s="987" t="s">
        <v>55</v>
      </c>
      <c r="SPV78" s="987" t="s">
        <v>55</v>
      </c>
      <c r="SPW78" s="987" t="s">
        <v>55</v>
      </c>
      <c r="SPX78" s="987" t="s">
        <v>55</v>
      </c>
      <c r="SPY78" s="987" t="s">
        <v>55</v>
      </c>
      <c r="SPZ78" s="987" t="s">
        <v>55</v>
      </c>
      <c r="SQA78" s="987" t="s">
        <v>55</v>
      </c>
      <c r="SQB78" s="987" t="s">
        <v>55</v>
      </c>
      <c r="SQC78" s="987" t="s">
        <v>55</v>
      </c>
      <c r="SQD78" s="987" t="s">
        <v>55</v>
      </c>
      <c r="SQE78" s="987" t="s">
        <v>55</v>
      </c>
      <c r="SQF78" s="987" t="s">
        <v>55</v>
      </c>
      <c r="SQG78" s="987" t="s">
        <v>55</v>
      </c>
      <c r="SQH78" s="987" t="s">
        <v>55</v>
      </c>
      <c r="SQI78" s="987" t="s">
        <v>55</v>
      </c>
      <c r="SQJ78" s="987" t="s">
        <v>55</v>
      </c>
      <c r="SQK78" s="987" t="s">
        <v>55</v>
      </c>
      <c r="SQL78" s="987" t="s">
        <v>55</v>
      </c>
      <c r="SQM78" s="987" t="s">
        <v>55</v>
      </c>
      <c r="SQN78" s="987" t="s">
        <v>55</v>
      </c>
      <c r="SQO78" s="987" t="s">
        <v>55</v>
      </c>
      <c r="SQP78" s="987" t="s">
        <v>55</v>
      </c>
      <c r="SQQ78" s="987" t="s">
        <v>55</v>
      </c>
      <c r="SQR78" s="987" t="s">
        <v>55</v>
      </c>
      <c r="SQS78" s="987" t="s">
        <v>55</v>
      </c>
      <c r="SQT78" s="987" t="s">
        <v>55</v>
      </c>
      <c r="SQU78" s="987" t="s">
        <v>55</v>
      </c>
      <c r="SQV78" s="987" t="s">
        <v>55</v>
      </c>
      <c r="SQW78" s="987" t="s">
        <v>55</v>
      </c>
      <c r="SQX78" s="987" t="s">
        <v>55</v>
      </c>
      <c r="SQY78" s="987" t="s">
        <v>55</v>
      </c>
      <c r="SQZ78" s="987" t="s">
        <v>55</v>
      </c>
      <c r="SRA78" s="987" t="s">
        <v>55</v>
      </c>
      <c r="SRB78" s="987" t="s">
        <v>55</v>
      </c>
      <c r="SRC78" s="987" t="s">
        <v>55</v>
      </c>
      <c r="SRD78" s="987" t="s">
        <v>55</v>
      </c>
      <c r="SRE78" s="987" t="s">
        <v>55</v>
      </c>
      <c r="SRF78" s="987" t="s">
        <v>55</v>
      </c>
      <c r="SRG78" s="987" t="s">
        <v>55</v>
      </c>
      <c r="SRH78" s="987" t="s">
        <v>55</v>
      </c>
      <c r="SRI78" s="987" t="s">
        <v>55</v>
      </c>
      <c r="SRJ78" s="987" t="s">
        <v>55</v>
      </c>
      <c r="SRK78" s="987" t="s">
        <v>55</v>
      </c>
      <c r="SRL78" s="987" t="s">
        <v>55</v>
      </c>
      <c r="SRM78" s="987" t="s">
        <v>55</v>
      </c>
      <c r="SRN78" s="987" t="s">
        <v>55</v>
      </c>
      <c r="SRO78" s="987" t="s">
        <v>55</v>
      </c>
      <c r="SRP78" s="987" t="s">
        <v>55</v>
      </c>
      <c r="SRQ78" s="987" t="s">
        <v>55</v>
      </c>
      <c r="SRR78" s="987" t="s">
        <v>55</v>
      </c>
      <c r="SRS78" s="987" t="s">
        <v>55</v>
      </c>
      <c r="SRT78" s="987" t="s">
        <v>55</v>
      </c>
      <c r="SRU78" s="987" t="s">
        <v>55</v>
      </c>
      <c r="SRV78" s="987" t="s">
        <v>55</v>
      </c>
      <c r="SRW78" s="987" t="s">
        <v>55</v>
      </c>
      <c r="SRX78" s="987" t="s">
        <v>55</v>
      </c>
      <c r="SRY78" s="987" t="s">
        <v>55</v>
      </c>
      <c r="SRZ78" s="987" t="s">
        <v>55</v>
      </c>
      <c r="SSA78" s="987" t="s">
        <v>55</v>
      </c>
      <c r="SSB78" s="987" t="s">
        <v>55</v>
      </c>
      <c r="SSC78" s="987" t="s">
        <v>55</v>
      </c>
      <c r="SSD78" s="987" t="s">
        <v>55</v>
      </c>
      <c r="SSE78" s="987" t="s">
        <v>55</v>
      </c>
      <c r="SSF78" s="987" t="s">
        <v>55</v>
      </c>
      <c r="SSG78" s="987" t="s">
        <v>55</v>
      </c>
      <c r="SSH78" s="987" t="s">
        <v>55</v>
      </c>
      <c r="SSI78" s="987" t="s">
        <v>55</v>
      </c>
      <c r="SSJ78" s="987" t="s">
        <v>55</v>
      </c>
      <c r="SSK78" s="987" t="s">
        <v>55</v>
      </c>
      <c r="SSL78" s="987" t="s">
        <v>55</v>
      </c>
      <c r="SSM78" s="987" t="s">
        <v>55</v>
      </c>
      <c r="SSN78" s="987" t="s">
        <v>55</v>
      </c>
      <c r="SSO78" s="987" t="s">
        <v>55</v>
      </c>
      <c r="SSP78" s="987" t="s">
        <v>55</v>
      </c>
      <c r="SSQ78" s="987" t="s">
        <v>55</v>
      </c>
      <c r="SSR78" s="987" t="s">
        <v>55</v>
      </c>
      <c r="SSS78" s="987" t="s">
        <v>55</v>
      </c>
      <c r="SST78" s="987" t="s">
        <v>55</v>
      </c>
      <c r="SSU78" s="987" t="s">
        <v>55</v>
      </c>
      <c r="SSV78" s="987" t="s">
        <v>55</v>
      </c>
      <c r="SSW78" s="987" t="s">
        <v>55</v>
      </c>
      <c r="SSX78" s="987" t="s">
        <v>55</v>
      </c>
      <c r="SSY78" s="987" t="s">
        <v>55</v>
      </c>
      <c r="SSZ78" s="987" t="s">
        <v>55</v>
      </c>
      <c r="STA78" s="987" t="s">
        <v>55</v>
      </c>
      <c r="STB78" s="987" t="s">
        <v>55</v>
      </c>
      <c r="STC78" s="987" t="s">
        <v>55</v>
      </c>
      <c r="STD78" s="987" t="s">
        <v>55</v>
      </c>
      <c r="STE78" s="987" t="s">
        <v>55</v>
      </c>
      <c r="STF78" s="987" t="s">
        <v>55</v>
      </c>
      <c r="STG78" s="987" t="s">
        <v>55</v>
      </c>
      <c r="STH78" s="987" t="s">
        <v>55</v>
      </c>
      <c r="STI78" s="987" t="s">
        <v>55</v>
      </c>
      <c r="STJ78" s="987" t="s">
        <v>55</v>
      </c>
      <c r="STK78" s="987" t="s">
        <v>55</v>
      </c>
      <c r="STL78" s="987" t="s">
        <v>55</v>
      </c>
      <c r="STM78" s="987" t="s">
        <v>55</v>
      </c>
      <c r="STN78" s="987" t="s">
        <v>55</v>
      </c>
      <c r="STO78" s="987" t="s">
        <v>55</v>
      </c>
      <c r="STP78" s="987" t="s">
        <v>55</v>
      </c>
      <c r="STQ78" s="987" t="s">
        <v>55</v>
      </c>
      <c r="STR78" s="987" t="s">
        <v>55</v>
      </c>
      <c r="STS78" s="987" t="s">
        <v>55</v>
      </c>
      <c r="STT78" s="987" t="s">
        <v>55</v>
      </c>
      <c r="STU78" s="987" t="s">
        <v>55</v>
      </c>
      <c r="STV78" s="987" t="s">
        <v>55</v>
      </c>
      <c r="STW78" s="987" t="s">
        <v>55</v>
      </c>
      <c r="STX78" s="987" t="s">
        <v>55</v>
      </c>
      <c r="STY78" s="987" t="s">
        <v>55</v>
      </c>
      <c r="STZ78" s="987" t="s">
        <v>55</v>
      </c>
      <c r="SUA78" s="987" t="s">
        <v>55</v>
      </c>
      <c r="SUB78" s="987" t="s">
        <v>55</v>
      </c>
      <c r="SUC78" s="987" t="s">
        <v>55</v>
      </c>
      <c r="SUD78" s="987" t="s">
        <v>55</v>
      </c>
      <c r="SUE78" s="987" t="s">
        <v>55</v>
      </c>
      <c r="SUF78" s="987" t="s">
        <v>55</v>
      </c>
      <c r="SUG78" s="987" t="s">
        <v>55</v>
      </c>
      <c r="SUH78" s="987" t="s">
        <v>55</v>
      </c>
      <c r="SUI78" s="987" t="s">
        <v>55</v>
      </c>
      <c r="SUJ78" s="987" t="s">
        <v>55</v>
      </c>
      <c r="SUK78" s="987" t="s">
        <v>55</v>
      </c>
      <c r="SUL78" s="987" t="s">
        <v>55</v>
      </c>
      <c r="SUM78" s="987" t="s">
        <v>55</v>
      </c>
      <c r="SUN78" s="987" t="s">
        <v>55</v>
      </c>
      <c r="SUO78" s="987" t="s">
        <v>55</v>
      </c>
      <c r="SUP78" s="987" t="s">
        <v>55</v>
      </c>
      <c r="SUQ78" s="987" t="s">
        <v>55</v>
      </c>
      <c r="SUR78" s="987" t="s">
        <v>55</v>
      </c>
      <c r="SUS78" s="987" t="s">
        <v>55</v>
      </c>
      <c r="SUT78" s="987" t="s">
        <v>55</v>
      </c>
      <c r="SUU78" s="987" t="s">
        <v>55</v>
      </c>
      <c r="SUV78" s="987" t="s">
        <v>55</v>
      </c>
      <c r="SUW78" s="987" t="s">
        <v>55</v>
      </c>
      <c r="SUX78" s="987" t="s">
        <v>55</v>
      </c>
      <c r="SUY78" s="987" t="s">
        <v>55</v>
      </c>
      <c r="SUZ78" s="987" t="s">
        <v>55</v>
      </c>
      <c r="SVA78" s="987" t="s">
        <v>55</v>
      </c>
      <c r="SVB78" s="987" t="s">
        <v>55</v>
      </c>
      <c r="SVC78" s="987" t="s">
        <v>55</v>
      </c>
      <c r="SVD78" s="987" t="s">
        <v>55</v>
      </c>
      <c r="SVE78" s="987" t="s">
        <v>55</v>
      </c>
      <c r="SVF78" s="987" t="s">
        <v>55</v>
      </c>
      <c r="SVG78" s="987" t="s">
        <v>55</v>
      </c>
      <c r="SVH78" s="987" t="s">
        <v>55</v>
      </c>
      <c r="SVI78" s="987" t="s">
        <v>55</v>
      </c>
      <c r="SVJ78" s="987" t="s">
        <v>55</v>
      </c>
      <c r="SVK78" s="987" t="s">
        <v>55</v>
      </c>
      <c r="SVL78" s="987" t="s">
        <v>55</v>
      </c>
      <c r="SVM78" s="987" t="s">
        <v>55</v>
      </c>
      <c r="SVN78" s="987" t="s">
        <v>55</v>
      </c>
      <c r="SVO78" s="987" t="s">
        <v>55</v>
      </c>
      <c r="SVP78" s="987" t="s">
        <v>55</v>
      </c>
      <c r="SVQ78" s="987" t="s">
        <v>55</v>
      </c>
      <c r="SVR78" s="987" t="s">
        <v>55</v>
      </c>
      <c r="SVS78" s="987" t="s">
        <v>55</v>
      </c>
      <c r="SVT78" s="987" t="s">
        <v>55</v>
      </c>
      <c r="SVU78" s="987" t="s">
        <v>55</v>
      </c>
      <c r="SVV78" s="987" t="s">
        <v>55</v>
      </c>
      <c r="SVW78" s="987" t="s">
        <v>55</v>
      </c>
      <c r="SVX78" s="987" t="s">
        <v>55</v>
      </c>
      <c r="SVY78" s="987" t="s">
        <v>55</v>
      </c>
      <c r="SVZ78" s="987" t="s">
        <v>55</v>
      </c>
      <c r="SWA78" s="987" t="s">
        <v>55</v>
      </c>
      <c r="SWB78" s="987" t="s">
        <v>55</v>
      </c>
      <c r="SWC78" s="987" t="s">
        <v>55</v>
      </c>
      <c r="SWD78" s="987" t="s">
        <v>55</v>
      </c>
      <c r="SWE78" s="987" t="s">
        <v>55</v>
      </c>
      <c r="SWF78" s="987" t="s">
        <v>55</v>
      </c>
      <c r="SWG78" s="987" t="s">
        <v>55</v>
      </c>
      <c r="SWH78" s="987" t="s">
        <v>55</v>
      </c>
      <c r="SWI78" s="987" t="s">
        <v>55</v>
      </c>
      <c r="SWJ78" s="987" t="s">
        <v>55</v>
      </c>
      <c r="SWK78" s="987" t="s">
        <v>55</v>
      </c>
      <c r="SWL78" s="987" t="s">
        <v>55</v>
      </c>
      <c r="SWM78" s="987" t="s">
        <v>55</v>
      </c>
      <c r="SWN78" s="987" t="s">
        <v>55</v>
      </c>
      <c r="SWO78" s="987" t="s">
        <v>55</v>
      </c>
      <c r="SWP78" s="987" t="s">
        <v>55</v>
      </c>
      <c r="SWQ78" s="987" t="s">
        <v>55</v>
      </c>
      <c r="SWR78" s="987" t="s">
        <v>55</v>
      </c>
      <c r="SWS78" s="987" t="s">
        <v>55</v>
      </c>
      <c r="SWT78" s="987" t="s">
        <v>55</v>
      </c>
      <c r="SWU78" s="987" t="s">
        <v>55</v>
      </c>
      <c r="SWV78" s="987" t="s">
        <v>55</v>
      </c>
      <c r="SWW78" s="987" t="s">
        <v>55</v>
      </c>
      <c r="SWX78" s="987" t="s">
        <v>55</v>
      </c>
      <c r="SWY78" s="987" t="s">
        <v>55</v>
      </c>
      <c r="SWZ78" s="987" t="s">
        <v>55</v>
      </c>
      <c r="SXA78" s="987" t="s">
        <v>55</v>
      </c>
      <c r="SXB78" s="987" t="s">
        <v>55</v>
      </c>
      <c r="SXC78" s="987" t="s">
        <v>55</v>
      </c>
      <c r="SXD78" s="987" t="s">
        <v>55</v>
      </c>
      <c r="SXE78" s="987" t="s">
        <v>55</v>
      </c>
      <c r="SXF78" s="987" t="s">
        <v>55</v>
      </c>
      <c r="SXG78" s="987" t="s">
        <v>55</v>
      </c>
      <c r="SXH78" s="987" t="s">
        <v>55</v>
      </c>
      <c r="SXI78" s="987" t="s">
        <v>55</v>
      </c>
      <c r="SXJ78" s="987" t="s">
        <v>55</v>
      </c>
      <c r="SXK78" s="987" t="s">
        <v>55</v>
      </c>
      <c r="SXL78" s="987" t="s">
        <v>55</v>
      </c>
      <c r="SXM78" s="987" t="s">
        <v>55</v>
      </c>
      <c r="SXN78" s="987" t="s">
        <v>55</v>
      </c>
      <c r="SXO78" s="987" t="s">
        <v>55</v>
      </c>
      <c r="SXP78" s="987" t="s">
        <v>55</v>
      </c>
      <c r="SXQ78" s="987" t="s">
        <v>55</v>
      </c>
      <c r="SXR78" s="987" t="s">
        <v>55</v>
      </c>
      <c r="SXS78" s="987" t="s">
        <v>55</v>
      </c>
      <c r="SXT78" s="987" t="s">
        <v>55</v>
      </c>
      <c r="SXU78" s="987" t="s">
        <v>55</v>
      </c>
      <c r="SXV78" s="987" t="s">
        <v>55</v>
      </c>
      <c r="SXW78" s="987" t="s">
        <v>55</v>
      </c>
      <c r="SXX78" s="987" t="s">
        <v>55</v>
      </c>
      <c r="SXY78" s="987" t="s">
        <v>55</v>
      </c>
      <c r="SXZ78" s="987" t="s">
        <v>55</v>
      </c>
      <c r="SYA78" s="987" t="s">
        <v>55</v>
      </c>
      <c r="SYB78" s="987" t="s">
        <v>55</v>
      </c>
      <c r="SYC78" s="987" t="s">
        <v>55</v>
      </c>
      <c r="SYD78" s="987" t="s">
        <v>55</v>
      </c>
      <c r="SYE78" s="987" t="s">
        <v>55</v>
      </c>
      <c r="SYF78" s="987" t="s">
        <v>55</v>
      </c>
      <c r="SYG78" s="987" t="s">
        <v>55</v>
      </c>
      <c r="SYH78" s="987" t="s">
        <v>55</v>
      </c>
      <c r="SYI78" s="987" t="s">
        <v>55</v>
      </c>
      <c r="SYJ78" s="987" t="s">
        <v>55</v>
      </c>
      <c r="SYK78" s="987" t="s">
        <v>55</v>
      </c>
      <c r="SYL78" s="987" t="s">
        <v>55</v>
      </c>
      <c r="SYM78" s="987" t="s">
        <v>55</v>
      </c>
      <c r="SYN78" s="987" t="s">
        <v>55</v>
      </c>
      <c r="SYO78" s="987" t="s">
        <v>55</v>
      </c>
      <c r="SYP78" s="987" t="s">
        <v>55</v>
      </c>
      <c r="SYQ78" s="987" t="s">
        <v>55</v>
      </c>
      <c r="SYR78" s="987" t="s">
        <v>55</v>
      </c>
      <c r="SYS78" s="987" t="s">
        <v>55</v>
      </c>
      <c r="SYT78" s="987" t="s">
        <v>55</v>
      </c>
      <c r="SYU78" s="987" t="s">
        <v>55</v>
      </c>
      <c r="SYV78" s="987" t="s">
        <v>55</v>
      </c>
      <c r="SYW78" s="987" t="s">
        <v>55</v>
      </c>
      <c r="SYX78" s="987" t="s">
        <v>55</v>
      </c>
      <c r="SYY78" s="987" t="s">
        <v>55</v>
      </c>
      <c r="SYZ78" s="987" t="s">
        <v>55</v>
      </c>
      <c r="SZA78" s="987" t="s">
        <v>55</v>
      </c>
      <c r="SZB78" s="987" t="s">
        <v>55</v>
      </c>
      <c r="SZC78" s="987" t="s">
        <v>55</v>
      </c>
      <c r="SZD78" s="987" t="s">
        <v>55</v>
      </c>
      <c r="SZE78" s="987" t="s">
        <v>55</v>
      </c>
      <c r="SZF78" s="987" t="s">
        <v>55</v>
      </c>
      <c r="SZG78" s="987" t="s">
        <v>55</v>
      </c>
      <c r="SZH78" s="987" t="s">
        <v>55</v>
      </c>
      <c r="SZI78" s="987" t="s">
        <v>55</v>
      </c>
      <c r="SZJ78" s="987" t="s">
        <v>55</v>
      </c>
      <c r="SZK78" s="987" t="s">
        <v>55</v>
      </c>
      <c r="SZL78" s="987" t="s">
        <v>55</v>
      </c>
      <c r="SZM78" s="987" t="s">
        <v>55</v>
      </c>
      <c r="SZN78" s="987" t="s">
        <v>55</v>
      </c>
      <c r="SZO78" s="987" t="s">
        <v>55</v>
      </c>
      <c r="SZP78" s="987" t="s">
        <v>55</v>
      </c>
      <c r="SZQ78" s="987" t="s">
        <v>55</v>
      </c>
      <c r="SZR78" s="987" t="s">
        <v>55</v>
      </c>
      <c r="SZS78" s="987" t="s">
        <v>55</v>
      </c>
      <c r="SZT78" s="987" t="s">
        <v>55</v>
      </c>
      <c r="SZU78" s="987" t="s">
        <v>55</v>
      </c>
      <c r="SZV78" s="987" t="s">
        <v>55</v>
      </c>
      <c r="SZW78" s="987" t="s">
        <v>55</v>
      </c>
      <c r="SZX78" s="987" t="s">
        <v>55</v>
      </c>
      <c r="SZY78" s="987" t="s">
        <v>55</v>
      </c>
      <c r="SZZ78" s="987" t="s">
        <v>55</v>
      </c>
      <c r="TAA78" s="987" t="s">
        <v>55</v>
      </c>
      <c r="TAB78" s="987" t="s">
        <v>55</v>
      </c>
      <c r="TAC78" s="987" t="s">
        <v>55</v>
      </c>
      <c r="TAD78" s="987" t="s">
        <v>55</v>
      </c>
      <c r="TAE78" s="987" t="s">
        <v>55</v>
      </c>
      <c r="TAF78" s="987" t="s">
        <v>55</v>
      </c>
      <c r="TAG78" s="987" t="s">
        <v>55</v>
      </c>
      <c r="TAH78" s="987" t="s">
        <v>55</v>
      </c>
      <c r="TAI78" s="987" t="s">
        <v>55</v>
      </c>
      <c r="TAJ78" s="987" t="s">
        <v>55</v>
      </c>
      <c r="TAK78" s="987" t="s">
        <v>55</v>
      </c>
      <c r="TAL78" s="987" t="s">
        <v>55</v>
      </c>
      <c r="TAM78" s="987" t="s">
        <v>55</v>
      </c>
      <c r="TAN78" s="987" t="s">
        <v>55</v>
      </c>
      <c r="TAO78" s="987" t="s">
        <v>55</v>
      </c>
      <c r="TAP78" s="987" t="s">
        <v>55</v>
      </c>
      <c r="TAQ78" s="987" t="s">
        <v>55</v>
      </c>
      <c r="TAR78" s="987" t="s">
        <v>55</v>
      </c>
      <c r="TAS78" s="987" t="s">
        <v>55</v>
      </c>
      <c r="TAT78" s="987" t="s">
        <v>55</v>
      </c>
      <c r="TAU78" s="987" t="s">
        <v>55</v>
      </c>
      <c r="TAV78" s="987" t="s">
        <v>55</v>
      </c>
      <c r="TAW78" s="987" t="s">
        <v>55</v>
      </c>
      <c r="TAX78" s="987" t="s">
        <v>55</v>
      </c>
      <c r="TAY78" s="987" t="s">
        <v>55</v>
      </c>
      <c r="TAZ78" s="987" t="s">
        <v>55</v>
      </c>
      <c r="TBA78" s="987" t="s">
        <v>55</v>
      </c>
      <c r="TBB78" s="987" t="s">
        <v>55</v>
      </c>
      <c r="TBC78" s="987" t="s">
        <v>55</v>
      </c>
      <c r="TBD78" s="987" t="s">
        <v>55</v>
      </c>
      <c r="TBE78" s="987" t="s">
        <v>55</v>
      </c>
      <c r="TBF78" s="987" t="s">
        <v>55</v>
      </c>
      <c r="TBG78" s="987" t="s">
        <v>55</v>
      </c>
      <c r="TBH78" s="987" t="s">
        <v>55</v>
      </c>
      <c r="TBI78" s="987" t="s">
        <v>55</v>
      </c>
      <c r="TBJ78" s="987" t="s">
        <v>55</v>
      </c>
      <c r="TBK78" s="987" t="s">
        <v>55</v>
      </c>
      <c r="TBL78" s="987" t="s">
        <v>55</v>
      </c>
      <c r="TBM78" s="987" t="s">
        <v>55</v>
      </c>
      <c r="TBN78" s="987" t="s">
        <v>55</v>
      </c>
      <c r="TBO78" s="987" t="s">
        <v>55</v>
      </c>
      <c r="TBP78" s="987" t="s">
        <v>55</v>
      </c>
      <c r="TBQ78" s="987" t="s">
        <v>55</v>
      </c>
      <c r="TBR78" s="987" t="s">
        <v>55</v>
      </c>
      <c r="TBS78" s="987" t="s">
        <v>55</v>
      </c>
      <c r="TBT78" s="987" t="s">
        <v>55</v>
      </c>
      <c r="TBU78" s="987" t="s">
        <v>55</v>
      </c>
      <c r="TBV78" s="987" t="s">
        <v>55</v>
      </c>
      <c r="TBW78" s="987" t="s">
        <v>55</v>
      </c>
      <c r="TBX78" s="987" t="s">
        <v>55</v>
      </c>
      <c r="TBY78" s="987" t="s">
        <v>55</v>
      </c>
      <c r="TBZ78" s="987" t="s">
        <v>55</v>
      </c>
      <c r="TCA78" s="987" t="s">
        <v>55</v>
      </c>
      <c r="TCB78" s="987" t="s">
        <v>55</v>
      </c>
      <c r="TCC78" s="987" t="s">
        <v>55</v>
      </c>
      <c r="TCD78" s="987" t="s">
        <v>55</v>
      </c>
      <c r="TCE78" s="987" t="s">
        <v>55</v>
      </c>
      <c r="TCF78" s="987" t="s">
        <v>55</v>
      </c>
      <c r="TCG78" s="987" t="s">
        <v>55</v>
      </c>
      <c r="TCH78" s="987" t="s">
        <v>55</v>
      </c>
      <c r="TCI78" s="987" t="s">
        <v>55</v>
      </c>
      <c r="TCJ78" s="987" t="s">
        <v>55</v>
      </c>
      <c r="TCK78" s="987" t="s">
        <v>55</v>
      </c>
      <c r="TCL78" s="987" t="s">
        <v>55</v>
      </c>
      <c r="TCM78" s="987" t="s">
        <v>55</v>
      </c>
      <c r="TCN78" s="987" t="s">
        <v>55</v>
      </c>
      <c r="TCO78" s="987" t="s">
        <v>55</v>
      </c>
      <c r="TCP78" s="987" t="s">
        <v>55</v>
      </c>
      <c r="TCQ78" s="987" t="s">
        <v>55</v>
      </c>
      <c r="TCR78" s="987" t="s">
        <v>55</v>
      </c>
      <c r="TCS78" s="987" t="s">
        <v>55</v>
      </c>
      <c r="TCT78" s="987" t="s">
        <v>55</v>
      </c>
      <c r="TCU78" s="987" t="s">
        <v>55</v>
      </c>
      <c r="TCV78" s="987" t="s">
        <v>55</v>
      </c>
      <c r="TCW78" s="987" t="s">
        <v>55</v>
      </c>
      <c r="TCX78" s="987" t="s">
        <v>55</v>
      </c>
      <c r="TCY78" s="987" t="s">
        <v>55</v>
      </c>
      <c r="TCZ78" s="987" t="s">
        <v>55</v>
      </c>
      <c r="TDA78" s="987" t="s">
        <v>55</v>
      </c>
      <c r="TDB78" s="987" t="s">
        <v>55</v>
      </c>
      <c r="TDC78" s="987" t="s">
        <v>55</v>
      </c>
      <c r="TDD78" s="987" t="s">
        <v>55</v>
      </c>
      <c r="TDE78" s="987" t="s">
        <v>55</v>
      </c>
      <c r="TDF78" s="987" t="s">
        <v>55</v>
      </c>
      <c r="TDG78" s="987" t="s">
        <v>55</v>
      </c>
      <c r="TDH78" s="987" t="s">
        <v>55</v>
      </c>
      <c r="TDI78" s="987" t="s">
        <v>55</v>
      </c>
      <c r="TDJ78" s="987" t="s">
        <v>55</v>
      </c>
      <c r="TDK78" s="987" t="s">
        <v>55</v>
      </c>
      <c r="TDL78" s="987" t="s">
        <v>55</v>
      </c>
      <c r="TDM78" s="987" t="s">
        <v>55</v>
      </c>
      <c r="TDN78" s="987" t="s">
        <v>55</v>
      </c>
      <c r="TDO78" s="987" t="s">
        <v>55</v>
      </c>
      <c r="TDP78" s="987" t="s">
        <v>55</v>
      </c>
      <c r="TDQ78" s="987" t="s">
        <v>55</v>
      </c>
      <c r="TDR78" s="987" t="s">
        <v>55</v>
      </c>
      <c r="TDS78" s="987" t="s">
        <v>55</v>
      </c>
      <c r="TDT78" s="987" t="s">
        <v>55</v>
      </c>
      <c r="TDU78" s="987" t="s">
        <v>55</v>
      </c>
      <c r="TDV78" s="987" t="s">
        <v>55</v>
      </c>
      <c r="TDW78" s="987" t="s">
        <v>55</v>
      </c>
      <c r="TDX78" s="987" t="s">
        <v>55</v>
      </c>
      <c r="TDY78" s="987" t="s">
        <v>55</v>
      </c>
      <c r="TDZ78" s="987" t="s">
        <v>55</v>
      </c>
      <c r="TEA78" s="987" t="s">
        <v>55</v>
      </c>
      <c r="TEB78" s="987" t="s">
        <v>55</v>
      </c>
      <c r="TEC78" s="987" t="s">
        <v>55</v>
      </c>
      <c r="TED78" s="987" t="s">
        <v>55</v>
      </c>
      <c r="TEE78" s="987" t="s">
        <v>55</v>
      </c>
      <c r="TEF78" s="987" t="s">
        <v>55</v>
      </c>
      <c r="TEG78" s="987" t="s">
        <v>55</v>
      </c>
      <c r="TEH78" s="987" t="s">
        <v>55</v>
      </c>
      <c r="TEI78" s="987" t="s">
        <v>55</v>
      </c>
      <c r="TEJ78" s="987" t="s">
        <v>55</v>
      </c>
      <c r="TEK78" s="987" t="s">
        <v>55</v>
      </c>
      <c r="TEL78" s="987" t="s">
        <v>55</v>
      </c>
      <c r="TEM78" s="987" t="s">
        <v>55</v>
      </c>
      <c r="TEN78" s="987" t="s">
        <v>55</v>
      </c>
      <c r="TEO78" s="987" t="s">
        <v>55</v>
      </c>
      <c r="TEP78" s="987" t="s">
        <v>55</v>
      </c>
      <c r="TEQ78" s="987" t="s">
        <v>55</v>
      </c>
      <c r="TER78" s="987" t="s">
        <v>55</v>
      </c>
      <c r="TES78" s="987" t="s">
        <v>55</v>
      </c>
      <c r="TET78" s="987" t="s">
        <v>55</v>
      </c>
      <c r="TEU78" s="987" t="s">
        <v>55</v>
      </c>
      <c r="TEV78" s="987" t="s">
        <v>55</v>
      </c>
      <c r="TEW78" s="987" t="s">
        <v>55</v>
      </c>
      <c r="TEX78" s="987" t="s">
        <v>55</v>
      </c>
      <c r="TEY78" s="987" t="s">
        <v>55</v>
      </c>
      <c r="TEZ78" s="987" t="s">
        <v>55</v>
      </c>
      <c r="TFA78" s="987" t="s">
        <v>55</v>
      </c>
      <c r="TFB78" s="987" t="s">
        <v>55</v>
      </c>
      <c r="TFC78" s="987" t="s">
        <v>55</v>
      </c>
      <c r="TFD78" s="987" t="s">
        <v>55</v>
      </c>
      <c r="TFE78" s="987" t="s">
        <v>55</v>
      </c>
      <c r="TFF78" s="987" t="s">
        <v>55</v>
      </c>
      <c r="TFG78" s="987" t="s">
        <v>55</v>
      </c>
      <c r="TFH78" s="987" t="s">
        <v>55</v>
      </c>
      <c r="TFI78" s="987" t="s">
        <v>55</v>
      </c>
      <c r="TFJ78" s="987" t="s">
        <v>55</v>
      </c>
      <c r="TFK78" s="987" t="s">
        <v>55</v>
      </c>
      <c r="TFL78" s="987" t="s">
        <v>55</v>
      </c>
      <c r="TFM78" s="987" t="s">
        <v>55</v>
      </c>
      <c r="TFN78" s="987" t="s">
        <v>55</v>
      </c>
      <c r="TFO78" s="987" t="s">
        <v>55</v>
      </c>
      <c r="TFP78" s="987" t="s">
        <v>55</v>
      </c>
      <c r="TFQ78" s="987" t="s">
        <v>55</v>
      </c>
      <c r="TFR78" s="987" t="s">
        <v>55</v>
      </c>
      <c r="TFS78" s="987" t="s">
        <v>55</v>
      </c>
      <c r="TFT78" s="987" t="s">
        <v>55</v>
      </c>
      <c r="TFU78" s="987" t="s">
        <v>55</v>
      </c>
      <c r="TFV78" s="987" t="s">
        <v>55</v>
      </c>
      <c r="TFW78" s="987" t="s">
        <v>55</v>
      </c>
      <c r="TFX78" s="987" t="s">
        <v>55</v>
      </c>
      <c r="TFY78" s="987" t="s">
        <v>55</v>
      </c>
      <c r="TFZ78" s="987" t="s">
        <v>55</v>
      </c>
      <c r="TGA78" s="987" t="s">
        <v>55</v>
      </c>
      <c r="TGB78" s="987" t="s">
        <v>55</v>
      </c>
      <c r="TGC78" s="987" t="s">
        <v>55</v>
      </c>
      <c r="TGD78" s="987" t="s">
        <v>55</v>
      </c>
      <c r="TGE78" s="987" t="s">
        <v>55</v>
      </c>
      <c r="TGF78" s="987" t="s">
        <v>55</v>
      </c>
      <c r="TGG78" s="987" t="s">
        <v>55</v>
      </c>
      <c r="TGH78" s="987" t="s">
        <v>55</v>
      </c>
      <c r="TGI78" s="987" t="s">
        <v>55</v>
      </c>
      <c r="TGJ78" s="987" t="s">
        <v>55</v>
      </c>
      <c r="TGK78" s="987" t="s">
        <v>55</v>
      </c>
      <c r="TGL78" s="987" t="s">
        <v>55</v>
      </c>
      <c r="TGM78" s="987" t="s">
        <v>55</v>
      </c>
      <c r="TGN78" s="987" t="s">
        <v>55</v>
      </c>
      <c r="TGO78" s="987" t="s">
        <v>55</v>
      </c>
      <c r="TGP78" s="987" t="s">
        <v>55</v>
      </c>
      <c r="TGQ78" s="987" t="s">
        <v>55</v>
      </c>
      <c r="TGR78" s="987" t="s">
        <v>55</v>
      </c>
      <c r="TGS78" s="987" t="s">
        <v>55</v>
      </c>
      <c r="TGT78" s="987" t="s">
        <v>55</v>
      </c>
      <c r="TGU78" s="987" t="s">
        <v>55</v>
      </c>
      <c r="TGV78" s="987" t="s">
        <v>55</v>
      </c>
      <c r="TGW78" s="987" t="s">
        <v>55</v>
      </c>
      <c r="TGX78" s="987" t="s">
        <v>55</v>
      </c>
      <c r="TGY78" s="987" t="s">
        <v>55</v>
      </c>
      <c r="TGZ78" s="987" t="s">
        <v>55</v>
      </c>
      <c r="THA78" s="987" t="s">
        <v>55</v>
      </c>
      <c r="THB78" s="987" t="s">
        <v>55</v>
      </c>
      <c r="THC78" s="987" t="s">
        <v>55</v>
      </c>
      <c r="THD78" s="987" t="s">
        <v>55</v>
      </c>
      <c r="THE78" s="987" t="s">
        <v>55</v>
      </c>
      <c r="THF78" s="987" t="s">
        <v>55</v>
      </c>
      <c r="THG78" s="987" t="s">
        <v>55</v>
      </c>
      <c r="THH78" s="987" t="s">
        <v>55</v>
      </c>
      <c r="THI78" s="987" t="s">
        <v>55</v>
      </c>
      <c r="THJ78" s="987" t="s">
        <v>55</v>
      </c>
      <c r="THK78" s="987" t="s">
        <v>55</v>
      </c>
      <c r="THL78" s="987" t="s">
        <v>55</v>
      </c>
      <c r="THM78" s="987" t="s">
        <v>55</v>
      </c>
      <c r="THN78" s="987" t="s">
        <v>55</v>
      </c>
      <c r="THO78" s="987" t="s">
        <v>55</v>
      </c>
      <c r="THP78" s="987" t="s">
        <v>55</v>
      </c>
      <c r="THQ78" s="987" t="s">
        <v>55</v>
      </c>
      <c r="THR78" s="987" t="s">
        <v>55</v>
      </c>
      <c r="THS78" s="987" t="s">
        <v>55</v>
      </c>
      <c r="THT78" s="987" t="s">
        <v>55</v>
      </c>
      <c r="THU78" s="987" t="s">
        <v>55</v>
      </c>
      <c r="THV78" s="987" t="s">
        <v>55</v>
      </c>
      <c r="THW78" s="987" t="s">
        <v>55</v>
      </c>
      <c r="THX78" s="987" t="s">
        <v>55</v>
      </c>
      <c r="THY78" s="987" t="s">
        <v>55</v>
      </c>
      <c r="THZ78" s="987" t="s">
        <v>55</v>
      </c>
      <c r="TIA78" s="987" t="s">
        <v>55</v>
      </c>
      <c r="TIB78" s="987" t="s">
        <v>55</v>
      </c>
      <c r="TIC78" s="987" t="s">
        <v>55</v>
      </c>
      <c r="TID78" s="987" t="s">
        <v>55</v>
      </c>
      <c r="TIE78" s="987" t="s">
        <v>55</v>
      </c>
      <c r="TIF78" s="987" t="s">
        <v>55</v>
      </c>
      <c r="TIG78" s="987" t="s">
        <v>55</v>
      </c>
      <c r="TIH78" s="987" t="s">
        <v>55</v>
      </c>
      <c r="TII78" s="987" t="s">
        <v>55</v>
      </c>
      <c r="TIJ78" s="987" t="s">
        <v>55</v>
      </c>
      <c r="TIK78" s="987" t="s">
        <v>55</v>
      </c>
      <c r="TIL78" s="987" t="s">
        <v>55</v>
      </c>
      <c r="TIM78" s="987" t="s">
        <v>55</v>
      </c>
      <c r="TIN78" s="987" t="s">
        <v>55</v>
      </c>
      <c r="TIO78" s="987" t="s">
        <v>55</v>
      </c>
      <c r="TIP78" s="987" t="s">
        <v>55</v>
      </c>
      <c r="TIQ78" s="987" t="s">
        <v>55</v>
      </c>
      <c r="TIR78" s="987" t="s">
        <v>55</v>
      </c>
      <c r="TIS78" s="987" t="s">
        <v>55</v>
      </c>
      <c r="TIT78" s="987" t="s">
        <v>55</v>
      </c>
      <c r="TIU78" s="987" t="s">
        <v>55</v>
      </c>
      <c r="TIV78" s="987" t="s">
        <v>55</v>
      </c>
      <c r="TIW78" s="987" t="s">
        <v>55</v>
      </c>
      <c r="TIX78" s="987" t="s">
        <v>55</v>
      </c>
      <c r="TIY78" s="987" t="s">
        <v>55</v>
      </c>
      <c r="TIZ78" s="987" t="s">
        <v>55</v>
      </c>
      <c r="TJA78" s="987" t="s">
        <v>55</v>
      </c>
      <c r="TJB78" s="987" t="s">
        <v>55</v>
      </c>
      <c r="TJC78" s="987" t="s">
        <v>55</v>
      </c>
      <c r="TJD78" s="987" t="s">
        <v>55</v>
      </c>
      <c r="TJE78" s="987" t="s">
        <v>55</v>
      </c>
      <c r="TJF78" s="987" t="s">
        <v>55</v>
      </c>
      <c r="TJG78" s="987" t="s">
        <v>55</v>
      </c>
      <c r="TJH78" s="987" t="s">
        <v>55</v>
      </c>
      <c r="TJI78" s="987" t="s">
        <v>55</v>
      </c>
      <c r="TJJ78" s="987" t="s">
        <v>55</v>
      </c>
      <c r="TJK78" s="987" t="s">
        <v>55</v>
      </c>
      <c r="TJL78" s="987" t="s">
        <v>55</v>
      </c>
      <c r="TJM78" s="987" t="s">
        <v>55</v>
      </c>
      <c r="TJN78" s="987" t="s">
        <v>55</v>
      </c>
      <c r="TJO78" s="987" t="s">
        <v>55</v>
      </c>
      <c r="TJP78" s="987" t="s">
        <v>55</v>
      </c>
      <c r="TJQ78" s="987" t="s">
        <v>55</v>
      </c>
      <c r="TJR78" s="987" t="s">
        <v>55</v>
      </c>
      <c r="TJS78" s="987" t="s">
        <v>55</v>
      </c>
      <c r="TJT78" s="987" t="s">
        <v>55</v>
      </c>
      <c r="TJU78" s="987" t="s">
        <v>55</v>
      </c>
      <c r="TJV78" s="987" t="s">
        <v>55</v>
      </c>
      <c r="TJW78" s="987" t="s">
        <v>55</v>
      </c>
      <c r="TJX78" s="987" t="s">
        <v>55</v>
      </c>
      <c r="TJY78" s="987" t="s">
        <v>55</v>
      </c>
      <c r="TJZ78" s="987" t="s">
        <v>55</v>
      </c>
      <c r="TKA78" s="987" t="s">
        <v>55</v>
      </c>
      <c r="TKB78" s="987" t="s">
        <v>55</v>
      </c>
      <c r="TKC78" s="987" t="s">
        <v>55</v>
      </c>
      <c r="TKD78" s="987" t="s">
        <v>55</v>
      </c>
      <c r="TKE78" s="987" t="s">
        <v>55</v>
      </c>
      <c r="TKF78" s="987" t="s">
        <v>55</v>
      </c>
      <c r="TKG78" s="987" t="s">
        <v>55</v>
      </c>
      <c r="TKH78" s="987" t="s">
        <v>55</v>
      </c>
      <c r="TKI78" s="987" t="s">
        <v>55</v>
      </c>
      <c r="TKJ78" s="987" t="s">
        <v>55</v>
      </c>
      <c r="TKK78" s="987" t="s">
        <v>55</v>
      </c>
      <c r="TKL78" s="987" t="s">
        <v>55</v>
      </c>
      <c r="TKM78" s="987" t="s">
        <v>55</v>
      </c>
      <c r="TKN78" s="987" t="s">
        <v>55</v>
      </c>
      <c r="TKO78" s="987" t="s">
        <v>55</v>
      </c>
      <c r="TKP78" s="987" t="s">
        <v>55</v>
      </c>
      <c r="TKQ78" s="987" t="s">
        <v>55</v>
      </c>
      <c r="TKR78" s="987" t="s">
        <v>55</v>
      </c>
      <c r="TKS78" s="987" t="s">
        <v>55</v>
      </c>
      <c r="TKT78" s="987" t="s">
        <v>55</v>
      </c>
      <c r="TKU78" s="987" t="s">
        <v>55</v>
      </c>
      <c r="TKV78" s="987" t="s">
        <v>55</v>
      </c>
      <c r="TKW78" s="987" t="s">
        <v>55</v>
      </c>
      <c r="TKX78" s="987" t="s">
        <v>55</v>
      </c>
      <c r="TKY78" s="987" t="s">
        <v>55</v>
      </c>
      <c r="TKZ78" s="987" t="s">
        <v>55</v>
      </c>
      <c r="TLA78" s="987" t="s">
        <v>55</v>
      </c>
      <c r="TLB78" s="987" t="s">
        <v>55</v>
      </c>
      <c r="TLC78" s="987" t="s">
        <v>55</v>
      </c>
      <c r="TLD78" s="987" t="s">
        <v>55</v>
      </c>
      <c r="TLE78" s="987" t="s">
        <v>55</v>
      </c>
      <c r="TLF78" s="987" t="s">
        <v>55</v>
      </c>
      <c r="TLG78" s="987" t="s">
        <v>55</v>
      </c>
      <c r="TLH78" s="987" t="s">
        <v>55</v>
      </c>
      <c r="TLI78" s="987" t="s">
        <v>55</v>
      </c>
      <c r="TLJ78" s="987" t="s">
        <v>55</v>
      </c>
      <c r="TLK78" s="987" t="s">
        <v>55</v>
      </c>
      <c r="TLL78" s="987" t="s">
        <v>55</v>
      </c>
      <c r="TLM78" s="987" t="s">
        <v>55</v>
      </c>
      <c r="TLN78" s="987" t="s">
        <v>55</v>
      </c>
      <c r="TLO78" s="987" t="s">
        <v>55</v>
      </c>
      <c r="TLP78" s="987" t="s">
        <v>55</v>
      </c>
      <c r="TLQ78" s="987" t="s">
        <v>55</v>
      </c>
      <c r="TLR78" s="987" t="s">
        <v>55</v>
      </c>
      <c r="TLS78" s="987" t="s">
        <v>55</v>
      </c>
      <c r="TLT78" s="987" t="s">
        <v>55</v>
      </c>
      <c r="TLU78" s="987" t="s">
        <v>55</v>
      </c>
      <c r="TLV78" s="987" t="s">
        <v>55</v>
      </c>
      <c r="TLW78" s="987" t="s">
        <v>55</v>
      </c>
      <c r="TLX78" s="987" t="s">
        <v>55</v>
      </c>
      <c r="TLY78" s="987" t="s">
        <v>55</v>
      </c>
      <c r="TLZ78" s="987" t="s">
        <v>55</v>
      </c>
      <c r="TMA78" s="987" t="s">
        <v>55</v>
      </c>
      <c r="TMB78" s="987" t="s">
        <v>55</v>
      </c>
      <c r="TMC78" s="987" t="s">
        <v>55</v>
      </c>
      <c r="TMD78" s="987" t="s">
        <v>55</v>
      </c>
      <c r="TME78" s="987" t="s">
        <v>55</v>
      </c>
      <c r="TMF78" s="987" t="s">
        <v>55</v>
      </c>
      <c r="TMG78" s="987" t="s">
        <v>55</v>
      </c>
      <c r="TMH78" s="987" t="s">
        <v>55</v>
      </c>
      <c r="TMI78" s="987" t="s">
        <v>55</v>
      </c>
      <c r="TMJ78" s="987" t="s">
        <v>55</v>
      </c>
      <c r="TMK78" s="987" t="s">
        <v>55</v>
      </c>
      <c r="TML78" s="987" t="s">
        <v>55</v>
      </c>
      <c r="TMM78" s="987" t="s">
        <v>55</v>
      </c>
      <c r="TMN78" s="987" t="s">
        <v>55</v>
      </c>
      <c r="TMO78" s="987" t="s">
        <v>55</v>
      </c>
      <c r="TMP78" s="987" t="s">
        <v>55</v>
      </c>
      <c r="TMQ78" s="987" t="s">
        <v>55</v>
      </c>
      <c r="TMR78" s="987" t="s">
        <v>55</v>
      </c>
      <c r="TMS78" s="987" t="s">
        <v>55</v>
      </c>
      <c r="TMT78" s="987" t="s">
        <v>55</v>
      </c>
      <c r="TMU78" s="987" t="s">
        <v>55</v>
      </c>
      <c r="TMV78" s="987" t="s">
        <v>55</v>
      </c>
      <c r="TMW78" s="987" t="s">
        <v>55</v>
      </c>
      <c r="TMX78" s="987" t="s">
        <v>55</v>
      </c>
      <c r="TMY78" s="987" t="s">
        <v>55</v>
      </c>
      <c r="TMZ78" s="987" t="s">
        <v>55</v>
      </c>
      <c r="TNA78" s="987" t="s">
        <v>55</v>
      </c>
      <c r="TNB78" s="987" t="s">
        <v>55</v>
      </c>
      <c r="TNC78" s="987" t="s">
        <v>55</v>
      </c>
      <c r="TND78" s="987" t="s">
        <v>55</v>
      </c>
      <c r="TNE78" s="987" t="s">
        <v>55</v>
      </c>
      <c r="TNF78" s="987" t="s">
        <v>55</v>
      </c>
      <c r="TNG78" s="987" t="s">
        <v>55</v>
      </c>
      <c r="TNH78" s="987" t="s">
        <v>55</v>
      </c>
      <c r="TNI78" s="987" t="s">
        <v>55</v>
      </c>
      <c r="TNJ78" s="987" t="s">
        <v>55</v>
      </c>
      <c r="TNK78" s="987" t="s">
        <v>55</v>
      </c>
      <c r="TNL78" s="987" t="s">
        <v>55</v>
      </c>
      <c r="TNM78" s="987" t="s">
        <v>55</v>
      </c>
      <c r="TNN78" s="987" t="s">
        <v>55</v>
      </c>
      <c r="TNO78" s="987" t="s">
        <v>55</v>
      </c>
      <c r="TNP78" s="987" t="s">
        <v>55</v>
      </c>
      <c r="TNQ78" s="987" t="s">
        <v>55</v>
      </c>
      <c r="TNR78" s="987" t="s">
        <v>55</v>
      </c>
      <c r="TNS78" s="987" t="s">
        <v>55</v>
      </c>
      <c r="TNT78" s="987" t="s">
        <v>55</v>
      </c>
      <c r="TNU78" s="987" t="s">
        <v>55</v>
      </c>
      <c r="TNV78" s="987" t="s">
        <v>55</v>
      </c>
      <c r="TNW78" s="987" t="s">
        <v>55</v>
      </c>
      <c r="TNX78" s="987" t="s">
        <v>55</v>
      </c>
      <c r="TNY78" s="987" t="s">
        <v>55</v>
      </c>
      <c r="TNZ78" s="987" t="s">
        <v>55</v>
      </c>
      <c r="TOA78" s="987" t="s">
        <v>55</v>
      </c>
      <c r="TOB78" s="987" t="s">
        <v>55</v>
      </c>
      <c r="TOC78" s="987" t="s">
        <v>55</v>
      </c>
      <c r="TOD78" s="987" t="s">
        <v>55</v>
      </c>
      <c r="TOE78" s="987" t="s">
        <v>55</v>
      </c>
      <c r="TOF78" s="987" t="s">
        <v>55</v>
      </c>
      <c r="TOG78" s="987" t="s">
        <v>55</v>
      </c>
      <c r="TOH78" s="987" t="s">
        <v>55</v>
      </c>
      <c r="TOI78" s="987" t="s">
        <v>55</v>
      </c>
      <c r="TOJ78" s="987" t="s">
        <v>55</v>
      </c>
      <c r="TOK78" s="987" t="s">
        <v>55</v>
      </c>
      <c r="TOL78" s="987" t="s">
        <v>55</v>
      </c>
      <c r="TOM78" s="987" t="s">
        <v>55</v>
      </c>
      <c r="TON78" s="987" t="s">
        <v>55</v>
      </c>
      <c r="TOO78" s="987" t="s">
        <v>55</v>
      </c>
      <c r="TOP78" s="987" t="s">
        <v>55</v>
      </c>
      <c r="TOQ78" s="987" t="s">
        <v>55</v>
      </c>
      <c r="TOR78" s="987" t="s">
        <v>55</v>
      </c>
      <c r="TOS78" s="987" t="s">
        <v>55</v>
      </c>
      <c r="TOT78" s="987" t="s">
        <v>55</v>
      </c>
      <c r="TOU78" s="987" t="s">
        <v>55</v>
      </c>
      <c r="TOV78" s="987" t="s">
        <v>55</v>
      </c>
      <c r="TOW78" s="987" t="s">
        <v>55</v>
      </c>
      <c r="TOX78" s="987" t="s">
        <v>55</v>
      </c>
      <c r="TOY78" s="987" t="s">
        <v>55</v>
      </c>
      <c r="TOZ78" s="987" t="s">
        <v>55</v>
      </c>
      <c r="TPA78" s="987" t="s">
        <v>55</v>
      </c>
      <c r="TPB78" s="987" t="s">
        <v>55</v>
      </c>
      <c r="TPC78" s="987" t="s">
        <v>55</v>
      </c>
      <c r="TPD78" s="987" t="s">
        <v>55</v>
      </c>
      <c r="TPE78" s="987" t="s">
        <v>55</v>
      </c>
      <c r="TPF78" s="987" t="s">
        <v>55</v>
      </c>
      <c r="TPG78" s="987" t="s">
        <v>55</v>
      </c>
      <c r="TPH78" s="987" t="s">
        <v>55</v>
      </c>
      <c r="TPI78" s="987" t="s">
        <v>55</v>
      </c>
      <c r="TPJ78" s="987" t="s">
        <v>55</v>
      </c>
      <c r="TPK78" s="987" t="s">
        <v>55</v>
      </c>
      <c r="TPL78" s="987" t="s">
        <v>55</v>
      </c>
      <c r="TPM78" s="987" t="s">
        <v>55</v>
      </c>
      <c r="TPN78" s="987" t="s">
        <v>55</v>
      </c>
      <c r="TPO78" s="987" t="s">
        <v>55</v>
      </c>
      <c r="TPP78" s="987" t="s">
        <v>55</v>
      </c>
      <c r="TPQ78" s="987" t="s">
        <v>55</v>
      </c>
      <c r="TPR78" s="987" t="s">
        <v>55</v>
      </c>
      <c r="TPS78" s="987" t="s">
        <v>55</v>
      </c>
      <c r="TPT78" s="987" t="s">
        <v>55</v>
      </c>
      <c r="TPU78" s="987" t="s">
        <v>55</v>
      </c>
      <c r="TPV78" s="987" t="s">
        <v>55</v>
      </c>
      <c r="TPW78" s="987" t="s">
        <v>55</v>
      </c>
      <c r="TPX78" s="987" t="s">
        <v>55</v>
      </c>
      <c r="TPY78" s="987" t="s">
        <v>55</v>
      </c>
      <c r="TPZ78" s="987" t="s">
        <v>55</v>
      </c>
      <c r="TQA78" s="987" t="s">
        <v>55</v>
      </c>
      <c r="TQB78" s="987" t="s">
        <v>55</v>
      </c>
      <c r="TQC78" s="987" t="s">
        <v>55</v>
      </c>
      <c r="TQD78" s="987" t="s">
        <v>55</v>
      </c>
      <c r="TQE78" s="987" t="s">
        <v>55</v>
      </c>
      <c r="TQF78" s="987" t="s">
        <v>55</v>
      </c>
      <c r="TQG78" s="987" t="s">
        <v>55</v>
      </c>
      <c r="TQH78" s="987" t="s">
        <v>55</v>
      </c>
      <c r="TQI78" s="987" t="s">
        <v>55</v>
      </c>
      <c r="TQJ78" s="987" t="s">
        <v>55</v>
      </c>
      <c r="TQK78" s="987" t="s">
        <v>55</v>
      </c>
      <c r="TQL78" s="987" t="s">
        <v>55</v>
      </c>
      <c r="TQM78" s="987" t="s">
        <v>55</v>
      </c>
      <c r="TQN78" s="987" t="s">
        <v>55</v>
      </c>
      <c r="TQO78" s="987" t="s">
        <v>55</v>
      </c>
      <c r="TQP78" s="987" t="s">
        <v>55</v>
      </c>
      <c r="TQQ78" s="987" t="s">
        <v>55</v>
      </c>
      <c r="TQR78" s="987" t="s">
        <v>55</v>
      </c>
      <c r="TQS78" s="987" t="s">
        <v>55</v>
      </c>
      <c r="TQT78" s="987" t="s">
        <v>55</v>
      </c>
      <c r="TQU78" s="987" t="s">
        <v>55</v>
      </c>
      <c r="TQV78" s="987" t="s">
        <v>55</v>
      </c>
      <c r="TQW78" s="987" t="s">
        <v>55</v>
      </c>
      <c r="TQX78" s="987" t="s">
        <v>55</v>
      </c>
      <c r="TQY78" s="987" t="s">
        <v>55</v>
      </c>
      <c r="TQZ78" s="987" t="s">
        <v>55</v>
      </c>
      <c r="TRA78" s="987" t="s">
        <v>55</v>
      </c>
      <c r="TRB78" s="987" t="s">
        <v>55</v>
      </c>
      <c r="TRC78" s="987" t="s">
        <v>55</v>
      </c>
      <c r="TRD78" s="987" t="s">
        <v>55</v>
      </c>
      <c r="TRE78" s="987" t="s">
        <v>55</v>
      </c>
      <c r="TRF78" s="987" t="s">
        <v>55</v>
      </c>
      <c r="TRG78" s="987" t="s">
        <v>55</v>
      </c>
      <c r="TRH78" s="987" t="s">
        <v>55</v>
      </c>
      <c r="TRI78" s="987" t="s">
        <v>55</v>
      </c>
      <c r="TRJ78" s="987" t="s">
        <v>55</v>
      </c>
      <c r="TRK78" s="987" t="s">
        <v>55</v>
      </c>
      <c r="TRL78" s="987" t="s">
        <v>55</v>
      </c>
      <c r="TRM78" s="987" t="s">
        <v>55</v>
      </c>
      <c r="TRN78" s="987" t="s">
        <v>55</v>
      </c>
      <c r="TRO78" s="987" t="s">
        <v>55</v>
      </c>
      <c r="TRP78" s="987" t="s">
        <v>55</v>
      </c>
      <c r="TRQ78" s="987" t="s">
        <v>55</v>
      </c>
      <c r="TRR78" s="987" t="s">
        <v>55</v>
      </c>
      <c r="TRS78" s="987" t="s">
        <v>55</v>
      </c>
      <c r="TRT78" s="987" t="s">
        <v>55</v>
      </c>
      <c r="TRU78" s="987" t="s">
        <v>55</v>
      </c>
      <c r="TRV78" s="987" t="s">
        <v>55</v>
      </c>
      <c r="TRW78" s="987" t="s">
        <v>55</v>
      </c>
      <c r="TRX78" s="987" t="s">
        <v>55</v>
      </c>
      <c r="TRY78" s="987" t="s">
        <v>55</v>
      </c>
      <c r="TRZ78" s="987" t="s">
        <v>55</v>
      </c>
      <c r="TSA78" s="987" t="s">
        <v>55</v>
      </c>
      <c r="TSB78" s="987" t="s">
        <v>55</v>
      </c>
      <c r="TSC78" s="987" t="s">
        <v>55</v>
      </c>
      <c r="TSD78" s="987" t="s">
        <v>55</v>
      </c>
      <c r="TSE78" s="987" t="s">
        <v>55</v>
      </c>
      <c r="TSF78" s="987" t="s">
        <v>55</v>
      </c>
      <c r="TSG78" s="987" t="s">
        <v>55</v>
      </c>
      <c r="TSH78" s="987" t="s">
        <v>55</v>
      </c>
      <c r="TSI78" s="987" t="s">
        <v>55</v>
      </c>
      <c r="TSJ78" s="987" t="s">
        <v>55</v>
      </c>
      <c r="TSK78" s="987" t="s">
        <v>55</v>
      </c>
      <c r="TSL78" s="987" t="s">
        <v>55</v>
      </c>
      <c r="TSM78" s="987" t="s">
        <v>55</v>
      </c>
      <c r="TSN78" s="987" t="s">
        <v>55</v>
      </c>
      <c r="TSO78" s="987" t="s">
        <v>55</v>
      </c>
      <c r="TSP78" s="987" t="s">
        <v>55</v>
      </c>
      <c r="TSQ78" s="987" t="s">
        <v>55</v>
      </c>
      <c r="TSR78" s="987" t="s">
        <v>55</v>
      </c>
      <c r="TSS78" s="987" t="s">
        <v>55</v>
      </c>
      <c r="TST78" s="987" t="s">
        <v>55</v>
      </c>
      <c r="TSU78" s="987" t="s">
        <v>55</v>
      </c>
      <c r="TSV78" s="987" t="s">
        <v>55</v>
      </c>
      <c r="TSW78" s="987" t="s">
        <v>55</v>
      </c>
      <c r="TSX78" s="987" t="s">
        <v>55</v>
      </c>
      <c r="TSY78" s="987" t="s">
        <v>55</v>
      </c>
      <c r="TSZ78" s="987" t="s">
        <v>55</v>
      </c>
      <c r="TTA78" s="987" t="s">
        <v>55</v>
      </c>
      <c r="TTB78" s="987" t="s">
        <v>55</v>
      </c>
      <c r="TTC78" s="987" t="s">
        <v>55</v>
      </c>
      <c r="TTD78" s="987" t="s">
        <v>55</v>
      </c>
      <c r="TTE78" s="987" t="s">
        <v>55</v>
      </c>
      <c r="TTF78" s="987" t="s">
        <v>55</v>
      </c>
      <c r="TTG78" s="987" t="s">
        <v>55</v>
      </c>
      <c r="TTH78" s="987" t="s">
        <v>55</v>
      </c>
      <c r="TTI78" s="987" t="s">
        <v>55</v>
      </c>
      <c r="TTJ78" s="987" t="s">
        <v>55</v>
      </c>
      <c r="TTK78" s="987" t="s">
        <v>55</v>
      </c>
      <c r="TTL78" s="987" t="s">
        <v>55</v>
      </c>
      <c r="TTM78" s="987" t="s">
        <v>55</v>
      </c>
      <c r="TTN78" s="987" t="s">
        <v>55</v>
      </c>
      <c r="TTO78" s="987" t="s">
        <v>55</v>
      </c>
      <c r="TTP78" s="987" t="s">
        <v>55</v>
      </c>
      <c r="TTQ78" s="987" t="s">
        <v>55</v>
      </c>
      <c r="TTR78" s="987" t="s">
        <v>55</v>
      </c>
      <c r="TTS78" s="987" t="s">
        <v>55</v>
      </c>
      <c r="TTT78" s="987" t="s">
        <v>55</v>
      </c>
      <c r="TTU78" s="987" t="s">
        <v>55</v>
      </c>
      <c r="TTV78" s="987" t="s">
        <v>55</v>
      </c>
      <c r="TTW78" s="987" t="s">
        <v>55</v>
      </c>
      <c r="TTX78" s="987" t="s">
        <v>55</v>
      </c>
      <c r="TTY78" s="987" t="s">
        <v>55</v>
      </c>
      <c r="TTZ78" s="987" t="s">
        <v>55</v>
      </c>
      <c r="TUA78" s="987" t="s">
        <v>55</v>
      </c>
      <c r="TUB78" s="987" t="s">
        <v>55</v>
      </c>
      <c r="TUC78" s="987" t="s">
        <v>55</v>
      </c>
      <c r="TUD78" s="987" t="s">
        <v>55</v>
      </c>
      <c r="TUE78" s="987" t="s">
        <v>55</v>
      </c>
      <c r="TUF78" s="987" t="s">
        <v>55</v>
      </c>
      <c r="TUG78" s="987" t="s">
        <v>55</v>
      </c>
      <c r="TUH78" s="987" t="s">
        <v>55</v>
      </c>
      <c r="TUI78" s="987" t="s">
        <v>55</v>
      </c>
      <c r="TUJ78" s="987" t="s">
        <v>55</v>
      </c>
      <c r="TUK78" s="987" t="s">
        <v>55</v>
      </c>
      <c r="TUL78" s="987" t="s">
        <v>55</v>
      </c>
      <c r="TUM78" s="987" t="s">
        <v>55</v>
      </c>
      <c r="TUN78" s="987" t="s">
        <v>55</v>
      </c>
      <c r="TUO78" s="987" t="s">
        <v>55</v>
      </c>
      <c r="TUP78" s="987" t="s">
        <v>55</v>
      </c>
      <c r="TUQ78" s="987" t="s">
        <v>55</v>
      </c>
      <c r="TUR78" s="987" t="s">
        <v>55</v>
      </c>
      <c r="TUS78" s="987" t="s">
        <v>55</v>
      </c>
      <c r="TUT78" s="987" t="s">
        <v>55</v>
      </c>
      <c r="TUU78" s="987" t="s">
        <v>55</v>
      </c>
      <c r="TUV78" s="987" t="s">
        <v>55</v>
      </c>
      <c r="TUW78" s="987" t="s">
        <v>55</v>
      </c>
      <c r="TUX78" s="987" t="s">
        <v>55</v>
      </c>
      <c r="TUY78" s="987" t="s">
        <v>55</v>
      </c>
      <c r="TUZ78" s="987" t="s">
        <v>55</v>
      </c>
      <c r="TVA78" s="987" t="s">
        <v>55</v>
      </c>
      <c r="TVB78" s="987" t="s">
        <v>55</v>
      </c>
      <c r="TVC78" s="987" t="s">
        <v>55</v>
      </c>
      <c r="TVD78" s="987" t="s">
        <v>55</v>
      </c>
      <c r="TVE78" s="987" t="s">
        <v>55</v>
      </c>
      <c r="TVF78" s="987" t="s">
        <v>55</v>
      </c>
      <c r="TVG78" s="987" t="s">
        <v>55</v>
      </c>
      <c r="TVH78" s="987" t="s">
        <v>55</v>
      </c>
      <c r="TVI78" s="987" t="s">
        <v>55</v>
      </c>
      <c r="TVJ78" s="987" t="s">
        <v>55</v>
      </c>
      <c r="TVK78" s="987" t="s">
        <v>55</v>
      </c>
      <c r="TVL78" s="987" t="s">
        <v>55</v>
      </c>
      <c r="TVM78" s="987" t="s">
        <v>55</v>
      </c>
      <c r="TVN78" s="987" t="s">
        <v>55</v>
      </c>
      <c r="TVO78" s="987" t="s">
        <v>55</v>
      </c>
      <c r="TVP78" s="987" t="s">
        <v>55</v>
      </c>
      <c r="TVQ78" s="987" t="s">
        <v>55</v>
      </c>
      <c r="TVR78" s="987" t="s">
        <v>55</v>
      </c>
      <c r="TVS78" s="987" t="s">
        <v>55</v>
      </c>
      <c r="TVT78" s="987" t="s">
        <v>55</v>
      </c>
      <c r="TVU78" s="987" t="s">
        <v>55</v>
      </c>
      <c r="TVV78" s="987" t="s">
        <v>55</v>
      </c>
      <c r="TVW78" s="987" t="s">
        <v>55</v>
      </c>
      <c r="TVX78" s="987" t="s">
        <v>55</v>
      </c>
      <c r="TVY78" s="987" t="s">
        <v>55</v>
      </c>
      <c r="TVZ78" s="987" t="s">
        <v>55</v>
      </c>
      <c r="TWA78" s="987" t="s">
        <v>55</v>
      </c>
      <c r="TWB78" s="987" t="s">
        <v>55</v>
      </c>
      <c r="TWC78" s="987" t="s">
        <v>55</v>
      </c>
      <c r="TWD78" s="987" t="s">
        <v>55</v>
      </c>
      <c r="TWE78" s="987" t="s">
        <v>55</v>
      </c>
      <c r="TWF78" s="987" t="s">
        <v>55</v>
      </c>
      <c r="TWG78" s="987" t="s">
        <v>55</v>
      </c>
      <c r="TWH78" s="987" t="s">
        <v>55</v>
      </c>
      <c r="TWI78" s="987" t="s">
        <v>55</v>
      </c>
      <c r="TWJ78" s="987" t="s">
        <v>55</v>
      </c>
      <c r="TWK78" s="987" t="s">
        <v>55</v>
      </c>
      <c r="TWL78" s="987" t="s">
        <v>55</v>
      </c>
      <c r="TWM78" s="987" t="s">
        <v>55</v>
      </c>
      <c r="TWN78" s="987" t="s">
        <v>55</v>
      </c>
      <c r="TWO78" s="987" t="s">
        <v>55</v>
      </c>
      <c r="TWP78" s="987" t="s">
        <v>55</v>
      </c>
      <c r="TWQ78" s="987" t="s">
        <v>55</v>
      </c>
      <c r="TWR78" s="987" t="s">
        <v>55</v>
      </c>
      <c r="TWS78" s="987" t="s">
        <v>55</v>
      </c>
      <c r="TWT78" s="987" t="s">
        <v>55</v>
      </c>
      <c r="TWU78" s="987" t="s">
        <v>55</v>
      </c>
      <c r="TWV78" s="987" t="s">
        <v>55</v>
      </c>
      <c r="TWW78" s="987" t="s">
        <v>55</v>
      </c>
      <c r="TWX78" s="987" t="s">
        <v>55</v>
      </c>
      <c r="TWY78" s="987" t="s">
        <v>55</v>
      </c>
      <c r="TWZ78" s="987" t="s">
        <v>55</v>
      </c>
      <c r="TXA78" s="987" t="s">
        <v>55</v>
      </c>
      <c r="TXB78" s="987" t="s">
        <v>55</v>
      </c>
      <c r="TXC78" s="987" t="s">
        <v>55</v>
      </c>
      <c r="TXD78" s="987" t="s">
        <v>55</v>
      </c>
      <c r="TXE78" s="987" t="s">
        <v>55</v>
      </c>
      <c r="TXF78" s="987" t="s">
        <v>55</v>
      </c>
      <c r="TXG78" s="987" t="s">
        <v>55</v>
      </c>
      <c r="TXH78" s="987" t="s">
        <v>55</v>
      </c>
      <c r="TXI78" s="987" t="s">
        <v>55</v>
      </c>
      <c r="TXJ78" s="987" t="s">
        <v>55</v>
      </c>
      <c r="TXK78" s="987" t="s">
        <v>55</v>
      </c>
      <c r="TXL78" s="987" t="s">
        <v>55</v>
      </c>
      <c r="TXM78" s="987" t="s">
        <v>55</v>
      </c>
      <c r="TXN78" s="987" t="s">
        <v>55</v>
      </c>
      <c r="TXO78" s="987" t="s">
        <v>55</v>
      </c>
      <c r="TXP78" s="987" t="s">
        <v>55</v>
      </c>
      <c r="TXQ78" s="987" t="s">
        <v>55</v>
      </c>
      <c r="TXR78" s="987" t="s">
        <v>55</v>
      </c>
      <c r="TXS78" s="987" t="s">
        <v>55</v>
      </c>
      <c r="TXT78" s="987" t="s">
        <v>55</v>
      </c>
      <c r="TXU78" s="987" t="s">
        <v>55</v>
      </c>
      <c r="TXV78" s="987" t="s">
        <v>55</v>
      </c>
      <c r="TXW78" s="987" t="s">
        <v>55</v>
      </c>
      <c r="TXX78" s="987" t="s">
        <v>55</v>
      </c>
      <c r="TXY78" s="987" t="s">
        <v>55</v>
      </c>
      <c r="TXZ78" s="987" t="s">
        <v>55</v>
      </c>
      <c r="TYA78" s="987" t="s">
        <v>55</v>
      </c>
      <c r="TYB78" s="987" t="s">
        <v>55</v>
      </c>
      <c r="TYC78" s="987" t="s">
        <v>55</v>
      </c>
      <c r="TYD78" s="987" t="s">
        <v>55</v>
      </c>
      <c r="TYE78" s="987" t="s">
        <v>55</v>
      </c>
      <c r="TYF78" s="987" t="s">
        <v>55</v>
      </c>
      <c r="TYG78" s="987" t="s">
        <v>55</v>
      </c>
      <c r="TYH78" s="987" t="s">
        <v>55</v>
      </c>
      <c r="TYI78" s="987" t="s">
        <v>55</v>
      </c>
      <c r="TYJ78" s="987" t="s">
        <v>55</v>
      </c>
      <c r="TYK78" s="987" t="s">
        <v>55</v>
      </c>
      <c r="TYL78" s="987" t="s">
        <v>55</v>
      </c>
      <c r="TYM78" s="987" t="s">
        <v>55</v>
      </c>
      <c r="TYN78" s="987" t="s">
        <v>55</v>
      </c>
      <c r="TYO78" s="987" t="s">
        <v>55</v>
      </c>
      <c r="TYP78" s="987" t="s">
        <v>55</v>
      </c>
      <c r="TYQ78" s="987" t="s">
        <v>55</v>
      </c>
      <c r="TYR78" s="987" t="s">
        <v>55</v>
      </c>
      <c r="TYS78" s="987" t="s">
        <v>55</v>
      </c>
      <c r="TYT78" s="987" t="s">
        <v>55</v>
      </c>
      <c r="TYU78" s="987" t="s">
        <v>55</v>
      </c>
      <c r="TYV78" s="987" t="s">
        <v>55</v>
      </c>
      <c r="TYW78" s="987" t="s">
        <v>55</v>
      </c>
      <c r="TYX78" s="987" t="s">
        <v>55</v>
      </c>
      <c r="TYY78" s="987" t="s">
        <v>55</v>
      </c>
      <c r="TYZ78" s="987" t="s">
        <v>55</v>
      </c>
      <c r="TZA78" s="987" t="s">
        <v>55</v>
      </c>
      <c r="TZB78" s="987" t="s">
        <v>55</v>
      </c>
      <c r="TZC78" s="987" t="s">
        <v>55</v>
      </c>
      <c r="TZD78" s="987" t="s">
        <v>55</v>
      </c>
      <c r="TZE78" s="987" t="s">
        <v>55</v>
      </c>
      <c r="TZF78" s="987" t="s">
        <v>55</v>
      </c>
      <c r="TZG78" s="987" t="s">
        <v>55</v>
      </c>
      <c r="TZH78" s="987" t="s">
        <v>55</v>
      </c>
      <c r="TZI78" s="987" t="s">
        <v>55</v>
      </c>
      <c r="TZJ78" s="987" t="s">
        <v>55</v>
      </c>
      <c r="TZK78" s="987" t="s">
        <v>55</v>
      </c>
      <c r="TZL78" s="987" t="s">
        <v>55</v>
      </c>
      <c r="TZM78" s="987" t="s">
        <v>55</v>
      </c>
      <c r="TZN78" s="987" t="s">
        <v>55</v>
      </c>
      <c r="TZO78" s="987" t="s">
        <v>55</v>
      </c>
      <c r="TZP78" s="987" t="s">
        <v>55</v>
      </c>
      <c r="TZQ78" s="987" t="s">
        <v>55</v>
      </c>
      <c r="TZR78" s="987" t="s">
        <v>55</v>
      </c>
      <c r="TZS78" s="987" t="s">
        <v>55</v>
      </c>
      <c r="TZT78" s="987" t="s">
        <v>55</v>
      </c>
      <c r="TZU78" s="987" t="s">
        <v>55</v>
      </c>
      <c r="TZV78" s="987" t="s">
        <v>55</v>
      </c>
      <c r="TZW78" s="987" t="s">
        <v>55</v>
      </c>
      <c r="TZX78" s="987" t="s">
        <v>55</v>
      </c>
      <c r="TZY78" s="987" t="s">
        <v>55</v>
      </c>
      <c r="TZZ78" s="987" t="s">
        <v>55</v>
      </c>
      <c r="UAA78" s="987" t="s">
        <v>55</v>
      </c>
      <c r="UAB78" s="987" t="s">
        <v>55</v>
      </c>
      <c r="UAC78" s="987" t="s">
        <v>55</v>
      </c>
      <c r="UAD78" s="987" t="s">
        <v>55</v>
      </c>
      <c r="UAE78" s="987" t="s">
        <v>55</v>
      </c>
      <c r="UAF78" s="987" t="s">
        <v>55</v>
      </c>
      <c r="UAG78" s="987" t="s">
        <v>55</v>
      </c>
      <c r="UAH78" s="987" t="s">
        <v>55</v>
      </c>
      <c r="UAI78" s="987" t="s">
        <v>55</v>
      </c>
      <c r="UAJ78" s="987" t="s">
        <v>55</v>
      </c>
      <c r="UAK78" s="987" t="s">
        <v>55</v>
      </c>
      <c r="UAL78" s="987" t="s">
        <v>55</v>
      </c>
      <c r="UAM78" s="987" t="s">
        <v>55</v>
      </c>
      <c r="UAN78" s="987" t="s">
        <v>55</v>
      </c>
      <c r="UAO78" s="987" t="s">
        <v>55</v>
      </c>
      <c r="UAP78" s="987" t="s">
        <v>55</v>
      </c>
      <c r="UAQ78" s="987" t="s">
        <v>55</v>
      </c>
      <c r="UAR78" s="987" t="s">
        <v>55</v>
      </c>
      <c r="UAS78" s="987" t="s">
        <v>55</v>
      </c>
      <c r="UAT78" s="987" t="s">
        <v>55</v>
      </c>
      <c r="UAU78" s="987" t="s">
        <v>55</v>
      </c>
      <c r="UAV78" s="987" t="s">
        <v>55</v>
      </c>
      <c r="UAW78" s="987" t="s">
        <v>55</v>
      </c>
      <c r="UAX78" s="987" t="s">
        <v>55</v>
      </c>
      <c r="UAY78" s="987" t="s">
        <v>55</v>
      </c>
      <c r="UAZ78" s="987" t="s">
        <v>55</v>
      </c>
      <c r="UBA78" s="987" t="s">
        <v>55</v>
      </c>
      <c r="UBB78" s="987" t="s">
        <v>55</v>
      </c>
      <c r="UBC78" s="987" t="s">
        <v>55</v>
      </c>
      <c r="UBD78" s="987" t="s">
        <v>55</v>
      </c>
      <c r="UBE78" s="987" t="s">
        <v>55</v>
      </c>
      <c r="UBF78" s="987" t="s">
        <v>55</v>
      </c>
      <c r="UBG78" s="987" t="s">
        <v>55</v>
      </c>
      <c r="UBH78" s="987" t="s">
        <v>55</v>
      </c>
      <c r="UBI78" s="987" t="s">
        <v>55</v>
      </c>
      <c r="UBJ78" s="987" t="s">
        <v>55</v>
      </c>
      <c r="UBK78" s="987" t="s">
        <v>55</v>
      </c>
      <c r="UBL78" s="987" t="s">
        <v>55</v>
      </c>
      <c r="UBM78" s="987" t="s">
        <v>55</v>
      </c>
      <c r="UBN78" s="987" t="s">
        <v>55</v>
      </c>
      <c r="UBO78" s="987" t="s">
        <v>55</v>
      </c>
      <c r="UBP78" s="987" t="s">
        <v>55</v>
      </c>
      <c r="UBQ78" s="987" t="s">
        <v>55</v>
      </c>
      <c r="UBR78" s="987" t="s">
        <v>55</v>
      </c>
      <c r="UBS78" s="987" t="s">
        <v>55</v>
      </c>
      <c r="UBT78" s="987" t="s">
        <v>55</v>
      </c>
      <c r="UBU78" s="987" t="s">
        <v>55</v>
      </c>
      <c r="UBV78" s="987" t="s">
        <v>55</v>
      </c>
      <c r="UBW78" s="987" t="s">
        <v>55</v>
      </c>
      <c r="UBX78" s="987" t="s">
        <v>55</v>
      </c>
      <c r="UBY78" s="987" t="s">
        <v>55</v>
      </c>
      <c r="UBZ78" s="987" t="s">
        <v>55</v>
      </c>
      <c r="UCA78" s="987" t="s">
        <v>55</v>
      </c>
      <c r="UCB78" s="987" t="s">
        <v>55</v>
      </c>
      <c r="UCC78" s="987" t="s">
        <v>55</v>
      </c>
      <c r="UCD78" s="987" t="s">
        <v>55</v>
      </c>
      <c r="UCE78" s="987" t="s">
        <v>55</v>
      </c>
      <c r="UCF78" s="987" t="s">
        <v>55</v>
      </c>
      <c r="UCG78" s="987" t="s">
        <v>55</v>
      </c>
      <c r="UCH78" s="987" t="s">
        <v>55</v>
      </c>
      <c r="UCI78" s="987" t="s">
        <v>55</v>
      </c>
      <c r="UCJ78" s="987" t="s">
        <v>55</v>
      </c>
      <c r="UCK78" s="987" t="s">
        <v>55</v>
      </c>
      <c r="UCL78" s="987" t="s">
        <v>55</v>
      </c>
      <c r="UCM78" s="987" t="s">
        <v>55</v>
      </c>
      <c r="UCN78" s="987" t="s">
        <v>55</v>
      </c>
      <c r="UCO78" s="987" t="s">
        <v>55</v>
      </c>
      <c r="UCP78" s="987" t="s">
        <v>55</v>
      </c>
      <c r="UCQ78" s="987" t="s">
        <v>55</v>
      </c>
      <c r="UCR78" s="987" t="s">
        <v>55</v>
      </c>
      <c r="UCS78" s="987" t="s">
        <v>55</v>
      </c>
      <c r="UCT78" s="987" t="s">
        <v>55</v>
      </c>
      <c r="UCU78" s="987" t="s">
        <v>55</v>
      </c>
      <c r="UCV78" s="987" t="s">
        <v>55</v>
      </c>
      <c r="UCW78" s="987" t="s">
        <v>55</v>
      </c>
      <c r="UCX78" s="987" t="s">
        <v>55</v>
      </c>
      <c r="UCY78" s="987" t="s">
        <v>55</v>
      </c>
      <c r="UCZ78" s="987" t="s">
        <v>55</v>
      </c>
      <c r="UDA78" s="987" t="s">
        <v>55</v>
      </c>
      <c r="UDB78" s="987" t="s">
        <v>55</v>
      </c>
      <c r="UDC78" s="987" t="s">
        <v>55</v>
      </c>
      <c r="UDD78" s="987" t="s">
        <v>55</v>
      </c>
      <c r="UDE78" s="987" t="s">
        <v>55</v>
      </c>
      <c r="UDF78" s="987" t="s">
        <v>55</v>
      </c>
      <c r="UDG78" s="987" t="s">
        <v>55</v>
      </c>
      <c r="UDH78" s="987" t="s">
        <v>55</v>
      </c>
      <c r="UDI78" s="987" t="s">
        <v>55</v>
      </c>
      <c r="UDJ78" s="987" t="s">
        <v>55</v>
      </c>
      <c r="UDK78" s="987" t="s">
        <v>55</v>
      </c>
      <c r="UDL78" s="987" t="s">
        <v>55</v>
      </c>
      <c r="UDM78" s="987" t="s">
        <v>55</v>
      </c>
      <c r="UDN78" s="987" t="s">
        <v>55</v>
      </c>
      <c r="UDO78" s="987" t="s">
        <v>55</v>
      </c>
      <c r="UDP78" s="987" t="s">
        <v>55</v>
      </c>
      <c r="UDQ78" s="987" t="s">
        <v>55</v>
      </c>
      <c r="UDR78" s="987" t="s">
        <v>55</v>
      </c>
      <c r="UDS78" s="987" t="s">
        <v>55</v>
      </c>
      <c r="UDT78" s="987" t="s">
        <v>55</v>
      </c>
      <c r="UDU78" s="987" t="s">
        <v>55</v>
      </c>
      <c r="UDV78" s="987" t="s">
        <v>55</v>
      </c>
      <c r="UDW78" s="987" t="s">
        <v>55</v>
      </c>
      <c r="UDX78" s="987" t="s">
        <v>55</v>
      </c>
      <c r="UDY78" s="987" t="s">
        <v>55</v>
      </c>
      <c r="UDZ78" s="987" t="s">
        <v>55</v>
      </c>
      <c r="UEA78" s="987" t="s">
        <v>55</v>
      </c>
      <c r="UEB78" s="987" t="s">
        <v>55</v>
      </c>
      <c r="UEC78" s="987" t="s">
        <v>55</v>
      </c>
      <c r="UED78" s="987" t="s">
        <v>55</v>
      </c>
      <c r="UEE78" s="987" t="s">
        <v>55</v>
      </c>
      <c r="UEF78" s="987" t="s">
        <v>55</v>
      </c>
      <c r="UEG78" s="987" t="s">
        <v>55</v>
      </c>
      <c r="UEH78" s="987" t="s">
        <v>55</v>
      </c>
      <c r="UEI78" s="987" t="s">
        <v>55</v>
      </c>
      <c r="UEJ78" s="987" t="s">
        <v>55</v>
      </c>
      <c r="UEK78" s="987" t="s">
        <v>55</v>
      </c>
      <c r="UEL78" s="987" t="s">
        <v>55</v>
      </c>
      <c r="UEM78" s="987" t="s">
        <v>55</v>
      </c>
      <c r="UEN78" s="987" t="s">
        <v>55</v>
      </c>
      <c r="UEO78" s="987" t="s">
        <v>55</v>
      </c>
      <c r="UEP78" s="987" t="s">
        <v>55</v>
      </c>
      <c r="UEQ78" s="987" t="s">
        <v>55</v>
      </c>
      <c r="UER78" s="987" t="s">
        <v>55</v>
      </c>
      <c r="UES78" s="987" t="s">
        <v>55</v>
      </c>
      <c r="UET78" s="987" t="s">
        <v>55</v>
      </c>
      <c r="UEU78" s="987" t="s">
        <v>55</v>
      </c>
      <c r="UEV78" s="987" t="s">
        <v>55</v>
      </c>
      <c r="UEW78" s="987" t="s">
        <v>55</v>
      </c>
      <c r="UEX78" s="987" t="s">
        <v>55</v>
      </c>
      <c r="UEY78" s="987" t="s">
        <v>55</v>
      </c>
      <c r="UEZ78" s="987" t="s">
        <v>55</v>
      </c>
      <c r="UFA78" s="987" t="s">
        <v>55</v>
      </c>
      <c r="UFB78" s="987" t="s">
        <v>55</v>
      </c>
      <c r="UFC78" s="987" t="s">
        <v>55</v>
      </c>
      <c r="UFD78" s="987" t="s">
        <v>55</v>
      </c>
      <c r="UFE78" s="987" t="s">
        <v>55</v>
      </c>
      <c r="UFF78" s="987" t="s">
        <v>55</v>
      </c>
      <c r="UFG78" s="987" t="s">
        <v>55</v>
      </c>
      <c r="UFH78" s="987" t="s">
        <v>55</v>
      </c>
      <c r="UFI78" s="987" t="s">
        <v>55</v>
      </c>
      <c r="UFJ78" s="987" t="s">
        <v>55</v>
      </c>
      <c r="UFK78" s="987" t="s">
        <v>55</v>
      </c>
      <c r="UFL78" s="987" t="s">
        <v>55</v>
      </c>
      <c r="UFM78" s="987" t="s">
        <v>55</v>
      </c>
      <c r="UFN78" s="987" t="s">
        <v>55</v>
      </c>
      <c r="UFO78" s="987" t="s">
        <v>55</v>
      </c>
      <c r="UFP78" s="987" t="s">
        <v>55</v>
      </c>
      <c r="UFQ78" s="987" t="s">
        <v>55</v>
      </c>
      <c r="UFR78" s="987" t="s">
        <v>55</v>
      </c>
      <c r="UFS78" s="987" t="s">
        <v>55</v>
      </c>
      <c r="UFT78" s="987" t="s">
        <v>55</v>
      </c>
      <c r="UFU78" s="987" t="s">
        <v>55</v>
      </c>
      <c r="UFV78" s="987" t="s">
        <v>55</v>
      </c>
      <c r="UFW78" s="987" t="s">
        <v>55</v>
      </c>
      <c r="UFX78" s="987" t="s">
        <v>55</v>
      </c>
      <c r="UFY78" s="987" t="s">
        <v>55</v>
      </c>
      <c r="UFZ78" s="987" t="s">
        <v>55</v>
      </c>
      <c r="UGA78" s="987" t="s">
        <v>55</v>
      </c>
      <c r="UGB78" s="987" t="s">
        <v>55</v>
      </c>
      <c r="UGC78" s="987" t="s">
        <v>55</v>
      </c>
      <c r="UGD78" s="987" t="s">
        <v>55</v>
      </c>
      <c r="UGE78" s="987" t="s">
        <v>55</v>
      </c>
      <c r="UGF78" s="987" t="s">
        <v>55</v>
      </c>
      <c r="UGG78" s="987" t="s">
        <v>55</v>
      </c>
      <c r="UGH78" s="987" t="s">
        <v>55</v>
      </c>
      <c r="UGI78" s="987" t="s">
        <v>55</v>
      </c>
      <c r="UGJ78" s="987" t="s">
        <v>55</v>
      </c>
      <c r="UGK78" s="987" t="s">
        <v>55</v>
      </c>
      <c r="UGL78" s="987" t="s">
        <v>55</v>
      </c>
      <c r="UGM78" s="987" t="s">
        <v>55</v>
      </c>
      <c r="UGN78" s="987" t="s">
        <v>55</v>
      </c>
      <c r="UGO78" s="987" t="s">
        <v>55</v>
      </c>
      <c r="UGP78" s="987" t="s">
        <v>55</v>
      </c>
      <c r="UGQ78" s="987" t="s">
        <v>55</v>
      </c>
      <c r="UGR78" s="987" t="s">
        <v>55</v>
      </c>
      <c r="UGS78" s="987" t="s">
        <v>55</v>
      </c>
      <c r="UGT78" s="987" t="s">
        <v>55</v>
      </c>
      <c r="UGU78" s="987" t="s">
        <v>55</v>
      </c>
      <c r="UGV78" s="987" t="s">
        <v>55</v>
      </c>
      <c r="UGW78" s="987" t="s">
        <v>55</v>
      </c>
      <c r="UGX78" s="987" t="s">
        <v>55</v>
      </c>
      <c r="UGY78" s="987" t="s">
        <v>55</v>
      </c>
      <c r="UGZ78" s="987" t="s">
        <v>55</v>
      </c>
      <c r="UHA78" s="987" t="s">
        <v>55</v>
      </c>
      <c r="UHB78" s="987" t="s">
        <v>55</v>
      </c>
      <c r="UHC78" s="987" t="s">
        <v>55</v>
      </c>
      <c r="UHD78" s="987" t="s">
        <v>55</v>
      </c>
      <c r="UHE78" s="987" t="s">
        <v>55</v>
      </c>
      <c r="UHF78" s="987" t="s">
        <v>55</v>
      </c>
      <c r="UHG78" s="987" t="s">
        <v>55</v>
      </c>
      <c r="UHH78" s="987" t="s">
        <v>55</v>
      </c>
      <c r="UHI78" s="987" t="s">
        <v>55</v>
      </c>
      <c r="UHJ78" s="987" t="s">
        <v>55</v>
      </c>
      <c r="UHK78" s="987" t="s">
        <v>55</v>
      </c>
      <c r="UHL78" s="987" t="s">
        <v>55</v>
      </c>
      <c r="UHM78" s="987" t="s">
        <v>55</v>
      </c>
      <c r="UHN78" s="987" t="s">
        <v>55</v>
      </c>
      <c r="UHO78" s="987" t="s">
        <v>55</v>
      </c>
      <c r="UHP78" s="987" t="s">
        <v>55</v>
      </c>
      <c r="UHQ78" s="987" t="s">
        <v>55</v>
      </c>
      <c r="UHR78" s="987" t="s">
        <v>55</v>
      </c>
      <c r="UHS78" s="987" t="s">
        <v>55</v>
      </c>
      <c r="UHT78" s="987" t="s">
        <v>55</v>
      </c>
      <c r="UHU78" s="987" t="s">
        <v>55</v>
      </c>
      <c r="UHV78" s="987" t="s">
        <v>55</v>
      </c>
      <c r="UHW78" s="987" t="s">
        <v>55</v>
      </c>
      <c r="UHX78" s="987" t="s">
        <v>55</v>
      </c>
      <c r="UHY78" s="987" t="s">
        <v>55</v>
      </c>
      <c r="UHZ78" s="987" t="s">
        <v>55</v>
      </c>
      <c r="UIA78" s="987" t="s">
        <v>55</v>
      </c>
      <c r="UIB78" s="987" t="s">
        <v>55</v>
      </c>
      <c r="UIC78" s="987" t="s">
        <v>55</v>
      </c>
      <c r="UID78" s="987" t="s">
        <v>55</v>
      </c>
      <c r="UIE78" s="987" t="s">
        <v>55</v>
      </c>
      <c r="UIF78" s="987" t="s">
        <v>55</v>
      </c>
      <c r="UIG78" s="987" t="s">
        <v>55</v>
      </c>
      <c r="UIH78" s="987" t="s">
        <v>55</v>
      </c>
      <c r="UII78" s="987" t="s">
        <v>55</v>
      </c>
      <c r="UIJ78" s="987" t="s">
        <v>55</v>
      </c>
      <c r="UIK78" s="987" t="s">
        <v>55</v>
      </c>
      <c r="UIL78" s="987" t="s">
        <v>55</v>
      </c>
      <c r="UIM78" s="987" t="s">
        <v>55</v>
      </c>
      <c r="UIN78" s="987" t="s">
        <v>55</v>
      </c>
      <c r="UIO78" s="987" t="s">
        <v>55</v>
      </c>
      <c r="UIP78" s="987" t="s">
        <v>55</v>
      </c>
      <c r="UIQ78" s="987" t="s">
        <v>55</v>
      </c>
      <c r="UIR78" s="987" t="s">
        <v>55</v>
      </c>
      <c r="UIS78" s="987" t="s">
        <v>55</v>
      </c>
      <c r="UIT78" s="987" t="s">
        <v>55</v>
      </c>
      <c r="UIU78" s="987" t="s">
        <v>55</v>
      </c>
      <c r="UIV78" s="987" t="s">
        <v>55</v>
      </c>
      <c r="UIW78" s="987" t="s">
        <v>55</v>
      </c>
      <c r="UIX78" s="987" t="s">
        <v>55</v>
      </c>
      <c r="UIY78" s="987" t="s">
        <v>55</v>
      </c>
      <c r="UIZ78" s="987" t="s">
        <v>55</v>
      </c>
      <c r="UJA78" s="987" t="s">
        <v>55</v>
      </c>
      <c r="UJB78" s="987" t="s">
        <v>55</v>
      </c>
      <c r="UJC78" s="987" t="s">
        <v>55</v>
      </c>
      <c r="UJD78" s="987" t="s">
        <v>55</v>
      </c>
      <c r="UJE78" s="987" t="s">
        <v>55</v>
      </c>
      <c r="UJF78" s="987" t="s">
        <v>55</v>
      </c>
      <c r="UJG78" s="987" t="s">
        <v>55</v>
      </c>
      <c r="UJH78" s="987" t="s">
        <v>55</v>
      </c>
      <c r="UJI78" s="987" t="s">
        <v>55</v>
      </c>
      <c r="UJJ78" s="987" t="s">
        <v>55</v>
      </c>
      <c r="UJK78" s="987" t="s">
        <v>55</v>
      </c>
      <c r="UJL78" s="987" t="s">
        <v>55</v>
      </c>
      <c r="UJM78" s="987" t="s">
        <v>55</v>
      </c>
      <c r="UJN78" s="987" t="s">
        <v>55</v>
      </c>
      <c r="UJO78" s="987" t="s">
        <v>55</v>
      </c>
      <c r="UJP78" s="987" t="s">
        <v>55</v>
      </c>
      <c r="UJQ78" s="987" t="s">
        <v>55</v>
      </c>
      <c r="UJR78" s="987" t="s">
        <v>55</v>
      </c>
      <c r="UJS78" s="987" t="s">
        <v>55</v>
      </c>
      <c r="UJT78" s="987" t="s">
        <v>55</v>
      </c>
      <c r="UJU78" s="987" t="s">
        <v>55</v>
      </c>
      <c r="UJV78" s="987" t="s">
        <v>55</v>
      </c>
      <c r="UJW78" s="987" t="s">
        <v>55</v>
      </c>
      <c r="UJX78" s="987" t="s">
        <v>55</v>
      </c>
      <c r="UJY78" s="987" t="s">
        <v>55</v>
      </c>
      <c r="UJZ78" s="987" t="s">
        <v>55</v>
      </c>
      <c r="UKA78" s="987" t="s">
        <v>55</v>
      </c>
      <c r="UKB78" s="987" t="s">
        <v>55</v>
      </c>
      <c r="UKC78" s="987" t="s">
        <v>55</v>
      </c>
      <c r="UKD78" s="987" t="s">
        <v>55</v>
      </c>
      <c r="UKE78" s="987" t="s">
        <v>55</v>
      </c>
      <c r="UKF78" s="987" t="s">
        <v>55</v>
      </c>
      <c r="UKG78" s="987" t="s">
        <v>55</v>
      </c>
      <c r="UKH78" s="987" t="s">
        <v>55</v>
      </c>
      <c r="UKI78" s="987" t="s">
        <v>55</v>
      </c>
      <c r="UKJ78" s="987" t="s">
        <v>55</v>
      </c>
      <c r="UKK78" s="987" t="s">
        <v>55</v>
      </c>
      <c r="UKL78" s="987" t="s">
        <v>55</v>
      </c>
      <c r="UKM78" s="987" t="s">
        <v>55</v>
      </c>
      <c r="UKN78" s="987" t="s">
        <v>55</v>
      </c>
      <c r="UKO78" s="987" t="s">
        <v>55</v>
      </c>
      <c r="UKP78" s="987" t="s">
        <v>55</v>
      </c>
      <c r="UKQ78" s="987" t="s">
        <v>55</v>
      </c>
      <c r="UKR78" s="987" t="s">
        <v>55</v>
      </c>
      <c r="UKS78" s="987" t="s">
        <v>55</v>
      </c>
      <c r="UKT78" s="987" t="s">
        <v>55</v>
      </c>
      <c r="UKU78" s="987" t="s">
        <v>55</v>
      </c>
      <c r="UKV78" s="987" t="s">
        <v>55</v>
      </c>
      <c r="UKW78" s="987" t="s">
        <v>55</v>
      </c>
      <c r="UKX78" s="987" t="s">
        <v>55</v>
      </c>
      <c r="UKY78" s="987" t="s">
        <v>55</v>
      </c>
      <c r="UKZ78" s="987" t="s">
        <v>55</v>
      </c>
      <c r="ULA78" s="987" t="s">
        <v>55</v>
      </c>
      <c r="ULB78" s="987" t="s">
        <v>55</v>
      </c>
      <c r="ULC78" s="987" t="s">
        <v>55</v>
      </c>
      <c r="ULD78" s="987" t="s">
        <v>55</v>
      </c>
      <c r="ULE78" s="987" t="s">
        <v>55</v>
      </c>
      <c r="ULF78" s="987" t="s">
        <v>55</v>
      </c>
      <c r="ULG78" s="987" t="s">
        <v>55</v>
      </c>
      <c r="ULH78" s="987" t="s">
        <v>55</v>
      </c>
      <c r="ULI78" s="987" t="s">
        <v>55</v>
      </c>
      <c r="ULJ78" s="987" t="s">
        <v>55</v>
      </c>
      <c r="ULK78" s="987" t="s">
        <v>55</v>
      </c>
      <c r="ULL78" s="987" t="s">
        <v>55</v>
      </c>
      <c r="ULM78" s="987" t="s">
        <v>55</v>
      </c>
      <c r="ULN78" s="987" t="s">
        <v>55</v>
      </c>
      <c r="ULO78" s="987" t="s">
        <v>55</v>
      </c>
      <c r="ULP78" s="987" t="s">
        <v>55</v>
      </c>
      <c r="ULQ78" s="987" t="s">
        <v>55</v>
      </c>
      <c r="ULR78" s="987" t="s">
        <v>55</v>
      </c>
      <c r="ULS78" s="987" t="s">
        <v>55</v>
      </c>
      <c r="ULT78" s="987" t="s">
        <v>55</v>
      </c>
      <c r="ULU78" s="987" t="s">
        <v>55</v>
      </c>
      <c r="ULV78" s="987" t="s">
        <v>55</v>
      </c>
      <c r="ULW78" s="987" t="s">
        <v>55</v>
      </c>
      <c r="ULX78" s="987" t="s">
        <v>55</v>
      </c>
      <c r="ULY78" s="987" t="s">
        <v>55</v>
      </c>
      <c r="ULZ78" s="987" t="s">
        <v>55</v>
      </c>
      <c r="UMA78" s="987" t="s">
        <v>55</v>
      </c>
      <c r="UMB78" s="987" t="s">
        <v>55</v>
      </c>
      <c r="UMC78" s="987" t="s">
        <v>55</v>
      </c>
      <c r="UMD78" s="987" t="s">
        <v>55</v>
      </c>
      <c r="UME78" s="987" t="s">
        <v>55</v>
      </c>
      <c r="UMF78" s="987" t="s">
        <v>55</v>
      </c>
      <c r="UMG78" s="987" t="s">
        <v>55</v>
      </c>
      <c r="UMH78" s="987" t="s">
        <v>55</v>
      </c>
      <c r="UMI78" s="987" t="s">
        <v>55</v>
      </c>
      <c r="UMJ78" s="987" t="s">
        <v>55</v>
      </c>
      <c r="UMK78" s="987" t="s">
        <v>55</v>
      </c>
      <c r="UML78" s="987" t="s">
        <v>55</v>
      </c>
      <c r="UMM78" s="987" t="s">
        <v>55</v>
      </c>
      <c r="UMN78" s="987" t="s">
        <v>55</v>
      </c>
      <c r="UMO78" s="987" t="s">
        <v>55</v>
      </c>
      <c r="UMP78" s="987" t="s">
        <v>55</v>
      </c>
      <c r="UMQ78" s="987" t="s">
        <v>55</v>
      </c>
      <c r="UMR78" s="987" t="s">
        <v>55</v>
      </c>
      <c r="UMS78" s="987" t="s">
        <v>55</v>
      </c>
      <c r="UMT78" s="987" t="s">
        <v>55</v>
      </c>
      <c r="UMU78" s="987" t="s">
        <v>55</v>
      </c>
      <c r="UMV78" s="987" t="s">
        <v>55</v>
      </c>
      <c r="UMW78" s="987" t="s">
        <v>55</v>
      </c>
      <c r="UMX78" s="987" t="s">
        <v>55</v>
      </c>
      <c r="UMY78" s="987" t="s">
        <v>55</v>
      </c>
      <c r="UMZ78" s="987" t="s">
        <v>55</v>
      </c>
      <c r="UNA78" s="987" t="s">
        <v>55</v>
      </c>
      <c r="UNB78" s="987" t="s">
        <v>55</v>
      </c>
      <c r="UNC78" s="987" t="s">
        <v>55</v>
      </c>
      <c r="UND78" s="987" t="s">
        <v>55</v>
      </c>
      <c r="UNE78" s="987" t="s">
        <v>55</v>
      </c>
      <c r="UNF78" s="987" t="s">
        <v>55</v>
      </c>
      <c r="UNG78" s="987" t="s">
        <v>55</v>
      </c>
      <c r="UNH78" s="987" t="s">
        <v>55</v>
      </c>
      <c r="UNI78" s="987" t="s">
        <v>55</v>
      </c>
      <c r="UNJ78" s="987" t="s">
        <v>55</v>
      </c>
      <c r="UNK78" s="987" t="s">
        <v>55</v>
      </c>
      <c r="UNL78" s="987" t="s">
        <v>55</v>
      </c>
      <c r="UNM78" s="987" t="s">
        <v>55</v>
      </c>
      <c r="UNN78" s="987" t="s">
        <v>55</v>
      </c>
      <c r="UNO78" s="987" t="s">
        <v>55</v>
      </c>
      <c r="UNP78" s="987" t="s">
        <v>55</v>
      </c>
      <c r="UNQ78" s="987" t="s">
        <v>55</v>
      </c>
      <c r="UNR78" s="987" t="s">
        <v>55</v>
      </c>
      <c r="UNS78" s="987" t="s">
        <v>55</v>
      </c>
      <c r="UNT78" s="987" t="s">
        <v>55</v>
      </c>
      <c r="UNU78" s="987" t="s">
        <v>55</v>
      </c>
      <c r="UNV78" s="987" t="s">
        <v>55</v>
      </c>
      <c r="UNW78" s="987" t="s">
        <v>55</v>
      </c>
      <c r="UNX78" s="987" t="s">
        <v>55</v>
      </c>
      <c r="UNY78" s="987" t="s">
        <v>55</v>
      </c>
      <c r="UNZ78" s="987" t="s">
        <v>55</v>
      </c>
      <c r="UOA78" s="987" t="s">
        <v>55</v>
      </c>
      <c r="UOB78" s="987" t="s">
        <v>55</v>
      </c>
      <c r="UOC78" s="987" t="s">
        <v>55</v>
      </c>
      <c r="UOD78" s="987" t="s">
        <v>55</v>
      </c>
      <c r="UOE78" s="987" t="s">
        <v>55</v>
      </c>
      <c r="UOF78" s="987" t="s">
        <v>55</v>
      </c>
      <c r="UOG78" s="987" t="s">
        <v>55</v>
      </c>
      <c r="UOH78" s="987" t="s">
        <v>55</v>
      </c>
      <c r="UOI78" s="987" t="s">
        <v>55</v>
      </c>
      <c r="UOJ78" s="987" t="s">
        <v>55</v>
      </c>
      <c r="UOK78" s="987" t="s">
        <v>55</v>
      </c>
      <c r="UOL78" s="987" t="s">
        <v>55</v>
      </c>
      <c r="UOM78" s="987" t="s">
        <v>55</v>
      </c>
      <c r="UON78" s="987" t="s">
        <v>55</v>
      </c>
      <c r="UOO78" s="987" t="s">
        <v>55</v>
      </c>
      <c r="UOP78" s="987" t="s">
        <v>55</v>
      </c>
      <c r="UOQ78" s="987" t="s">
        <v>55</v>
      </c>
      <c r="UOR78" s="987" t="s">
        <v>55</v>
      </c>
      <c r="UOS78" s="987" t="s">
        <v>55</v>
      </c>
      <c r="UOT78" s="987" t="s">
        <v>55</v>
      </c>
      <c r="UOU78" s="987" t="s">
        <v>55</v>
      </c>
      <c r="UOV78" s="987" t="s">
        <v>55</v>
      </c>
      <c r="UOW78" s="987" t="s">
        <v>55</v>
      </c>
      <c r="UOX78" s="987" t="s">
        <v>55</v>
      </c>
      <c r="UOY78" s="987" t="s">
        <v>55</v>
      </c>
      <c r="UOZ78" s="987" t="s">
        <v>55</v>
      </c>
      <c r="UPA78" s="987" t="s">
        <v>55</v>
      </c>
      <c r="UPB78" s="987" t="s">
        <v>55</v>
      </c>
      <c r="UPC78" s="987" t="s">
        <v>55</v>
      </c>
      <c r="UPD78" s="987" t="s">
        <v>55</v>
      </c>
      <c r="UPE78" s="987" t="s">
        <v>55</v>
      </c>
      <c r="UPF78" s="987" t="s">
        <v>55</v>
      </c>
      <c r="UPG78" s="987" t="s">
        <v>55</v>
      </c>
      <c r="UPH78" s="987" t="s">
        <v>55</v>
      </c>
      <c r="UPI78" s="987" t="s">
        <v>55</v>
      </c>
      <c r="UPJ78" s="987" t="s">
        <v>55</v>
      </c>
      <c r="UPK78" s="987" t="s">
        <v>55</v>
      </c>
      <c r="UPL78" s="987" t="s">
        <v>55</v>
      </c>
      <c r="UPM78" s="987" t="s">
        <v>55</v>
      </c>
      <c r="UPN78" s="987" t="s">
        <v>55</v>
      </c>
      <c r="UPO78" s="987" t="s">
        <v>55</v>
      </c>
      <c r="UPP78" s="987" t="s">
        <v>55</v>
      </c>
      <c r="UPQ78" s="987" t="s">
        <v>55</v>
      </c>
      <c r="UPR78" s="987" t="s">
        <v>55</v>
      </c>
      <c r="UPS78" s="987" t="s">
        <v>55</v>
      </c>
      <c r="UPT78" s="987" t="s">
        <v>55</v>
      </c>
      <c r="UPU78" s="987" t="s">
        <v>55</v>
      </c>
      <c r="UPV78" s="987" t="s">
        <v>55</v>
      </c>
      <c r="UPW78" s="987" t="s">
        <v>55</v>
      </c>
      <c r="UPX78" s="987" t="s">
        <v>55</v>
      </c>
      <c r="UPY78" s="987" t="s">
        <v>55</v>
      </c>
      <c r="UPZ78" s="987" t="s">
        <v>55</v>
      </c>
      <c r="UQA78" s="987" t="s">
        <v>55</v>
      </c>
      <c r="UQB78" s="987" t="s">
        <v>55</v>
      </c>
      <c r="UQC78" s="987" t="s">
        <v>55</v>
      </c>
      <c r="UQD78" s="987" t="s">
        <v>55</v>
      </c>
      <c r="UQE78" s="987" t="s">
        <v>55</v>
      </c>
      <c r="UQF78" s="987" t="s">
        <v>55</v>
      </c>
      <c r="UQG78" s="987" t="s">
        <v>55</v>
      </c>
      <c r="UQH78" s="987" t="s">
        <v>55</v>
      </c>
      <c r="UQI78" s="987" t="s">
        <v>55</v>
      </c>
      <c r="UQJ78" s="987" t="s">
        <v>55</v>
      </c>
      <c r="UQK78" s="987" t="s">
        <v>55</v>
      </c>
      <c r="UQL78" s="987" t="s">
        <v>55</v>
      </c>
      <c r="UQM78" s="987" t="s">
        <v>55</v>
      </c>
      <c r="UQN78" s="987" t="s">
        <v>55</v>
      </c>
      <c r="UQO78" s="987" t="s">
        <v>55</v>
      </c>
      <c r="UQP78" s="987" t="s">
        <v>55</v>
      </c>
      <c r="UQQ78" s="987" t="s">
        <v>55</v>
      </c>
      <c r="UQR78" s="987" t="s">
        <v>55</v>
      </c>
      <c r="UQS78" s="987" t="s">
        <v>55</v>
      </c>
      <c r="UQT78" s="987" t="s">
        <v>55</v>
      </c>
      <c r="UQU78" s="987" t="s">
        <v>55</v>
      </c>
      <c r="UQV78" s="987" t="s">
        <v>55</v>
      </c>
      <c r="UQW78" s="987" t="s">
        <v>55</v>
      </c>
      <c r="UQX78" s="987" t="s">
        <v>55</v>
      </c>
      <c r="UQY78" s="987" t="s">
        <v>55</v>
      </c>
      <c r="UQZ78" s="987" t="s">
        <v>55</v>
      </c>
      <c r="URA78" s="987" t="s">
        <v>55</v>
      </c>
      <c r="URB78" s="987" t="s">
        <v>55</v>
      </c>
      <c r="URC78" s="987" t="s">
        <v>55</v>
      </c>
      <c r="URD78" s="987" t="s">
        <v>55</v>
      </c>
      <c r="URE78" s="987" t="s">
        <v>55</v>
      </c>
      <c r="URF78" s="987" t="s">
        <v>55</v>
      </c>
      <c r="URG78" s="987" t="s">
        <v>55</v>
      </c>
      <c r="URH78" s="987" t="s">
        <v>55</v>
      </c>
      <c r="URI78" s="987" t="s">
        <v>55</v>
      </c>
      <c r="URJ78" s="987" t="s">
        <v>55</v>
      </c>
      <c r="URK78" s="987" t="s">
        <v>55</v>
      </c>
      <c r="URL78" s="987" t="s">
        <v>55</v>
      </c>
      <c r="URM78" s="987" t="s">
        <v>55</v>
      </c>
      <c r="URN78" s="987" t="s">
        <v>55</v>
      </c>
      <c r="URO78" s="987" t="s">
        <v>55</v>
      </c>
      <c r="URP78" s="987" t="s">
        <v>55</v>
      </c>
      <c r="URQ78" s="987" t="s">
        <v>55</v>
      </c>
      <c r="URR78" s="987" t="s">
        <v>55</v>
      </c>
      <c r="URS78" s="987" t="s">
        <v>55</v>
      </c>
      <c r="URT78" s="987" t="s">
        <v>55</v>
      </c>
      <c r="URU78" s="987" t="s">
        <v>55</v>
      </c>
      <c r="URV78" s="987" t="s">
        <v>55</v>
      </c>
      <c r="URW78" s="987" t="s">
        <v>55</v>
      </c>
      <c r="URX78" s="987" t="s">
        <v>55</v>
      </c>
      <c r="URY78" s="987" t="s">
        <v>55</v>
      </c>
      <c r="URZ78" s="987" t="s">
        <v>55</v>
      </c>
      <c r="USA78" s="987" t="s">
        <v>55</v>
      </c>
      <c r="USB78" s="987" t="s">
        <v>55</v>
      </c>
      <c r="USC78" s="987" t="s">
        <v>55</v>
      </c>
      <c r="USD78" s="987" t="s">
        <v>55</v>
      </c>
      <c r="USE78" s="987" t="s">
        <v>55</v>
      </c>
      <c r="USF78" s="987" t="s">
        <v>55</v>
      </c>
      <c r="USG78" s="987" t="s">
        <v>55</v>
      </c>
      <c r="USH78" s="987" t="s">
        <v>55</v>
      </c>
      <c r="USI78" s="987" t="s">
        <v>55</v>
      </c>
      <c r="USJ78" s="987" t="s">
        <v>55</v>
      </c>
      <c r="USK78" s="987" t="s">
        <v>55</v>
      </c>
      <c r="USL78" s="987" t="s">
        <v>55</v>
      </c>
      <c r="USM78" s="987" t="s">
        <v>55</v>
      </c>
      <c r="USN78" s="987" t="s">
        <v>55</v>
      </c>
      <c r="USO78" s="987" t="s">
        <v>55</v>
      </c>
      <c r="USP78" s="987" t="s">
        <v>55</v>
      </c>
      <c r="USQ78" s="987" t="s">
        <v>55</v>
      </c>
      <c r="USR78" s="987" t="s">
        <v>55</v>
      </c>
      <c r="USS78" s="987" t="s">
        <v>55</v>
      </c>
      <c r="UST78" s="987" t="s">
        <v>55</v>
      </c>
      <c r="USU78" s="987" t="s">
        <v>55</v>
      </c>
      <c r="USV78" s="987" t="s">
        <v>55</v>
      </c>
      <c r="USW78" s="987" t="s">
        <v>55</v>
      </c>
      <c r="USX78" s="987" t="s">
        <v>55</v>
      </c>
      <c r="USY78" s="987" t="s">
        <v>55</v>
      </c>
      <c r="USZ78" s="987" t="s">
        <v>55</v>
      </c>
      <c r="UTA78" s="987" t="s">
        <v>55</v>
      </c>
      <c r="UTB78" s="987" t="s">
        <v>55</v>
      </c>
      <c r="UTC78" s="987" t="s">
        <v>55</v>
      </c>
      <c r="UTD78" s="987" t="s">
        <v>55</v>
      </c>
      <c r="UTE78" s="987" t="s">
        <v>55</v>
      </c>
      <c r="UTF78" s="987" t="s">
        <v>55</v>
      </c>
      <c r="UTG78" s="987" t="s">
        <v>55</v>
      </c>
      <c r="UTH78" s="987" t="s">
        <v>55</v>
      </c>
      <c r="UTI78" s="987" t="s">
        <v>55</v>
      </c>
      <c r="UTJ78" s="987" t="s">
        <v>55</v>
      </c>
      <c r="UTK78" s="987" t="s">
        <v>55</v>
      </c>
      <c r="UTL78" s="987" t="s">
        <v>55</v>
      </c>
      <c r="UTM78" s="987" t="s">
        <v>55</v>
      </c>
      <c r="UTN78" s="987" t="s">
        <v>55</v>
      </c>
      <c r="UTO78" s="987" t="s">
        <v>55</v>
      </c>
      <c r="UTP78" s="987" t="s">
        <v>55</v>
      </c>
      <c r="UTQ78" s="987" t="s">
        <v>55</v>
      </c>
      <c r="UTR78" s="987" t="s">
        <v>55</v>
      </c>
      <c r="UTS78" s="987" t="s">
        <v>55</v>
      </c>
      <c r="UTT78" s="987" t="s">
        <v>55</v>
      </c>
      <c r="UTU78" s="987" t="s">
        <v>55</v>
      </c>
      <c r="UTV78" s="987" t="s">
        <v>55</v>
      </c>
      <c r="UTW78" s="987" t="s">
        <v>55</v>
      </c>
      <c r="UTX78" s="987" t="s">
        <v>55</v>
      </c>
      <c r="UTY78" s="987" t="s">
        <v>55</v>
      </c>
      <c r="UTZ78" s="987" t="s">
        <v>55</v>
      </c>
      <c r="UUA78" s="987" t="s">
        <v>55</v>
      </c>
      <c r="UUB78" s="987" t="s">
        <v>55</v>
      </c>
      <c r="UUC78" s="987" t="s">
        <v>55</v>
      </c>
      <c r="UUD78" s="987" t="s">
        <v>55</v>
      </c>
      <c r="UUE78" s="987" t="s">
        <v>55</v>
      </c>
      <c r="UUF78" s="987" t="s">
        <v>55</v>
      </c>
      <c r="UUG78" s="987" t="s">
        <v>55</v>
      </c>
      <c r="UUH78" s="987" t="s">
        <v>55</v>
      </c>
      <c r="UUI78" s="987" t="s">
        <v>55</v>
      </c>
      <c r="UUJ78" s="987" t="s">
        <v>55</v>
      </c>
      <c r="UUK78" s="987" t="s">
        <v>55</v>
      </c>
      <c r="UUL78" s="987" t="s">
        <v>55</v>
      </c>
      <c r="UUM78" s="987" t="s">
        <v>55</v>
      </c>
      <c r="UUN78" s="987" t="s">
        <v>55</v>
      </c>
      <c r="UUO78" s="987" t="s">
        <v>55</v>
      </c>
      <c r="UUP78" s="987" t="s">
        <v>55</v>
      </c>
      <c r="UUQ78" s="987" t="s">
        <v>55</v>
      </c>
      <c r="UUR78" s="987" t="s">
        <v>55</v>
      </c>
      <c r="UUS78" s="987" t="s">
        <v>55</v>
      </c>
      <c r="UUT78" s="987" t="s">
        <v>55</v>
      </c>
      <c r="UUU78" s="987" t="s">
        <v>55</v>
      </c>
      <c r="UUV78" s="987" t="s">
        <v>55</v>
      </c>
      <c r="UUW78" s="987" t="s">
        <v>55</v>
      </c>
      <c r="UUX78" s="987" t="s">
        <v>55</v>
      </c>
      <c r="UUY78" s="987" t="s">
        <v>55</v>
      </c>
      <c r="UUZ78" s="987" t="s">
        <v>55</v>
      </c>
      <c r="UVA78" s="987" t="s">
        <v>55</v>
      </c>
      <c r="UVB78" s="987" t="s">
        <v>55</v>
      </c>
      <c r="UVC78" s="987" t="s">
        <v>55</v>
      </c>
      <c r="UVD78" s="987" t="s">
        <v>55</v>
      </c>
      <c r="UVE78" s="987" t="s">
        <v>55</v>
      </c>
      <c r="UVF78" s="987" t="s">
        <v>55</v>
      </c>
      <c r="UVG78" s="987" t="s">
        <v>55</v>
      </c>
      <c r="UVH78" s="987" t="s">
        <v>55</v>
      </c>
      <c r="UVI78" s="987" t="s">
        <v>55</v>
      </c>
      <c r="UVJ78" s="987" t="s">
        <v>55</v>
      </c>
      <c r="UVK78" s="987" t="s">
        <v>55</v>
      </c>
      <c r="UVL78" s="987" t="s">
        <v>55</v>
      </c>
      <c r="UVM78" s="987" t="s">
        <v>55</v>
      </c>
      <c r="UVN78" s="987" t="s">
        <v>55</v>
      </c>
      <c r="UVO78" s="987" t="s">
        <v>55</v>
      </c>
      <c r="UVP78" s="987" t="s">
        <v>55</v>
      </c>
      <c r="UVQ78" s="987" t="s">
        <v>55</v>
      </c>
      <c r="UVR78" s="987" t="s">
        <v>55</v>
      </c>
      <c r="UVS78" s="987" t="s">
        <v>55</v>
      </c>
      <c r="UVT78" s="987" t="s">
        <v>55</v>
      </c>
      <c r="UVU78" s="987" t="s">
        <v>55</v>
      </c>
      <c r="UVV78" s="987" t="s">
        <v>55</v>
      </c>
      <c r="UVW78" s="987" t="s">
        <v>55</v>
      </c>
      <c r="UVX78" s="987" t="s">
        <v>55</v>
      </c>
      <c r="UVY78" s="987" t="s">
        <v>55</v>
      </c>
      <c r="UVZ78" s="987" t="s">
        <v>55</v>
      </c>
      <c r="UWA78" s="987" t="s">
        <v>55</v>
      </c>
      <c r="UWB78" s="987" t="s">
        <v>55</v>
      </c>
      <c r="UWC78" s="987" t="s">
        <v>55</v>
      </c>
      <c r="UWD78" s="987" t="s">
        <v>55</v>
      </c>
      <c r="UWE78" s="987" t="s">
        <v>55</v>
      </c>
      <c r="UWF78" s="987" t="s">
        <v>55</v>
      </c>
      <c r="UWG78" s="987" t="s">
        <v>55</v>
      </c>
      <c r="UWH78" s="987" t="s">
        <v>55</v>
      </c>
      <c r="UWI78" s="987" t="s">
        <v>55</v>
      </c>
      <c r="UWJ78" s="987" t="s">
        <v>55</v>
      </c>
      <c r="UWK78" s="987" t="s">
        <v>55</v>
      </c>
      <c r="UWL78" s="987" t="s">
        <v>55</v>
      </c>
      <c r="UWM78" s="987" t="s">
        <v>55</v>
      </c>
      <c r="UWN78" s="987" t="s">
        <v>55</v>
      </c>
      <c r="UWO78" s="987" t="s">
        <v>55</v>
      </c>
      <c r="UWP78" s="987" t="s">
        <v>55</v>
      </c>
      <c r="UWQ78" s="987" t="s">
        <v>55</v>
      </c>
      <c r="UWR78" s="987" t="s">
        <v>55</v>
      </c>
      <c r="UWS78" s="987" t="s">
        <v>55</v>
      </c>
      <c r="UWT78" s="987" t="s">
        <v>55</v>
      </c>
      <c r="UWU78" s="987" t="s">
        <v>55</v>
      </c>
      <c r="UWV78" s="987" t="s">
        <v>55</v>
      </c>
      <c r="UWW78" s="987" t="s">
        <v>55</v>
      </c>
      <c r="UWX78" s="987" t="s">
        <v>55</v>
      </c>
      <c r="UWY78" s="987" t="s">
        <v>55</v>
      </c>
      <c r="UWZ78" s="987" t="s">
        <v>55</v>
      </c>
      <c r="UXA78" s="987" t="s">
        <v>55</v>
      </c>
      <c r="UXB78" s="987" t="s">
        <v>55</v>
      </c>
      <c r="UXC78" s="987" t="s">
        <v>55</v>
      </c>
      <c r="UXD78" s="987" t="s">
        <v>55</v>
      </c>
      <c r="UXE78" s="987" t="s">
        <v>55</v>
      </c>
      <c r="UXF78" s="987" t="s">
        <v>55</v>
      </c>
      <c r="UXG78" s="987" t="s">
        <v>55</v>
      </c>
      <c r="UXH78" s="987" t="s">
        <v>55</v>
      </c>
      <c r="UXI78" s="987" t="s">
        <v>55</v>
      </c>
      <c r="UXJ78" s="987" t="s">
        <v>55</v>
      </c>
      <c r="UXK78" s="987" t="s">
        <v>55</v>
      </c>
      <c r="UXL78" s="987" t="s">
        <v>55</v>
      </c>
      <c r="UXM78" s="987" t="s">
        <v>55</v>
      </c>
      <c r="UXN78" s="987" t="s">
        <v>55</v>
      </c>
      <c r="UXO78" s="987" t="s">
        <v>55</v>
      </c>
      <c r="UXP78" s="987" t="s">
        <v>55</v>
      </c>
      <c r="UXQ78" s="987" t="s">
        <v>55</v>
      </c>
      <c r="UXR78" s="987" t="s">
        <v>55</v>
      </c>
      <c r="UXS78" s="987" t="s">
        <v>55</v>
      </c>
      <c r="UXT78" s="987" t="s">
        <v>55</v>
      </c>
      <c r="UXU78" s="987" t="s">
        <v>55</v>
      </c>
      <c r="UXV78" s="987" t="s">
        <v>55</v>
      </c>
      <c r="UXW78" s="987" t="s">
        <v>55</v>
      </c>
      <c r="UXX78" s="987" t="s">
        <v>55</v>
      </c>
      <c r="UXY78" s="987" t="s">
        <v>55</v>
      </c>
      <c r="UXZ78" s="987" t="s">
        <v>55</v>
      </c>
      <c r="UYA78" s="987" t="s">
        <v>55</v>
      </c>
      <c r="UYB78" s="987" t="s">
        <v>55</v>
      </c>
      <c r="UYC78" s="987" t="s">
        <v>55</v>
      </c>
      <c r="UYD78" s="987" t="s">
        <v>55</v>
      </c>
      <c r="UYE78" s="987" t="s">
        <v>55</v>
      </c>
      <c r="UYF78" s="987" t="s">
        <v>55</v>
      </c>
      <c r="UYG78" s="987" t="s">
        <v>55</v>
      </c>
      <c r="UYH78" s="987" t="s">
        <v>55</v>
      </c>
      <c r="UYI78" s="987" t="s">
        <v>55</v>
      </c>
      <c r="UYJ78" s="987" t="s">
        <v>55</v>
      </c>
      <c r="UYK78" s="987" t="s">
        <v>55</v>
      </c>
      <c r="UYL78" s="987" t="s">
        <v>55</v>
      </c>
      <c r="UYM78" s="987" t="s">
        <v>55</v>
      </c>
      <c r="UYN78" s="987" t="s">
        <v>55</v>
      </c>
      <c r="UYO78" s="987" t="s">
        <v>55</v>
      </c>
      <c r="UYP78" s="987" t="s">
        <v>55</v>
      </c>
      <c r="UYQ78" s="987" t="s">
        <v>55</v>
      </c>
      <c r="UYR78" s="987" t="s">
        <v>55</v>
      </c>
      <c r="UYS78" s="987" t="s">
        <v>55</v>
      </c>
      <c r="UYT78" s="987" t="s">
        <v>55</v>
      </c>
      <c r="UYU78" s="987" t="s">
        <v>55</v>
      </c>
      <c r="UYV78" s="987" t="s">
        <v>55</v>
      </c>
      <c r="UYW78" s="987" t="s">
        <v>55</v>
      </c>
      <c r="UYX78" s="987" t="s">
        <v>55</v>
      </c>
      <c r="UYY78" s="987" t="s">
        <v>55</v>
      </c>
      <c r="UYZ78" s="987" t="s">
        <v>55</v>
      </c>
      <c r="UZA78" s="987" t="s">
        <v>55</v>
      </c>
      <c r="UZB78" s="987" t="s">
        <v>55</v>
      </c>
      <c r="UZC78" s="987" t="s">
        <v>55</v>
      </c>
      <c r="UZD78" s="987" t="s">
        <v>55</v>
      </c>
      <c r="UZE78" s="987" t="s">
        <v>55</v>
      </c>
      <c r="UZF78" s="987" t="s">
        <v>55</v>
      </c>
      <c r="UZG78" s="987" t="s">
        <v>55</v>
      </c>
      <c r="UZH78" s="987" t="s">
        <v>55</v>
      </c>
      <c r="UZI78" s="987" t="s">
        <v>55</v>
      </c>
      <c r="UZJ78" s="987" t="s">
        <v>55</v>
      </c>
      <c r="UZK78" s="987" t="s">
        <v>55</v>
      </c>
      <c r="UZL78" s="987" t="s">
        <v>55</v>
      </c>
      <c r="UZM78" s="987" t="s">
        <v>55</v>
      </c>
      <c r="UZN78" s="987" t="s">
        <v>55</v>
      </c>
      <c r="UZO78" s="987" t="s">
        <v>55</v>
      </c>
      <c r="UZP78" s="987" t="s">
        <v>55</v>
      </c>
      <c r="UZQ78" s="987" t="s">
        <v>55</v>
      </c>
      <c r="UZR78" s="987" t="s">
        <v>55</v>
      </c>
      <c r="UZS78" s="987" t="s">
        <v>55</v>
      </c>
      <c r="UZT78" s="987" t="s">
        <v>55</v>
      </c>
      <c r="UZU78" s="987" t="s">
        <v>55</v>
      </c>
      <c r="UZV78" s="987" t="s">
        <v>55</v>
      </c>
      <c r="UZW78" s="987" t="s">
        <v>55</v>
      </c>
      <c r="UZX78" s="987" t="s">
        <v>55</v>
      </c>
      <c r="UZY78" s="987" t="s">
        <v>55</v>
      </c>
      <c r="UZZ78" s="987" t="s">
        <v>55</v>
      </c>
      <c r="VAA78" s="987" t="s">
        <v>55</v>
      </c>
      <c r="VAB78" s="987" t="s">
        <v>55</v>
      </c>
      <c r="VAC78" s="987" t="s">
        <v>55</v>
      </c>
      <c r="VAD78" s="987" t="s">
        <v>55</v>
      </c>
      <c r="VAE78" s="987" t="s">
        <v>55</v>
      </c>
      <c r="VAF78" s="987" t="s">
        <v>55</v>
      </c>
      <c r="VAG78" s="987" t="s">
        <v>55</v>
      </c>
      <c r="VAH78" s="987" t="s">
        <v>55</v>
      </c>
      <c r="VAI78" s="987" t="s">
        <v>55</v>
      </c>
      <c r="VAJ78" s="987" t="s">
        <v>55</v>
      </c>
      <c r="VAK78" s="987" t="s">
        <v>55</v>
      </c>
      <c r="VAL78" s="987" t="s">
        <v>55</v>
      </c>
      <c r="VAM78" s="987" t="s">
        <v>55</v>
      </c>
      <c r="VAN78" s="987" t="s">
        <v>55</v>
      </c>
      <c r="VAO78" s="987" t="s">
        <v>55</v>
      </c>
      <c r="VAP78" s="987" t="s">
        <v>55</v>
      </c>
      <c r="VAQ78" s="987" t="s">
        <v>55</v>
      </c>
      <c r="VAR78" s="987" t="s">
        <v>55</v>
      </c>
      <c r="VAS78" s="987" t="s">
        <v>55</v>
      </c>
      <c r="VAT78" s="987" t="s">
        <v>55</v>
      </c>
      <c r="VAU78" s="987" t="s">
        <v>55</v>
      </c>
      <c r="VAV78" s="987" t="s">
        <v>55</v>
      </c>
      <c r="VAW78" s="987" t="s">
        <v>55</v>
      </c>
      <c r="VAX78" s="987" t="s">
        <v>55</v>
      </c>
      <c r="VAY78" s="987" t="s">
        <v>55</v>
      </c>
      <c r="VAZ78" s="987" t="s">
        <v>55</v>
      </c>
      <c r="VBA78" s="987" t="s">
        <v>55</v>
      </c>
      <c r="VBB78" s="987" t="s">
        <v>55</v>
      </c>
      <c r="VBC78" s="987" t="s">
        <v>55</v>
      </c>
      <c r="VBD78" s="987" t="s">
        <v>55</v>
      </c>
      <c r="VBE78" s="987" t="s">
        <v>55</v>
      </c>
      <c r="VBF78" s="987" t="s">
        <v>55</v>
      </c>
      <c r="VBG78" s="987" t="s">
        <v>55</v>
      </c>
      <c r="VBH78" s="987" t="s">
        <v>55</v>
      </c>
      <c r="VBI78" s="987" t="s">
        <v>55</v>
      </c>
      <c r="VBJ78" s="987" t="s">
        <v>55</v>
      </c>
      <c r="VBK78" s="987" t="s">
        <v>55</v>
      </c>
      <c r="VBL78" s="987" t="s">
        <v>55</v>
      </c>
      <c r="VBM78" s="987" t="s">
        <v>55</v>
      </c>
      <c r="VBN78" s="987" t="s">
        <v>55</v>
      </c>
      <c r="VBO78" s="987" t="s">
        <v>55</v>
      </c>
      <c r="VBP78" s="987" t="s">
        <v>55</v>
      </c>
      <c r="VBQ78" s="987" t="s">
        <v>55</v>
      </c>
      <c r="VBR78" s="987" t="s">
        <v>55</v>
      </c>
      <c r="VBS78" s="987" t="s">
        <v>55</v>
      </c>
      <c r="VBT78" s="987" t="s">
        <v>55</v>
      </c>
      <c r="VBU78" s="987" t="s">
        <v>55</v>
      </c>
      <c r="VBV78" s="987" t="s">
        <v>55</v>
      </c>
      <c r="VBW78" s="987" t="s">
        <v>55</v>
      </c>
      <c r="VBX78" s="987" t="s">
        <v>55</v>
      </c>
      <c r="VBY78" s="987" t="s">
        <v>55</v>
      </c>
      <c r="VBZ78" s="987" t="s">
        <v>55</v>
      </c>
      <c r="VCA78" s="987" t="s">
        <v>55</v>
      </c>
      <c r="VCB78" s="987" t="s">
        <v>55</v>
      </c>
      <c r="VCC78" s="987" t="s">
        <v>55</v>
      </c>
      <c r="VCD78" s="987" t="s">
        <v>55</v>
      </c>
      <c r="VCE78" s="987" t="s">
        <v>55</v>
      </c>
      <c r="VCF78" s="987" t="s">
        <v>55</v>
      </c>
      <c r="VCG78" s="987" t="s">
        <v>55</v>
      </c>
      <c r="VCH78" s="987" t="s">
        <v>55</v>
      </c>
      <c r="VCI78" s="987" t="s">
        <v>55</v>
      </c>
      <c r="VCJ78" s="987" t="s">
        <v>55</v>
      </c>
      <c r="VCK78" s="987" t="s">
        <v>55</v>
      </c>
      <c r="VCL78" s="987" t="s">
        <v>55</v>
      </c>
      <c r="VCM78" s="987" t="s">
        <v>55</v>
      </c>
      <c r="VCN78" s="987" t="s">
        <v>55</v>
      </c>
      <c r="VCO78" s="987" t="s">
        <v>55</v>
      </c>
      <c r="VCP78" s="987" t="s">
        <v>55</v>
      </c>
      <c r="VCQ78" s="987" t="s">
        <v>55</v>
      </c>
      <c r="VCR78" s="987" t="s">
        <v>55</v>
      </c>
      <c r="VCS78" s="987" t="s">
        <v>55</v>
      </c>
      <c r="VCT78" s="987" t="s">
        <v>55</v>
      </c>
      <c r="VCU78" s="987" t="s">
        <v>55</v>
      </c>
      <c r="VCV78" s="987" t="s">
        <v>55</v>
      </c>
      <c r="VCW78" s="987" t="s">
        <v>55</v>
      </c>
      <c r="VCX78" s="987" t="s">
        <v>55</v>
      </c>
      <c r="VCY78" s="987" t="s">
        <v>55</v>
      </c>
      <c r="VCZ78" s="987" t="s">
        <v>55</v>
      </c>
      <c r="VDA78" s="987" t="s">
        <v>55</v>
      </c>
      <c r="VDB78" s="987" t="s">
        <v>55</v>
      </c>
      <c r="VDC78" s="987" t="s">
        <v>55</v>
      </c>
      <c r="VDD78" s="987" t="s">
        <v>55</v>
      </c>
      <c r="VDE78" s="987" t="s">
        <v>55</v>
      </c>
      <c r="VDF78" s="987" t="s">
        <v>55</v>
      </c>
      <c r="VDG78" s="987" t="s">
        <v>55</v>
      </c>
      <c r="VDH78" s="987" t="s">
        <v>55</v>
      </c>
      <c r="VDI78" s="987" t="s">
        <v>55</v>
      </c>
      <c r="VDJ78" s="987" t="s">
        <v>55</v>
      </c>
      <c r="VDK78" s="987" t="s">
        <v>55</v>
      </c>
      <c r="VDL78" s="987" t="s">
        <v>55</v>
      </c>
      <c r="VDM78" s="987" t="s">
        <v>55</v>
      </c>
      <c r="VDN78" s="987" t="s">
        <v>55</v>
      </c>
      <c r="VDO78" s="987" t="s">
        <v>55</v>
      </c>
      <c r="VDP78" s="987" t="s">
        <v>55</v>
      </c>
      <c r="VDQ78" s="987" t="s">
        <v>55</v>
      </c>
      <c r="VDR78" s="987" t="s">
        <v>55</v>
      </c>
      <c r="VDS78" s="987" t="s">
        <v>55</v>
      </c>
      <c r="VDT78" s="987" t="s">
        <v>55</v>
      </c>
      <c r="VDU78" s="987" t="s">
        <v>55</v>
      </c>
      <c r="VDV78" s="987" t="s">
        <v>55</v>
      </c>
      <c r="VDW78" s="987" t="s">
        <v>55</v>
      </c>
      <c r="VDX78" s="987" t="s">
        <v>55</v>
      </c>
      <c r="VDY78" s="987" t="s">
        <v>55</v>
      </c>
      <c r="VDZ78" s="987" t="s">
        <v>55</v>
      </c>
      <c r="VEA78" s="987" t="s">
        <v>55</v>
      </c>
      <c r="VEB78" s="987" t="s">
        <v>55</v>
      </c>
      <c r="VEC78" s="987" t="s">
        <v>55</v>
      </c>
      <c r="VED78" s="987" t="s">
        <v>55</v>
      </c>
      <c r="VEE78" s="987" t="s">
        <v>55</v>
      </c>
      <c r="VEF78" s="987" t="s">
        <v>55</v>
      </c>
      <c r="VEG78" s="987" t="s">
        <v>55</v>
      </c>
      <c r="VEH78" s="987" t="s">
        <v>55</v>
      </c>
      <c r="VEI78" s="987" t="s">
        <v>55</v>
      </c>
      <c r="VEJ78" s="987" t="s">
        <v>55</v>
      </c>
      <c r="VEK78" s="987" t="s">
        <v>55</v>
      </c>
      <c r="VEL78" s="987" t="s">
        <v>55</v>
      </c>
      <c r="VEM78" s="987" t="s">
        <v>55</v>
      </c>
      <c r="VEN78" s="987" t="s">
        <v>55</v>
      </c>
      <c r="VEO78" s="987" t="s">
        <v>55</v>
      </c>
      <c r="VEP78" s="987" t="s">
        <v>55</v>
      </c>
      <c r="VEQ78" s="987" t="s">
        <v>55</v>
      </c>
      <c r="VER78" s="987" t="s">
        <v>55</v>
      </c>
      <c r="VES78" s="987" t="s">
        <v>55</v>
      </c>
      <c r="VET78" s="987" t="s">
        <v>55</v>
      </c>
      <c r="VEU78" s="987" t="s">
        <v>55</v>
      </c>
      <c r="VEV78" s="987" t="s">
        <v>55</v>
      </c>
      <c r="VEW78" s="987" t="s">
        <v>55</v>
      </c>
      <c r="VEX78" s="987" t="s">
        <v>55</v>
      </c>
      <c r="VEY78" s="987" t="s">
        <v>55</v>
      </c>
      <c r="VEZ78" s="987" t="s">
        <v>55</v>
      </c>
      <c r="VFA78" s="987" t="s">
        <v>55</v>
      </c>
      <c r="VFB78" s="987" t="s">
        <v>55</v>
      </c>
      <c r="VFC78" s="987" t="s">
        <v>55</v>
      </c>
      <c r="VFD78" s="987" t="s">
        <v>55</v>
      </c>
      <c r="VFE78" s="987" t="s">
        <v>55</v>
      </c>
      <c r="VFF78" s="987" t="s">
        <v>55</v>
      </c>
      <c r="VFG78" s="987" t="s">
        <v>55</v>
      </c>
      <c r="VFH78" s="987" t="s">
        <v>55</v>
      </c>
      <c r="VFI78" s="987" t="s">
        <v>55</v>
      </c>
      <c r="VFJ78" s="987" t="s">
        <v>55</v>
      </c>
      <c r="VFK78" s="987" t="s">
        <v>55</v>
      </c>
      <c r="VFL78" s="987" t="s">
        <v>55</v>
      </c>
      <c r="VFM78" s="987" t="s">
        <v>55</v>
      </c>
      <c r="VFN78" s="987" t="s">
        <v>55</v>
      </c>
      <c r="VFO78" s="987" t="s">
        <v>55</v>
      </c>
      <c r="VFP78" s="987" t="s">
        <v>55</v>
      </c>
      <c r="VFQ78" s="987" t="s">
        <v>55</v>
      </c>
      <c r="VFR78" s="987" t="s">
        <v>55</v>
      </c>
      <c r="VFS78" s="987" t="s">
        <v>55</v>
      </c>
      <c r="VFT78" s="987" t="s">
        <v>55</v>
      </c>
      <c r="VFU78" s="987" t="s">
        <v>55</v>
      </c>
      <c r="VFV78" s="987" t="s">
        <v>55</v>
      </c>
      <c r="VFW78" s="987" t="s">
        <v>55</v>
      </c>
      <c r="VFX78" s="987" t="s">
        <v>55</v>
      </c>
      <c r="VFY78" s="987" t="s">
        <v>55</v>
      </c>
      <c r="VFZ78" s="987" t="s">
        <v>55</v>
      </c>
      <c r="VGA78" s="987" t="s">
        <v>55</v>
      </c>
      <c r="VGB78" s="987" t="s">
        <v>55</v>
      </c>
      <c r="VGC78" s="987" t="s">
        <v>55</v>
      </c>
      <c r="VGD78" s="987" t="s">
        <v>55</v>
      </c>
      <c r="VGE78" s="987" t="s">
        <v>55</v>
      </c>
      <c r="VGF78" s="987" t="s">
        <v>55</v>
      </c>
      <c r="VGG78" s="987" t="s">
        <v>55</v>
      </c>
      <c r="VGH78" s="987" t="s">
        <v>55</v>
      </c>
      <c r="VGI78" s="987" t="s">
        <v>55</v>
      </c>
      <c r="VGJ78" s="987" t="s">
        <v>55</v>
      </c>
      <c r="VGK78" s="987" t="s">
        <v>55</v>
      </c>
      <c r="VGL78" s="987" t="s">
        <v>55</v>
      </c>
      <c r="VGM78" s="987" t="s">
        <v>55</v>
      </c>
      <c r="VGN78" s="987" t="s">
        <v>55</v>
      </c>
      <c r="VGO78" s="987" t="s">
        <v>55</v>
      </c>
      <c r="VGP78" s="987" t="s">
        <v>55</v>
      </c>
      <c r="VGQ78" s="987" t="s">
        <v>55</v>
      </c>
      <c r="VGR78" s="987" t="s">
        <v>55</v>
      </c>
      <c r="VGS78" s="987" t="s">
        <v>55</v>
      </c>
      <c r="VGT78" s="987" t="s">
        <v>55</v>
      </c>
      <c r="VGU78" s="987" t="s">
        <v>55</v>
      </c>
      <c r="VGV78" s="987" t="s">
        <v>55</v>
      </c>
      <c r="VGW78" s="987" t="s">
        <v>55</v>
      </c>
      <c r="VGX78" s="987" t="s">
        <v>55</v>
      </c>
      <c r="VGY78" s="987" t="s">
        <v>55</v>
      </c>
      <c r="VGZ78" s="987" t="s">
        <v>55</v>
      </c>
      <c r="VHA78" s="987" t="s">
        <v>55</v>
      </c>
      <c r="VHB78" s="987" t="s">
        <v>55</v>
      </c>
      <c r="VHC78" s="987" t="s">
        <v>55</v>
      </c>
      <c r="VHD78" s="987" t="s">
        <v>55</v>
      </c>
      <c r="VHE78" s="987" t="s">
        <v>55</v>
      </c>
      <c r="VHF78" s="987" t="s">
        <v>55</v>
      </c>
      <c r="VHG78" s="987" t="s">
        <v>55</v>
      </c>
      <c r="VHH78" s="987" t="s">
        <v>55</v>
      </c>
      <c r="VHI78" s="987" t="s">
        <v>55</v>
      </c>
      <c r="VHJ78" s="987" t="s">
        <v>55</v>
      </c>
      <c r="VHK78" s="987" t="s">
        <v>55</v>
      </c>
      <c r="VHL78" s="987" t="s">
        <v>55</v>
      </c>
      <c r="VHM78" s="987" t="s">
        <v>55</v>
      </c>
      <c r="VHN78" s="987" t="s">
        <v>55</v>
      </c>
      <c r="VHO78" s="987" t="s">
        <v>55</v>
      </c>
      <c r="VHP78" s="987" t="s">
        <v>55</v>
      </c>
      <c r="VHQ78" s="987" t="s">
        <v>55</v>
      </c>
      <c r="VHR78" s="987" t="s">
        <v>55</v>
      </c>
      <c r="VHS78" s="987" t="s">
        <v>55</v>
      </c>
      <c r="VHT78" s="987" t="s">
        <v>55</v>
      </c>
      <c r="VHU78" s="987" t="s">
        <v>55</v>
      </c>
      <c r="VHV78" s="987" t="s">
        <v>55</v>
      </c>
      <c r="VHW78" s="987" t="s">
        <v>55</v>
      </c>
      <c r="VHX78" s="987" t="s">
        <v>55</v>
      </c>
      <c r="VHY78" s="987" t="s">
        <v>55</v>
      </c>
      <c r="VHZ78" s="987" t="s">
        <v>55</v>
      </c>
      <c r="VIA78" s="987" t="s">
        <v>55</v>
      </c>
      <c r="VIB78" s="987" t="s">
        <v>55</v>
      </c>
      <c r="VIC78" s="987" t="s">
        <v>55</v>
      </c>
      <c r="VID78" s="987" t="s">
        <v>55</v>
      </c>
      <c r="VIE78" s="987" t="s">
        <v>55</v>
      </c>
      <c r="VIF78" s="987" t="s">
        <v>55</v>
      </c>
      <c r="VIG78" s="987" t="s">
        <v>55</v>
      </c>
      <c r="VIH78" s="987" t="s">
        <v>55</v>
      </c>
      <c r="VII78" s="987" t="s">
        <v>55</v>
      </c>
      <c r="VIJ78" s="987" t="s">
        <v>55</v>
      </c>
      <c r="VIK78" s="987" t="s">
        <v>55</v>
      </c>
      <c r="VIL78" s="987" t="s">
        <v>55</v>
      </c>
      <c r="VIM78" s="987" t="s">
        <v>55</v>
      </c>
      <c r="VIN78" s="987" t="s">
        <v>55</v>
      </c>
      <c r="VIO78" s="987" t="s">
        <v>55</v>
      </c>
      <c r="VIP78" s="987" t="s">
        <v>55</v>
      </c>
      <c r="VIQ78" s="987" t="s">
        <v>55</v>
      </c>
      <c r="VIR78" s="987" t="s">
        <v>55</v>
      </c>
      <c r="VIS78" s="987" t="s">
        <v>55</v>
      </c>
      <c r="VIT78" s="987" t="s">
        <v>55</v>
      </c>
      <c r="VIU78" s="987" t="s">
        <v>55</v>
      </c>
      <c r="VIV78" s="987" t="s">
        <v>55</v>
      </c>
      <c r="VIW78" s="987" t="s">
        <v>55</v>
      </c>
      <c r="VIX78" s="987" t="s">
        <v>55</v>
      </c>
      <c r="VIY78" s="987" t="s">
        <v>55</v>
      </c>
      <c r="VIZ78" s="987" t="s">
        <v>55</v>
      </c>
      <c r="VJA78" s="987" t="s">
        <v>55</v>
      </c>
      <c r="VJB78" s="987" t="s">
        <v>55</v>
      </c>
      <c r="VJC78" s="987" t="s">
        <v>55</v>
      </c>
      <c r="VJD78" s="987" t="s">
        <v>55</v>
      </c>
      <c r="VJE78" s="987" t="s">
        <v>55</v>
      </c>
      <c r="VJF78" s="987" t="s">
        <v>55</v>
      </c>
      <c r="VJG78" s="987" t="s">
        <v>55</v>
      </c>
      <c r="VJH78" s="987" t="s">
        <v>55</v>
      </c>
      <c r="VJI78" s="987" t="s">
        <v>55</v>
      </c>
      <c r="VJJ78" s="987" t="s">
        <v>55</v>
      </c>
      <c r="VJK78" s="987" t="s">
        <v>55</v>
      </c>
      <c r="VJL78" s="987" t="s">
        <v>55</v>
      </c>
      <c r="VJM78" s="987" t="s">
        <v>55</v>
      </c>
      <c r="VJN78" s="987" t="s">
        <v>55</v>
      </c>
      <c r="VJO78" s="987" t="s">
        <v>55</v>
      </c>
      <c r="VJP78" s="987" t="s">
        <v>55</v>
      </c>
      <c r="VJQ78" s="987" t="s">
        <v>55</v>
      </c>
      <c r="VJR78" s="987" t="s">
        <v>55</v>
      </c>
      <c r="VJS78" s="987" t="s">
        <v>55</v>
      </c>
      <c r="VJT78" s="987" t="s">
        <v>55</v>
      </c>
      <c r="VJU78" s="987" t="s">
        <v>55</v>
      </c>
      <c r="VJV78" s="987" t="s">
        <v>55</v>
      </c>
      <c r="VJW78" s="987" t="s">
        <v>55</v>
      </c>
      <c r="VJX78" s="987" t="s">
        <v>55</v>
      </c>
      <c r="VJY78" s="987" t="s">
        <v>55</v>
      </c>
      <c r="VJZ78" s="987" t="s">
        <v>55</v>
      </c>
      <c r="VKA78" s="987" t="s">
        <v>55</v>
      </c>
      <c r="VKB78" s="987" t="s">
        <v>55</v>
      </c>
      <c r="VKC78" s="987" t="s">
        <v>55</v>
      </c>
      <c r="VKD78" s="987" t="s">
        <v>55</v>
      </c>
      <c r="VKE78" s="987" t="s">
        <v>55</v>
      </c>
      <c r="VKF78" s="987" t="s">
        <v>55</v>
      </c>
      <c r="VKG78" s="987" t="s">
        <v>55</v>
      </c>
      <c r="VKH78" s="987" t="s">
        <v>55</v>
      </c>
      <c r="VKI78" s="987" t="s">
        <v>55</v>
      </c>
      <c r="VKJ78" s="987" t="s">
        <v>55</v>
      </c>
      <c r="VKK78" s="987" t="s">
        <v>55</v>
      </c>
      <c r="VKL78" s="987" t="s">
        <v>55</v>
      </c>
      <c r="VKM78" s="987" t="s">
        <v>55</v>
      </c>
      <c r="VKN78" s="987" t="s">
        <v>55</v>
      </c>
      <c r="VKO78" s="987" t="s">
        <v>55</v>
      </c>
      <c r="VKP78" s="987" t="s">
        <v>55</v>
      </c>
      <c r="VKQ78" s="987" t="s">
        <v>55</v>
      </c>
      <c r="VKR78" s="987" t="s">
        <v>55</v>
      </c>
      <c r="VKS78" s="987" t="s">
        <v>55</v>
      </c>
      <c r="VKT78" s="987" t="s">
        <v>55</v>
      </c>
      <c r="VKU78" s="987" t="s">
        <v>55</v>
      </c>
      <c r="VKV78" s="987" t="s">
        <v>55</v>
      </c>
      <c r="VKW78" s="987" t="s">
        <v>55</v>
      </c>
      <c r="VKX78" s="987" t="s">
        <v>55</v>
      </c>
      <c r="VKY78" s="987" t="s">
        <v>55</v>
      </c>
      <c r="VKZ78" s="987" t="s">
        <v>55</v>
      </c>
      <c r="VLA78" s="987" t="s">
        <v>55</v>
      </c>
      <c r="VLB78" s="987" t="s">
        <v>55</v>
      </c>
      <c r="VLC78" s="987" t="s">
        <v>55</v>
      </c>
      <c r="VLD78" s="987" t="s">
        <v>55</v>
      </c>
      <c r="VLE78" s="987" t="s">
        <v>55</v>
      </c>
      <c r="VLF78" s="987" t="s">
        <v>55</v>
      </c>
      <c r="VLG78" s="987" t="s">
        <v>55</v>
      </c>
      <c r="VLH78" s="987" t="s">
        <v>55</v>
      </c>
      <c r="VLI78" s="987" t="s">
        <v>55</v>
      </c>
      <c r="VLJ78" s="987" t="s">
        <v>55</v>
      </c>
      <c r="VLK78" s="987" t="s">
        <v>55</v>
      </c>
      <c r="VLL78" s="987" t="s">
        <v>55</v>
      </c>
      <c r="VLM78" s="987" t="s">
        <v>55</v>
      </c>
      <c r="VLN78" s="987" t="s">
        <v>55</v>
      </c>
      <c r="VLO78" s="987" t="s">
        <v>55</v>
      </c>
      <c r="VLP78" s="987" t="s">
        <v>55</v>
      </c>
      <c r="VLQ78" s="987" t="s">
        <v>55</v>
      </c>
      <c r="VLR78" s="987" t="s">
        <v>55</v>
      </c>
      <c r="VLS78" s="987" t="s">
        <v>55</v>
      </c>
      <c r="VLT78" s="987" t="s">
        <v>55</v>
      </c>
      <c r="VLU78" s="987" t="s">
        <v>55</v>
      </c>
      <c r="VLV78" s="987" t="s">
        <v>55</v>
      </c>
      <c r="VLW78" s="987" t="s">
        <v>55</v>
      </c>
      <c r="VLX78" s="987" t="s">
        <v>55</v>
      </c>
      <c r="VLY78" s="987" t="s">
        <v>55</v>
      </c>
      <c r="VLZ78" s="987" t="s">
        <v>55</v>
      </c>
      <c r="VMA78" s="987" t="s">
        <v>55</v>
      </c>
      <c r="VMB78" s="987" t="s">
        <v>55</v>
      </c>
      <c r="VMC78" s="987" t="s">
        <v>55</v>
      </c>
      <c r="VMD78" s="987" t="s">
        <v>55</v>
      </c>
      <c r="VME78" s="987" t="s">
        <v>55</v>
      </c>
      <c r="VMF78" s="987" t="s">
        <v>55</v>
      </c>
      <c r="VMG78" s="987" t="s">
        <v>55</v>
      </c>
      <c r="VMH78" s="987" t="s">
        <v>55</v>
      </c>
      <c r="VMI78" s="987" t="s">
        <v>55</v>
      </c>
      <c r="VMJ78" s="987" t="s">
        <v>55</v>
      </c>
      <c r="VMK78" s="987" t="s">
        <v>55</v>
      </c>
      <c r="VML78" s="987" t="s">
        <v>55</v>
      </c>
      <c r="VMM78" s="987" t="s">
        <v>55</v>
      </c>
      <c r="VMN78" s="987" t="s">
        <v>55</v>
      </c>
      <c r="VMO78" s="987" t="s">
        <v>55</v>
      </c>
      <c r="VMP78" s="987" t="s">
        <v>55</v>
      </c>
      <c r="VMQ78" s="987" t="s">
        <v>55</v>
      </c>
      <c r="VMR78" s="987" t="s">
        <v>55</v>
      </c>
      <c r="VMS78" s="987" t="s">
        <v>55</v>
      </c>
      <c r="VMT78" s="987" t="s">
        <v>55</v>
      </c>
      <c r="VMU78" s="987" t="s">
        <v>55</v>
      </c>
      <c r="VMV78" s="987" t="s">
        <v>55</v>
      </c>
      <c r="VMW78" s="987" t="s">
        <v>55</v>
      </c>
      <c r="VMX78" s="987" t="s">
        <v>55</v>
      </c>
      <c r="VMY78" s="987" t="s">
        <v>55</v>
      </c>
      <c r="VMZ78" s="987" t="s">
        <v>55</v>
      </c>
      <c r="VNA78" s="987" t="s">
        <v>55</v>
      </c>
      <c r="VNB78" s="987" t="s">
        <v>55</v>
      </c>
      <c r="VNC78" s="987" t="s">
        <v>55</v>
      </c>
      <c r="VND78" s="987" t="s">
        <v>55</v>
      </c>
      <c r="VNE78" s="987" t="s">
        <v>55</v>
      </c>
      <c r="VNF78" s="987" t="s">
        <v>55</v>
      </c>
      <c r="VNG78" s="987" t="s">
        <v>55</v>
      </c>
      <c r="VNH78" s="987" t="s">
        <v>55</v>
      </c>
      <c r="VNI78" s="987" t="s">
        <v>55</v>
      </c>
      <c r="VNJ78" s="987" t="s">
        <v>55</v>
      </c>
      <c r="VNK78" s="987" t="s">
        <v>55</v>
      </c>
      <c r="VNL78" s="987" t="s">
        <v>55</v>
      </c>
      <c r="VNM78" s="987" t="s">
        <v>55</v>
      </c>
      <c r="VNN78" s="987" t="s">
        <v>55</v>
      </c>
      <c r="VNO78" s="987" t="s">
        <v>55</v>
      </c>
      <c r="VNP78" s="987" t="s">
        <v>55</v>
      </c>
      <c r="VNQ78" s="987" t="s">
        <v>55</v>
      </c>
      <c r="VNR78" s="987" t="s">
        <v>55</v>
      </c>
      <c r="VNS78" s="987" t="s">
        <v>55</v>
      </c>
      <c r="VNT78" s="987" t="s">
        <v>55</v>
      </c>
      <c r="VNU78" s="987" t="s">
        <v>55</v>
      </c>
      <c r="VNV78" s="987" t="s">
        <v>55</v>
      </c>
      <c r="VNW78" s="987" t="s">
        <v>55</v>
      </c>
      <c r="VNX78" s="987" t="s">
        <v>55</v>
      </c>
      <c r="VNY78" s="987" t="s">
        <v>55</v>
      </c>
      <c r="VNZ78" s="987" t="s">
        <v>55</v>
      </c>
      <c r="VOA78" s="987" t="s">
        <v>55</v>
      </c>
      <c r="VOB78" s="987" t="s">
        <v>55</v>
      </c>
      <c r="VOC78" s="987" t="s">
        <v>55</v>
      </c>
      <c r="VOD78" s="987" t="s">
        <v>55</v>
      </c>
      <c r="VOE78" s="987" t="s">
        <v>55</v>
      </c>
      <c r="VOF78" s="987" t="s">
        <v>55</v>
      </c>
      <c r="VOG78" s="987" t="s">
        <v>55</v>
      </c>
      <c r="VOH78" s="987" t="s">
        <v>55</v>
      </c>
      <c r="VOI78" s="987" t="s">
        <v>55</v>
      </c>
      <c r="VOJ78" s="987" t="s">
        <v>55</v>
      </c>
      <c r="VOK78" s="987" t="s">
        <v>55</v>
      </c>
      <c r="VOL78" s="987" t="s">
        <v>55</v>
      </c>
      <c r="VOM78" s="987" t="s">
        <v>55</v>
      </c>
      <c r="VON78" s="987" t="s">
        <v>55</v>
      </c>
      <c r="VOO78" s="987" t="s">
        <v>55</v>
      </c>
      <c r="VOP78" s="987" t="s">
        <v>55</v>
      </c>
      <c r="VOQ78" s="987" t="s">
        <v>55</v>
      </c>
      <c r="VOR78" s="987" t="s">
        <v>55</v>
      </c>
      <c r="VOS78" s="987" t="s">
        <v>55</v>
      </c>
      <c r="VOT78" s="987" t="s">
        <v>55</v>
      </c>
      <c r="VOU78" s="987" t="s">
        <v>55</v>
      </c>
      <c r="VOV78" s="987" t="s">
        <v>55</v>
      </c>
      <c r="VOW78" s="987" t="s">
        <v>55</v>
      </c>
      <c r="VOX78" s="987" t="s">
        <v>55</v>
      </c>
      <c r="VOY78" s="987" t="s">
        <v>55</v>
      </c>
      <c r="VOZ78" s="987" t="s">
        <v>55</v>
      </c>
      <c r="VPA78" s="987" t="s">
        <v>55</v>
      </c>
      <c r="VPB78" s="987" t="s">
        <v>55</v>
      </c>
      <c r="VPC78" s="987" t="s">
        <v>55</v>
      </c>
      <c r="VPD78" s="987" t="s">
        <v>55</v>
      </c>
      <c r="VPE78" s="987" t="s">
        <v>55</v>
      </c>
      <c r="VPF78" s="987" t="s">
        <v>55</v>
      </c>
      <c r="VPG78" s="987" t="s">
        <v>55</v>
      </c>
      <c r="VPH78" s="987" t="s">
        <v>55</v>
      </c>
      <c r="VPI78" s="987" t="s">
        <v>55</v>
      </c>
      <c r="VPJ78" s="987" t="s">
        <v>55</v>
      </c>
      <c r="VPK78" s="987" t="s">
        <v>55</v>
      </c>
      <c r="VPL78" s="987" t="s">
        <v>55</v>
      </c>
      <c r="VPM78" s="987" t="s">
        <v>55</v>
      </c>
      <c r="VPN78" s="987" t="s">
        <v>55</v>
      </c>
      <c r="VPO78" s="987" t="s">
        <v>55</v>
      </c>
      <c r="VPP78" s="987" t="s">
        <v>55</v>
      </c>
      <c r="VPQ78" s="987" t="s">
        <v>55</v>
      </c>
      <c r="VPR78" s="987" t="s">
        <v>55</v>
      </c>
      <c r="VPS78" s="987" t="s">
        <v>55</v>
      </c>
      <c r="VPT78" s="987" t="s">
        <v>55</v>
      </c>
      <c r="VPU78" s="987" t="s">
        <v>55</v>
      </c>
      <c r="VPV78" s="987" t="s">
        <v>55</v>
      </c>
      <c r="VPW78" s="987" t="s">
        <v>55</v>
      </c>
      <c r="VPX78" s="987" t="s">
        <v>55</v>
      </c>
      <c r="VPY78" s="987" t="s">
        <v>55</v>
      </c>
      <c r="VPZ78" s="987" t="s">
        <v>55</v>
      </c>
      <c r="VQA78" s="987" t="s">
        <v>55</v>
      </c>
      <c r="VQB78" s="987" t="s">
        <v>55</v>
      </c>
      <c r="VQC78" s="987" t="s">
        <v>55</v>
      </c>
      <c r="VQD78" s="987" t="s">
        <v>55</v>
      </c>
      <c r="VQE78" s="987" t="s">
        <v>55</v>
      </c>
      <c r="VQF78" s="987" t="s">
        <v>55</v>
      </c>
      <c r="VQG78" s="987" t="s">
        <v>55</v>
      </c>
      <c r="VQH78" s="987" t="s">
        <v>55</v>
      </c>
      <c r="VQI78" s="987" t="s">
        <v>55</v>
      </c>
      <c r="VQJ78" s="987" t="s">
        <v>55</v>
      </c>
      <c r="VQK78" s="987" t="s">
        <v>55</v>
      </c>
      <c r="VQL78" s="987" t="s">
        <v>55</v>
      </c>
      <c r="VQM78" s="987" t="s">
        <v>55</v>
      </c>
      <c r="VQN78" s="987" t="s">
        <v>55</v>
      </c>
      <c r="VQO78" s="987" t="s">
        <v>55</v>
      </c>
      <c r="VQP78" s="987" t="s">
        <v>55</v>
      </c>
      <c r="VQQ78" s="987" t="s">
        <v>55</v>
      </c>
      <c r="VQR78" s="987" t="s">
        <v>55</v>
      </c>
      <c r="VQS78" s="987" t="s">
        <v>55</v>
      </c>
      <c r="VQT78" s="987" t="s">
        <v>55</v>
      </c>
      <c r="VQU78" s="987" t="s">
        <v>55</v>
      </c>
      <c r="VQV78" s="987" t="s">
        <v>55</v>
      </c>
      <c r="VQW78" s="987" t="s">
        <v>55</v>
      </c>
      <c r="VQX78" s="987" t="s">
        <v>55</v>
      </c>
      <c r="VQY78" s="987" t="s">
        <v>55</v>
      </c>
      <c r="VQZ78" s="987" t="s">
        <v>55</v>
      </c>
      <c r="VRA78" s="987" t="s">
        <v>55</v>
      </c>
      <c r="VRB78" s="987" t="s">
        <v>55</v>
      </c>
      <c r="VRC78" s="987" t="s">
        <v>55</v>
      </c>
      <c r="VRD78" s="987" t="s">
        <v>55</v>
      </c>
      <c r="VRE78" s="987" t="s">
        <v>55</v>
      </c>
      <c r="VRF78" s="987" t="s">
        <v>55</v>
      </c>
      <c r="VRG78" s="987" t="s">
        <v>55</v>
      </c>
      <c r="VRH78" s="987" t="s">
        <v>55</v>
      </c>
      <c r="VRI78" s="987" t="s">
        <v>55</v>
      </c>
      <c r="VRJ78" s="987" t="s">
        <v>55</v>
      </c>
      <c r="VRK78" s="987" t="s">
        <v>55</v>
      </c>
      <c r="VRL78" s="987" t="s">
        <v>55</v>
      </c>
      <c r="VRM78" s="987" t="s">
        <v>55</v>
      </c>
      <c r="VRN78" s="987" t="s">
        <v>55</v>
      </c>
      <c r="VRO78" s="987" t="s">
        <v>55</v>
      </c>
      <c r="VRP78" s="987" t="s">
        <v>55</v>
      </c>
      <c r="VRQ78" s="987" t="s">
        <v>55</v>
      </c>
      <c r="VRR78" s="987" t="s">
        <v>55</v>
      </c>
      <c r="VRS78" s="987" t="s">
        <v>55</v>
      </c>
      <c r="VRT78" s="987" t="s">
        <v>55</v>
      </c>
      <c r="VRU78" s="987" t="s">
        <v>55</v>
      </c>
      <c r="VRV78" s="987" t="s">
        <v>55</v>
      </c>
      <c r="VRW78" s="987" t="s">
        <v>55</v>
      </c>
      <c r="VRX78" s="987" t="s">
        <v>55</v>
      </c>
      <c r="VRY78" s="987" t="s">
        <v>55</v>
      </c>
      <c r="VRZ78" s="987" t="s">
        <v>55</v>
      </c>
      <c r="VSA78" s="987" t="s">
        <v>55</v>
      </c>
      <c r="VSB78" s="987" t="s">
        <v>55</v>
      </c>
      <c r="VSC78" s="987" t="s">
        <v>55</v>
      </c>
      <c r="VSD78" s="987" t="s">
        <v>55</v>
      </c>
      <c r="VSE78" s="987" t="s">
        <v>55</v>
      </c>
      <c r="VSF78" s="987" t="s">
        <v>55</v>
      </c>
      <c r="VSG78" s="987" t="s">
        <v>55</v>
      </c>
      <c r="VSH78" s="987" t="s">
        <v>55</v>
      </c>
      <c r="VSI78" s="987" t="s">
        <v>55</v>
      </c>
      <c r="VSJ78" s="987" t="s">
        <v>55</v>
      </c>
      <c r="VSK78" s="987" t="s">
        <v>55</v>
      </c>
      <c r="VSL78" s="987" t="s">
        <v>55</v>
      </c>
      <c r="VSM78" s="987" t="s">
        <v>55</v>
      </c>
      <c r="VSN78" s="987" t="s">
        <v>55</v>
      </c>
      <c r="VSO78" s="987" t="s">
        <v>55</v>
      </c>
      <c r="VSP78" s="987" t="s">
        <v>55</v>
      </c>
      <c r="VSQ78" s="987" t="s">
        <v>55</v>
      </c>
      <c r="VSR78" s="987" t="s">
        <v>55</v>
      </c>
      <c r="VSS78" s="987" t="s">
        <v>55</v>
      </c>
      <c r="VST78" s="987" t="s">
        <v>55</v>
      </c>
      <c r="VSU78" s="987" t="s">
        <v>55</v>
      </c>
      <c r="VSV78" s="987" t="s">
        <v>55</v>
      </c>
      <c r="VSW78" s="987" t="s">
        <v>55</v>
      </c>
      <c r="VSX78" s="987" t="s">
        <v>55</v>
      </c>
      <c r="VSY78" s="987" t="s">
        <v>55</v>
      </c>
      <c r="VSZ78" s="987" t="s">
        <v>55</v>
      </c>
      <c r="VTA78" s="987" t="s">
        <v>55</v>
      </c>
      <c r="VTB78" s="987" t="s">
        <v>55</v>
      </c>
      <c r="VTC78" s="987" t="s">
        <v>55</v>
      </c>
      <c r="VTD78" s="987" t="s">
        <v>55</v>
      </c>
      <c r="VTE78" s="987" t="s">
        <v>55</v>
      </c>
      <c r="VTF78" s="987" t="s">
        <v>55</v>
      </c>
      <c r="VTG78" s="987" t="s">
        <v>55</v>
      </c>
      <c r="VTH78" s="987" t="s">
        <v>55</v>
      </c>
      <c r="VTI78" s="987" t="s">
        <v>55</v>
      </c>
      <c r="VTJ78" s="987" t="s">
        <v>55</v>
      </c>
      <c r="VTK78" s="987" t="s">
        <v>55</v>
      </c>
      <c r="VTL78" s="987" t="s">
        <v>55</v>
      </c>
      <c r="VTM78" s="987" t="s">
        <v>55</v>
      </c>
      <c r="VTN78" s="987" t="s">
        <v>55</v>
      </c>
      <c r="VTO78" s="987" t="s">
        <v>55</v>
      </c>
      <c r="VTP78" s="987" t="s">
        <v>55</v>
      </c>
      <c r="VTQ78" s="987" t="s">
        <v>55</v>
      </c>
      <c r="VTR78" s="987" t="s">
        <v>55</v>
      </c>
      <c r="VTS78" s="987" t="s">
        <v>55</v>
      </c>
      <c r="VTT78" s="987" t="s">
        <v>55</v>
      </c>
      <c r="VTU78" s="987" t="s">
        <v>55</v>
      </c>
      <c r="VTV78" s="987" t="s">
        <v>55</v>
      </c>
      <c r="VTW78" s="987" t="s">
        <v>55</v>
      </c>
      <c r="VTX78" s="987" t="s">
        <v>55</v>
      </c>
      <c r="VTY78" s="987" t="s">
        <v>55</v>
      </c>
      <c r="VTZ78" s="987" t="s">
        <v>55</v>
      </c>
      <c r="VUA78" s="987" t="s">
        <v>55</v>
      </c>
      <c r="VUB78" s="987" t="s">
        <v>55</v>
      </c>
      <c r="VUC78" s="987" t="s">
        <v>55</v>
      </c>
      <c r="VUD78" s="987" t="s">
        <v>55</v>
      </c>
      <c r="VUE78" s="987" t="s">
        <v>55</v>
      </c>
      <c r="VUF78" s="987" t="s">
        <v>55</v>
      </c>
      <c r="VUG78" s="987" t="s">
        <v>55</v>
      </c>
      <c r="VUH78" s="987" t="s">
        <v>55</v>
      </c>
      <c r="VUI78" s="987" t="s">
        <v>55</v>
      </c>
      <c r="VUJ78" s="987" t="s">
        <v>55</v>
      </c>
      <c r="VUK78" s="987" t="s">
        <v>55</v>
      </c>
      <c r="VUL78" s="987" t="s">
        <v>55</v>
      </c>
      <c r="VUM78" s="987" t="s">
        <v>55</v>
      </c>
      <c r="VUN78" s="987" t="s">
        <v>55</v>
      </c>
      <c r="VUO78" s="987" t="s">
        <v>55</v>
      </c>
      <c r="VUP78" s="987" t="s">
        <v>55</v>
      </c>
      <c r="VUQ78" s="987" t="s">
        <v>55</v>
      </c>
      <c r="VUR78" s="987" t="s">
        <v>55</v>
      </c>
      <c r="VUS78" s="987" t="s">
        <v>55</v>
      </c>
      <c r="VUT78" s="987" t="s">
        <v>55</v>
      </c>
      <c r="VUU78" s="987" t="s">
        <v>55</v>
      </c>
      <c r="VUV78" s="987" t="s">
        <v>55</v>
      </c>
      <c r="VUW78" s="987" t="s">
        <v>55</v>
      </c>
      <c r="VUX78" s="987" t="s">
        <v>55</v>
      </c>
      <c r="VUY78" s="987" t="s">
        <v>55</v>
      </c>
      <c r="VUZ78" s="987" t="s">
        <v>55</v>
      </c>
      <c r="VVA78" s="987" t="s">
        <v>55</v>
      </c>
      <c r="VVB78" s="987" t="s">
        <v>55</v>
      </c>
      <c r="VVC78" s="987" t="s">
        <v>55</v>
      </c>
      <c r="VVD78" s="987" t="s">
        <v>55</v>
      </c>
      <c r="VVE78" s="987" t="s">
        <v>55</v>
      </c>
      <c r="VVF78" s="987" t="s">
        <v>55</v>
      </c>
      <c r="VVG78" s="987" t="s">
        <v>55</v>
      </c>
      <c r="VVH78" s="987" t="s">
        <v>55</v>
      </c>
      <c r="VVI78" s="987" t="s">
        <v>55</v>
      </c>
      <c r="VVJ78" s="987" t="s">
        <v>55</v>
      </c>
      <c r="VVK78" s="987" t="s">
        <v>55</v>
      </c>
      <c r="VVL78" s="987" t="s">
        <v>55</v>
      </c>
      <c r="VVM78" s="987" t="s">
        <v>55</v>
      </c>
      <c r="VVN78" s="987" t="s">
        <v>55</v>
      </c>
      <c r="VVO78" s="987" t="s">
        <v>55</v>
      </c>
      <c r="VVP78" s="987" t="s">
        <v>55</v>
      </c>
      <c r="VVQ78" s="987" t="s">
        <v>55</v>
      </c>
      <c r="VVR78" s="987" t="s">
        <v>55</v>
      </c>
      <c r="VVS78" s="987" t="s">
        <v>55</v>
      </c>
      <c r="VVT78" s="987" t="s">
        <v>55</v>
      </c>
      <c r="VVU78" s="987" t="s">
        <v>55</v>
      </c>
      <c r="VVV78" s="987" t="s">
        <v>55</v>
      </c>
      <c r="VVW78" s="987" t="s">
        <v>55</v>
      </c>
      <c r="VVX78" s="987" t="s">
        <v>55</v>
      </c>
      <c r="VVY78" s="987" t="s">
        <v>55</v>
      </c>
      <c r="VVZ78" s="987" t="s">
        <v>55</v>
      </c>
      <c r="VWA78" s="987" t="s">
        <v>55</v>
      </c>
      <c r="VWB78" s="987" t="s">
        <v>55</v>
      </c>
      <c r="VWC78" s="987" t="s">
        <v>55</v>
      </c>
      <c r="VWD78" s="987" t="s">
        <v>55</v>
      </c>
      <c r="VWE78" s="987" t="s">
        <v>55</v>
      </c>
      <c r="VWF78" s="987" t="s">
        <v>55</v>
      </c>
      <c r="VWG78" s="987" t="s">
        <v>55</v>
      </c>
      <c r="VWH78" s="987" t="s">
        <v>55</v>
      </c>
      <c r="VWI78" s="987" t="s">
        <v>55</v>
      </c>
      <c r="VWJ78" s="987" t="s">
        <v>55</v>
      </c>
      <c r="VWK78" s="987" t="s">
        <v>55</v>
      </c>
      <c r="VWL78" s="987" t="s">
        <v>55</v>
      </c>
      <c r="VWM78" s="987" t="s">
        <v>55</v>
      </c>
      <c r="VWN78" s="987" t="s">
        <v>55</v>
      </c>
      <c r="VWO78" s="987" t="s">
        <v>55</v>
      </c>
      <c r="VWP78" s="987" t="s">
        <v>55</v>
      </c>
      <c r="VWQ78" s="987" t="s">
        <v>55</v>
      </c>
      <c r="VWR78" s="987" t="s">
        <v>55</v>
      </c>
      <c r="VWS78" s="987" t="s">
        <v>55</v>
      </c>
      <c r="VWT78" s="987" t="s">
        <v>55</v>
      </c>
      <c r="VWU78" s="987" t="s">
        <v>55</v>
      </c>
      <c r="VWV78" s="987" t="s">
        <v>55</v>
      </c>
      <c r="VWW78" s="987" t="s">
        <v>55</v>
      </c>
      <c r="VWX78" s="987" t="s">
        <v>55</v>
      </c>
      <c r="VWY78" s="987" t="s">
        <v>55</v>
      </c>
      <c r="VWZ78" s="987" t="s">
        <v>55</v>
      </c>
      <c r="VXA78" s="987" t="s">
        <v>55</v>
      </c>
      <c r="VXB78" s="987" t="s">
        <v>55</v>
      </c>
      <c r="VXC78" s="987" t="s">
        <v>55</v>
      </c>
      <c r="VXD78" s="987" t="s">
        <v>55</v>
      </c>
      <c r="VXE78" s="987" t="s">
        <v>55</v>
      </c>
      <c r="VXF78" s="987" t="s">
        <v>55</v>
      </c>
      <c r="VXG78" s="987" t="s">
        <v>55</v>
      </c>
      <c r="VXH78" s="987" t="s">
        <v>55</v>
      </c>
      <c r="VXI78" s="987" t="s">
        <v>55</v>
      </c>
      <c r="VXJ78" s="987" t="s">
        <v>55</v>
      </c>
      <c r="VXK78" s="987" t="s">
        <v>55</v>
      </c>
      <c r="VXL78" s="987" t="s">
        <v>55</v>
      </c>
      <c r="VXM78" s="987" t="s">
        <v>55</v>
      </c>
      <c r="VXN78" s="987" t="s">
        <v>55</v>
      </c>
      <c r="VXO78" s="987" t="s">
        <v>55</v>
      </c>
      <c r="VXP78" s="987" t="s">
        <v>55</v>
      </c>
      <c r="VXQ78" s="987" t="s">
        <v>55</v>
      </c>
      <c r="VXR78" s="987" t="s">
        <v>55</v>
      </c>
      <c r="VXS78" s="987" t="s">
        <v>55</v>
      </c>
      <c r="VXT78" s="987" t="s">
        <v>55</v>
      </c>
      <c r="VXU78" s="987" t="s">
        <v>55</v>
      </c>
      <c r="VXV78" s="987" t="s">
        <v>55</v>
      </c>
      <c r="VXW78" s="987" t="s">
        <v>55</v>
      </c>
      <c r="VXX78" s="987" t="s">
        <v>55</v>
      </c>
      <c r="VXY78" s="987" t="s">
        <v>55</v>
      </c>
      <c r="VXZ78" s="987" t="s">
        <v>55</v>
      </c>
      <c r="VYA78" s="987" t="s">
        <v>55</v>
      </c>
      <c r="VYB78" s="987" t="s">
        <v>55</v>
      </c>
      <c r="VYC78" s="987" t="s">
        <v>55</v>
      </c>
      <c r="VYD78" s="987" t="s">
        <v>55</v>
      </c>
      <c r="VYE78" s="987" t="s">
        <v>55</v>
      </c>
      <c r="VYF78" s="987" t="s">
        <v>55</v>
      </c>
      <c r="VYG78" s="987" t="s">
        <v>55</v>
      </c>
      <c r="VYH78" s="987" t="s">
        <v>55</v>
      </c>
      <c r="VYI78" s="987" t="s">
        <v>55</v>
      </c>
      <c r="VYJ78" s="987" t="s">
        <v>55</v>
      </c>
      <c r="VYK78" s="987" t="s">
        <v>55</v>
      </c>
      <c r="VYL78" s="987" t="s">
        <v>55</v>
      </c>
      <c r="VYM78" s="987" t="s">
        <v>55</v>
      </c>
      <c r="VYN78" s="987" t="s">
        <v>55</v>
      </c>
      <c r="VYO78" s="987" t="s">
        <v>55</v>
      </c>
      <c r="VYP78" s="987" t="s">
        <v>55</v>
      </c>
      <c r="VYQ78" s="987" t="s">
        <v>55</v>
      </c>
      <c r="VYR78" s="987" t="s">
        <v>55</v>
      </c>
      <c r="VYS78" s="987" t="s">
        <v>55</v>
      </c>
      <c r="VYT78" s="987" t="s">
        <v>55</v>
      </c>
      <c r="VYU78" s="987" t="s">
        <v>55</v>
      </c>
      <c r="VYV78" s="987" t="s">
        <v>55</v>
      </c>
      <c r="VYW78" s="987" t="s">
        <v>55</v>
      </c>
      <c r="VYX78" s="987" t="s">
        <v>55</v>
      </c>
      <c r="VYY78" s="987" t="s">
        <v>55</v>
      </c>
      <c r="VYZ78" s="987" t="s">
        <v>55</v>
      </c>
      <c r="VZA78" s="987" t="s">
        <v>55</v>
      </c>
      <c r="VZB78" s="987" t="s">
        <v>55</v>
      </c>
      <c r="VZC78" s="987" t="s">
        <v>55</v>
      </c>
      <c r="VZD78" s="987" t="s">
        <v>55</v>
      </c>
      <c r="VZE78" s="987" t="s">
        <v>55</v>
      </c>
      <c r="VZF78" s="987" t="s">
        <v>55</v>
      </c>
      <c r="VZG78" s="987" t="s">
        <v>55</v>
      </c>
      <c r="VZH78" s="987" t="s">
        <v>55</v>
      </c>
      <c r="VZI78" s="987" t="s">
        <v>55</v>
      </c>
      <c r="VZJ78" s="987" t="s">
        <v>55</v>
      </c>
      <c r="VZK78" s="987" t="s">
        <v>55</v>
      </c>
      <c r="VZL78" s="987" t="s">
        <v>55</v>
      </c>
      <c r="VZM78" s="987" t="s">
        <v>55</v>
      </c>
      <c r="VZN78" s="987" t="s">
        <v>55</v>
      </c>
      <c r="VZO78" s="987" t="s">
        <v>55</v>
      </c>
      <c r="VZP78" s="987" t="s">
        <v>55</v>
      </c>
      <c r="VZQ78" s="987" t="s">
        <v>55</v>
      </c>
      <c r="VZR78" s="987" t="s">
        <v>55</v>
      </c>
      <c r="VZS78" s="987" t="s">
        <v>55</v>
      </c>
      <c r="VZT78" s="987" t="s">
        <v>55</v>
      </c>
      <c r="VZU78" s="987" t="s">
        <v>55</v>
      </c>
      <c r="VZV78" s="987" t="s">
        <v>55</v>
      </c>
      <c r="VZW78" s="987" t="s">
        <v>55</v>
      </c>
      <c r="VZX78" s="987" t="s">
        <v>55</v>
      </c>
      <c r="VZY78" s="987" t="s">
        <v>55</v>
      </c>
      <c r="VZZ78" s="987" t="s">
        <v>55</v>
      </c>
      <c r="WAA78" s="987" t="s">
        <v>55</v>
      </c>
      <c r="WAB78" s="987" t="s">
        <v>55</v>
      </c>
      <c r="WAC78" s="987" t="s">
        <v>55</v>
      </c>
      <c r="WAD78" s="987" t="s">
        <v>55</v>
      </c>
      <c r="WAE78" s="987" t="s">
        <v>55</v>
      </c>
      <c r="WAF78" s="987" t="s">
        <v>55</v>
      </c>
      <c r="WAG78" s="987" t="s">
        <v>55</v>
      </c>
      <c r="WAH78" s="987" t="s">
        <v>55</v>
      </c>
      <c r="WAI78" s="987" t="s">
        <v>55</v>
      </c>
      <c r="WAJ78" s="987" t="s">
        <v>55</v>
      </c>
      <c r="WAK78" s="987" t="s">
        <v>55</v>
      </c>
      <c r="WAL78" s="987" t="s">
        <v>55</v>
      </c>
      <c r="WAM78" s="987" t="s">
        <v>55</v>
      </c>
      <c r="WAN78" s="987" t="s">
        <v>55</v>
      </c>
      <c r="WAO78" s="987" t="s">
        <v>55</v>
      </c>
      <c r="WAP78" s="987" t="s">
        <v>55</v>
      </c>
      <c r="WAQ78" s="987" t="s">
        <v>55</v>
      </c>
      <c r="WAR78" s="987" t="s">
        <v>55</v>
      </c>
      <c r="WAS78" s="987" t="s">
        <v>55</v>
      </c>
      <c r="WAT78" s="987" t="s">
        <v>55</v>
      </c>
      <c r="WAU78" s="987" t="s">
        <v>55</v>
      </c>
      <c r="WAV78" s="987" t="s">
        <v>55</v>
      </c>
      <c r="WAW78" s="987" t="s">
        <v>55</v>
      </c>
      <c r="WAX78" s="987" t="s">
        <v>55</v>
      </c>
      <c r="WAY78" s="987" t="s">
        <v>55</v>
      </c>
      <c r="WAZ78" s="987" t="s">
        <v>55</v>
      </c>
      <c r="WBA78" s="987" t="s">
        <v>55</v>
      </c>
      <c r="WBB78" s="987" t="s">
        <v>55</v>
      </c>
      <c r="WBC78" s="987" t="s">
        <v>55</v>
      </c>
      <c r="WBD78" s="987" t="s">
        <v>55</v>
      </c>
      <c r="WBE78" s="987" t="s">
        <v>55</v>
      </c>
      <c r="WBF78" s="987" t="s">
        <v>55</v>
      </c>
      <c r="WBG78" s="987" t="s">
        <v>55</v>
      </c>
      <c r="WBH78" s="987" t="s">
        <v>55</v>
      </c>
      <c r="WBI78" s="987" t="s">
        <v>55</v>
      </c>
      <c r="WBJ78" s="987" t="s">
        <v>55</v>
      </c>
      <c r="WBK78" s="987" t="s">
        <v>55</v>
      </c>
      <c r="WBL78" s="987" t="s">
        <v>55</v>
      </c>
      <c r="WBM78" s="987" t="s">
        <v>55</v>
      </c>
      <c r="WBN78" s="987" t="s">
        <v>55</v>
      </c>
      <c r="WBO78" s="987" t="s">
        <v>55</v>
      </c>
      <c r="WBP78" s="987" t="s">
        <v>55</v>
      </c>
      <c r="WBQ78" s="987" t="s">
        <v>55</v>
      </c>
      <c r="WBR78" s="987" t="s">
        <v>55</v>
      </c>
      <c r="WBS78" s="987" t="s">
        <v>55</v>
      </c>
      <c r="WBT78" s="987" t="s">
        <v>55</v>
      </c>
      <c r="WBU78" s="987" t="s">
        <v>55</v>
      </c>
      <c r="WBV78" s="987" t="s">
        <v>55</v>
      </c>
      <c r="WBW78" s="987" t="s">
        <v>55</v>
      </c>
      <c r="WBX78" s="987" t="s">
        <v>55</v>
      </c>
      <c r="WBY78" s="987" t="s">
        <v>55</v>
      </c>
      <c r="WBZ78" s="987" t="s">
        <v>55</v>
      </c>
      <c r="WCA78" s="987" t="s">
        <v>55</v>
      </c>
      <c r="WCB78" s="987" t="s">
        <v>55</v>
      </c>
      <c r="WCC78" s="987" t="s">
        <v>55</v>
      </c>
      <c r="WCD78" s="987" t="s">
        <v>55</v>
      </c>
      <c r="WCE78" s="987" t="s">
        <v>55</v>
      </c>
      <c r="WCF78" s="987" t="s">
        <v>55</v>
      </c>
      <c r="WCG78" s="987" t="s">
        <v>55</v>
      </c>
      <c r="WCH78" s="987" t="s">
        <v>55</v>
      </c>
      <c r="WCI78" s="987" t="s">
        <v>55</v>
      </c>
      <c r="WCJ78" s="987" t="s">
        <v>55</v>
      </c>
      <c r="WCK78" s="987" t="s">
        <v>55</v>
      </c>
      <c r="WCL78" s="987" t="s">
        <v>55</v>
      </c>
      <c r="WCM78" s="987" t="s">
        <v>55</v>
      </c>
      <c r="WCN78" s="987" t="s">
        <v>55</v>
      </c>
      <c r="WCO78" s="987" t="s">
        <v>55</v>
      </c>
      <c r="WCP78" s="987" t="s">
        <v>55</v>
      </c>
      <c r="WCQ78" s="987" t="s">
        <v>55</v>
      </c>
      <c r="WCR78" s="987" t="s">
        <v>55</v>
      </c>
      <c r="WCS78" s="987" t="s">
        <v>55</v>
      </c>
      <c r="WCT78" s="987" t="s">
        <v>55</v>
      </c>
      <c r="WCU78" s="987" t="s">
        <v>55</v>
      </c>
      <c r="WCV78" s="987" t="s">
        <v>55</v>
      </c>
      <c r="WCW78" s="987" t="s">
        <v>55</v>
      </c>
      <c r="WCX78" s="987" t="s">
        <v>55</v>
      </c>
      <c r="WCY78" s="987" t="s">
        <v>55</v>
      </c>
      <c r="WCZ78" s="987" t="s">
        <v>55</v>
      </c>
      <c r="WDA78" s="987" t="s">
        <v>55</v>
      </c>
      <c r="WDB78" s="987" t="s">
        <v>55</v>
      </c>
      <c r="WDC78" s="987" t="s">
        <v>55</v>
      </c>
      <c r="WDD78" s="987" t="s">
        <v>55</v>
      </c>
      <c r="WDE78" s="987" t="s">
        <v>55</v>
      </c>
      <c r="WDF78" s="987" t="s">
        <v>55</v>
      </c>
      <c r="WDG78" s="987" t="s">
        <v>55</v>
      </c>
      <c r="WDH78" s="987" t="s">
        <v>55</v>
      </c>
      <c r="WDI78" s="987" t="s">
        <v>55</v>
      </c>
      <c r="WDJ78" s="987" t="s">
        <v>55</v>
      </c>
      <c r="WDK78" s="987" t="s">
        <v>55</v>
      </c>
      <c r="WDL78" s="987" t="s">
        <v>55</v>
      </c>
      <c r="WDM78" s="987" t="s">
        <v>55</v>
      </c>
      <c r="WDN78" s="987" t="s">
        <v>55</v>
      </c>
      <c r="WDO78" s="987" t="s">
        <v>55</v>
      </c>
      <c r="WDP78" s="987" t="s">
        <v>55</v>
      </c>
      <c r="WDQ78" s="987" t="s">
        <v>55</v>
      </c>
      <c r="WDR78" s="987" t="s">
        <v>55</v>
      </c>
      <c r="WDS78" s="987" t="s">
        <v>55</v>
      </c>
      <c r="WDT78" s="987" t="s">
        <v>55</v>
      </c>
      <c r="WDU78" s="987" t="s">
        <v>55</v>
      </c>
      <c r="WDV78" s="987" t="s">
        <v>55</v>
      </c>
      <c r="WDW78" s="987" t="s">
        <v>55</v>
      </c>
      <c r="WDX78" s="987" t="s">
        <v>55</v>
      </c>
      <c r="WDY78" s="987" t="s">
        <v>55</v>
      </c>
      <c r="WDZ78" s="987" t="s">
        <v>55</v>
      </c>
      <c r="WEA78" s="987" t="s">
        <v>55</v>
      </c>
      <c r="WEB78" s="987" t="s">
        <v>55</v>
      </c>
      <c r="WEC78" s="987" t="s">
        <v>55</v>
      </c>
      <c r="WED78" s="987" t="s">
        <v>55</v>
      </c>
      <c r="WEE78" s="987" t="s">
        <v>55</v>
      </c>
      <c r="WEF78" s="987" t="s">
        <v>55</v>
      </c>
      <c r="WEG78" s="987" t="s">
        <v>55</v>
      </c>
      <c r="WEH78" s="987" t="s">
        <v>55</v>
      </c>
      <c r="WEI78" s="987" t="s">
        <v>55</v>
      </c>
      <c r="WEJ78" s="987" t="s">
        <v>55</v>
      </c>
      <c r="WEK78" s="987" t="s">
        <v>55</v>
      </c>
      <c r="WEL78" s="987" t="s">
        <v>55</v>
      </c>
      <c r="WEM78" s="987" t="s">
        <v>55</v>
      </c>
      <c r="WEN78" s="987" t="s">
        <v>55</v>
      </c>
      <c r="WEO78" s="987" t="s">
        <v>55</v>
      </c>
      <c r="WEP78" s="987" t="s">
        <v>55</v>
      </c>
      <c r="WEQ78" s="987" t="s">
        <v>55</v>
      </c>
      <c r="WER78" s="987" t="s">
        <v>55</v>
      </c>
      <c r="WES78" s="987" t="s">
        <v>55</v>
      </c>
      <c r="WET78" s="987" t="s">
        <v>55</v>
      </c>
      <c r="WEU78" s="987" t="s">
        <v>55</v>
      </c>
      <c r="WEV78" s="987" t="s">
        <v>55</v>
      </c>
      <c r="WEW78" s="987" t="s">
        <v>55</v>
      </c>
      <c r="WEX78" s="987" t="s">
        <v>55</v>
      </c>
      <c r="WEY78" s="987" t="s">
        <v>55</v>
      </c>
      <c r="WEZ78" s="987" t="s">
        <v>55</v>
      </c>
      <c r="WFA78" s="987" t="s">
        <v>55</v>
      </c>
      <c r="WFB78" s="987" t="s">
        <v>55</v>
      </c>
      <c r="WFC78" s="987" t="s">
        <v>55</v>
      </c>
      <c r="WFD78" s="987" t="s">
        <v>55</v>
      </c>
      <c r="WFE78" s="987" t="s">
        <v>55</v>
      </c>
      <c r="WFF78" s="987" t="s">
        <v>55</v>
      </c>
      <c r="WFG78" s="987" t="s">
        <v>55</v>
      </c>
      <c r="WFH78" s="987" t="s">
        <v>55</v>
      </c>
      <c r="WFI78" s="987" t="s">
        <v>55</v>
      </c>
      <c r="WFJ78" s="987" t="s">
        <v>55</v>
      </c>
      <c r="WFK78" s="987" t="s">
        <v>55</v>
      </c>
      <c r="WFL78" s="987" t="s">
        <v>55</v>
      </c>
      <c r="WFM78" s="987" t="s">
        <v>55</v>
      </c>
      <c r="WFN78" s="987" t="s">
        <v>55</v>
      </c>
      <c r="WFO78" s="987" t="s">
        <v>55</v>
      </c>
      <c r="WFP78" s="987" t="s">
        <v>55</v>
      </c>
      <c r="WFQ78" s="987" t="s">
        <v>55</v>
      </c>
      <c r="WFR78" s="987" t="s">
        <v>55</v>
      </c>
      <c r="WFS78" s="987" t="s">
        <v>55</v>
      </c>
      <c r="WFT78" s="987" t="s">
        <v>55</v>
      </c>
      <c r="WFU78" s="987" t="s">
        <v>55</v>
      </c>
      <c r="WFV78" s="987" t="s">
        <v>55</v>
      </c>
      <c r="WFW78" s="987" t="s">
        <v>55</v>
      </c>
      <c r="WFX78" s="987" t="s">
        <v>55</v>
      </c>
      <c r="WFY78" s="987" t="s">
        <v>55</v>
      </c>
      <c r="WFZ78" s="987" t="s">
        <v>55</v>
      </c>
      <c r="WGA78" s="987" t="s">
        <v>55</v>
      </c>
      <c r="WGB78" s="987" t="s">
        <v>55</v>
      </c>
      <c r="WGC78" s="987" t="s">
        <v>55</v>
      </c>
      <c r="WGD78" s="987" t="s">
        <v>55</v>
      </c>
      <c r="WGE78" s="987" t="s">
        <v>55</v>
      </c>
      <c r="WGF78" s="987" t="s">
        <v>55</v>
      </c>
      <c r="WGG78" s="987" t="s">
        <v>55</v>
      </c>
      <c r="WGH78" s="987" t="s">
        <v>55</v>
      </c>
      <c r="WGI78" s="987" t="s">
        <v>55</v>
      </c>
      <c r="WGJ78" s="987" t="s">
        <v>55</v>
      </c>
      <c r="WGK78" s="987" t="s">
        <v>55</v>
      </c>
      <c r="WGL78" s="987" t="s">
        <v>55</v>
      </c>
      <c r="WGM78" s="987" t="s">
        <v>55</v>
      </c>
      <c r="WGN78" s="987" t="s">
        <v>55</v>
      </c>
      <c r="WGO78" s="987" t="s">
        <v>55</v>
      </c>
      <c r="WGP78" s="987" t="s">
        <v>55</v>
      </c>
      <c r="WGQ78" s="987" t="s">
        <v>55</v>
      </c>
      <c r="WGR78" s="987" t="s">
        <v>55</v>
      </c>
      <c r="WGS78" s="987" t="s">
        <v>55</v>
      </c>
      <c r="WGT78" s="987" t="s">
        <v>55</v>
      </c>
      <c r="WGU78" s="987" t="s">
        <v>55</v>
      </c>
      <c r="WGV78" s="987" t="s">
        <v>55</v>
      </c>
      <c r="WGW78" s="987" t="s">
        <v>55</v>
      </c>
      <c r="WGX78" s="987" t="s">
        <v>55</v>
      </c>
      <c r="WGY78" s="987" t="s">
        <v>55</v>
      </c>
      <c r="WGZ78" s="987" t="s">
        <v>55</v>
      </c>
      <c r="WHA78" s="987" t="s">
        <v>55</v>
      </c>
      <c r="WHB78" s="987" t="s">
        <v>55</v>
      </c>
      <c r="WHC78" s="987" t="s">
        <v>55</v>
      </c>
      <c r="WHD78" s="987" t="s">
        <v>55</v>
      </c>
      <c r="WHE78" s="987" t="s">
        <v>55</v>
      </c>
      <c r="WHF78" s="987" t="s">
        <v>55</v>
      </c>
      <c r="WHG78" s="987" t="s">
        <v>55</v>
      </c>
      <c r="WHH78" s="987" t="s">
        <v>55</v>
      </c>
      <c r="WHI78" s="987" t="s">
        <v>55</v>
      </c>
      <c r="WHJ78" s="987" t="s">
        <v>55</v>
      </c>
      <c r="WHK78" s="987" t="s">
        <v>55</v>
      </c>
      <c r="WHL78" s="987" t="s">
        <v>55</v>
      </c>
      <c r="WHM78" s="987" t="s">
        <v>55</v>
      </c>
      <c r="WHN78" s="987" t="s">
        <v>55</v>
      </c>
      <c r="WHO78" s="987" t="s">
        <v>55</v>
      </c>
      <c r="WHP78" s="987" t="s">
        <v>55</v>
      </c>
      <c r="WHQ78" s="987" t="s">
        <v>55</v>
      </c>
      <c r="WHR78" s="987" t="s">
        <v>55</v>
      </c>
      <c r="WHS78" s="987" t="s">
        <v>55</v>
      </c>
      <c r="WHT78" s="987" t="s">
        <v>55</v>
      </c>
      <c r="WHU78" s="987" t="s">
        <v>55</v>
      </c>
      <c r="WHV78" s="987" t="s">
        <v>55</v>
      </c>
      <c r="WHW78" s="987" t="s">
        <v>55</v>
      </c>
      <c r="WHX78" s="987" t="s">
        <v>55</v>
      </c>
      <c r="WHY78" s="987" t="s">
        <v>55</v>
      </c>
      <c r="WHZ78" s="987" t="s">
        <v>55</v>
      </c>
      <c r="WIA78" s="987" t="s">
        <v>55</v>
      </c>
      <c r="WIB78" s="987" t="s">
        <v>55</v>
      </c>
      <c r="WIC78" s="987" t="s">
        <v>55</v>
      </c>
      <c r="WID78" s="987" t="s">
        <v>55</v>
      </c>
      <c r="WIE78" s="987" t="s">
        <v>55</v>
      </c>
      <c r="WIF78" s="987" t="s">
        <v>55</v>
      </c>
      <c r="WIG78" s="987" t="s">
        <v>55</v>
      </c>
      <c r="WIH78" s="987" t="s">
        <v>55</v>
      </c>
      <c r="WII78" s="987" t="s">
        <v>55</v>
      </c>
      <c r="WIJ78" s="987" t="s">
        <v>55</v>
      </c>
      <c r="WIK78" s="987" t="s">
        <v>55</v>
      </c>
      <c r="WIL78" s="987" t="s">
        <v>55</v>
      </c>
      <c r="WIM78" s="987" t="s">
        <v>55</v>
      </c>
      <c r="WIN78" s="987" t="s">
        <v>55</v>
      </c>
      <c r="WIO78" s="987" t="s">
        <v>55</v>
      </c>
      <c r="WIP78" s="987" t="s">
        <v>55</v>
      </c>
      <c r="WIQ78" s="987" t="s">
        <v>55</v>
      </c>
      <c r="WIR78" s="987" t="s">
        <v>55</v>
      </c>
      <c r="WIS78" s="987" t="s">
        <v>55</v>
      </c>
      <c r="WIT78" s="987" t="s">
        <v>55</v>
      </c>
      <c r="WIU78" s="987" t="s">
        <v>55</v>
      </c>
      <c r="WIV78" s="987" t="s">
        <v>55</v>
      </c>
      <c r="WIW78" s="987" t="s">
        <v>55</v>
      </c>
      <c r="WIX78" s="987" t="s">
        <v>55</v>
      </c>
      <c r="WIY78" s="987" t="s">
        <v>55</v>
      </c>
      <c r="WIZ78" s="987" t="s">
        <v>55</v>
      </c>
      <c r="WJA78" s="987" t="s">
        <v>55</v>
      </c>
      <c r="WJB78" s="987" t="s">
        <v>55</v>
      </c>
      <c r="WJC78" s="987" t="s">
        <v>55</v>
      </c>
      <c r="WJD78" s="987" t="s">
        <v>55</v>
      </c>
      <c r="WJE78" s="987" t="s">
        <v>55</v>
      </c>
      <c r="WJF78" s="987" t="s">
        <v>55</v>
      </c>
      <c r="WJG78" s="987" t="s">
        <v>55</v>
      </c>
      <c r="WJH78" s="987" t="s">
        <v>55</v>
      </c>
      <c r="WJI78" s="987" t="s">
        <v>55</v>
      </c>
      <c r="WJJ78" s="987" t="s">
        <v>55</v>
      </c>
      <c r="WJK78" s="987" t="s">
        <v>55</v>
      </c>
      <c r="WJL78" s="987" t="s">
        <v>55</v>
      </c>
      <c r="WJM78" s="987" t="s">
        <v>55</v>
      </c>
      <c r="WJN78" s="987" t="s">
        <v>55</v>
      </c>
      <c r="WJO78" s="987" t="s">
        <v>55</v>
      </c>
      <c r="WJP78" s="987" t="s">
        <v>55</v>
      </c>
      <c r="WJQ78" s="987" t="s">
        <v>55</v>
      </c>
      <c r="WJR78" s="987" t="s">
        <v>55</v>
      </c>
      <c r="WJS78" s="987" t="s">
        <v>55</v>
      </c>
      <c r="WJT78" s="987" t="s">
        <v>55</v>
      </c>
      <c r="WJU78" s="987" t="s">
        <v>55</v>
      </c>
      <c r="WJV78" s="987" t="s">
        <v>55</v>
      </c>
      <c r="WJW78" s="987" t="s">
        <v>55</v>
      </c>
      <c r="WJX78" s="987" t="s">
        <v>55</v>
      </c>
      <c r="WJY78" s="987" t="s">
        <v>55</v>
      </c>
      <c r="WJZ78" s="987" t="s">
        <v>55</v>
      </c>
      <c r="WKA78" s="987" t="s">
        <v>55</v>
      </c>
      <c r="WKB78" s="987" t="s">
        <v>55</v>
      </c>
      <c r="WKC78" s="987" t="s">
        <v>55</v>
      </c>
      <c r="WKD78" s="987" t="s">
        <v>55</v>
      </c>
      <c r="WKE78" s="987" t="s">
        <v>55</v>
      </c>
      <c r="WKF78" s="987" t="s">
        <v>55</v>
      </c>
      <c r="WKG78" s="987" t="s">
        <v>55</v>
      </c>
      <c r="WKH78" s="987" t="s">
        <v>55</v>
      </c>
      <c r="WKI78" s="987" t="s">
        <v>55</v>
      </c>
      <c r="WKJ78" s="987" t="s">
        <v>55</v>
      </c>
      <c r="WKK78" s="987" t="s">
        <v>55</v>
      </c>
      <c r="WKL78" s="987" t="s">
        <v>55</v>
      </c>
      <c r="WKM78" s="987" t="s">
        <v>55</v>
      </c>
      <c r="WKN78" s="987" t="s">
        <v>55</v>
      </c>
      <c r="WKO78" s="987" t="s">
        <v>55</v>
      </c>
      <c r="WKP78" s="987" t="s">
        <v>55</v>
      </c>
      <c r="WKQ78" s="987" t="s">
        <v>55</v>
      </c>
      <c r="WKR78" s="987" t="s">
        <v>55</v>
      </c>
      <c r="WKS78" s="987" t="s">
        <v>55</v>
      </c>
      <c r="WKT78" s="987" t="s">
        <v>55</v>
      </c>
      <c r="WKU78" s="987" t="s">
        <v>55</v>
      </c>
      <c r="WKV78" s="987" t="s">
        <v>55</v>
      </c>
      <c r="WKW78" s="987" t="s">
        <v>55</v>
      </c>
      <c r="WKX78" s="987" t="s">
        <v>55</v>
      </c>
      <c r="WKY78" s="987" t="s">
        <v>55</v>
      </c>
      <c r="WKZ78" s="987" t="s">
        <v>55</v>
      </c>
      <c r="WLA78" s="987" t="s">
        <v>55</v>
      </c>
      <c r="WLB78" s="987" t="s">
        <v>55</v>
      </c>
      <c r="WLC78" s="987" t="s">
        <v>55</v>
      </c>
      <c r="WLD78" s="987" t="s">
        <v>55</v>
      </c>
      <c r="WLE78" s="987" t="s">
        <v>55</v>
      </c>
      <c r="WLF78" s="987" t="s">
        <v>55</v>
      </c>
      <c r="WLG78" s="987" t="s">
        <v>55</v>
      </c>
      <c r="WLH78" s="987" t="s">
        <v>55</v>
      </c>
      <c r="WLI78" s="987" t="s">
        <v>55</v>
      </c>
      <c r="WLJ78" s="987" t="s">
        <v>55</v>
      </c>
      <c r="WLK78" s="987" t="s">
        <v>55</v>
      </c>
      <c r="WLL78" s="987" t="s">
        <v>55</v>
      </c>
      <c r="WLM78" s="987" t="s">
        <v>55</v>
      </c>
      <c r="WLN78" s="987" t="s">
        <v>55</v>
      </c>
      <c r="WLO78" s="987" t="s">
        <v>55</v>
      </c>
      <c r="WLP78" s="987" t="s">
        <v>55</v>
      </c>
      <c r="WLQ78" s="987" t="s">
        <v>55</v>
      </c>
      <c r="WLR78" s="987" t="s">
        <v>55</v>
      </c>
      <c r="WLS78" s="987" t="s">
        <v>55</v>
      </c>
      <c r="WLT78" s="987" t="s">
        <v>55</v>
      </c>
      <c r="WLU78" s="987" t="s">
        <v>55</v>
      </c>
      <c r="WLV78" s="987" t="s">
        <v>55</v>
      </c>
      <c r="WLW78" s="987" t="s">
        <v>55</v>
      </c>
      <c r="WLX78" s="987" t="s">
        <v>55</v>
      </c>
      <c r="WLY78" s="987" t="s">
        <v>55</v>
      </c>
      <c r="WLZ78" s="987" t="s">
        <v>55</v>
      </c>
      <c r="WMA78" s="987" t="s">
        <v>55</v>
      </c>
      <c r="WMB78" s="987" t="s">
        <v>55</v>
      </c>
      <c r="WMC78" s="987" t="s">
        <v>55</v>
      </c>
      <c r="WMD78" s="987" t="s">
        <v>55</v>
      </c>
      <c r="WME78" s="987" t="s">
        <v>55</v>
      </c>
      <c r="WMF78" s="987" t="s">
        <v>55</v>
      </c>
      <c r="WMG78" s="987" t="s">
        <v>55</v>
      </c>
      <c r="WMH78" s="987" t="s">
        <v>55</v>
      </c>
      <c r="WMI78" s="987" t="s">
        <v>55</v>
      </c>
      <c r="WMJ78" s="987" t="s">
        <v>55</v>
      </c>
      <c r="WMK78" s="987" t="s">
        <v>55</v>
      </c>
      <c r="WML78" s="987" t="s">
        <v>55</v>
      </c>
      <c r="WMM78" s="987" t="s">
        <v>55</v>
      </c>
      <c r="WMN78" s="987" t="s">
        <v>55</v>
      </c>
      <c r="WMO78" s="987" t="s">
        <v>55</v>
      </c>
      <c r="WMP78" s="987" t="s">
        <v>55</v>
      </c>
      <c r="WMQ78" s="987" t="s">
        <v>55</v>
      </c>
      <c r="WMR78" s="987" t="s">
        <v>55</v>
      </c>
      <c r="WMS78" s="987" t="s">
        <v>55</v>
      </c>
      <c r="WMT78" s="987" t="s">
        <v>55</v>
      </c>
      <c r="WMU78" s="987" t="s">
        <v>55</v>
      </c>
      <c r="WMV78" s="987" t="s">
        <v>55</v>
      </c>
      <c r="WMW78" s="987" t="s">
        <v>55</v>
      </c>
      <c r="WMX78" s="987" t="s">
        <v>55</v>
      </c>
      <c r="WMY78" s="987" t="s">
        <v>55</v>
      </c>
      <c r="WMZ78" s="987" t="s">
        <v>55</v>
      </c>
      <c r="WNA78" s="987" t="s">
        <v>55</v>
      </c>
      <c r="WNB78" s="987" t="s">
        <v>55</v>
      </c>
      <c r="WNC78" s="987" t="s">
        <v>55</v>
      </c>
      <c r="WND78" s="987" t="s">
        <v>55</v>
      </c>
      <c r="WNE78" s="987" t="s">
        <v>55</v>
      </c>
      <c r="WNF78" s="987" t="s">
        <v>55</v>
      </c>
      <c r="WNG78" s="987" t="s">
        <v>55</v>
      </c>
      <c r="WNH78" s="987" t="s">
        <v>55</v>
      </c>
      <c r="WNI78" s="987" t="s">
        <v>55</v>
      </c>
      <c r="WNJ78" s="987" t="s">
        <v>55</v>
      </c>
      <c r="WNK78" s="987" t="s">
        <v>55</v>
      </c>
      <c r="WNL78" s="987" t="s">
        <v>55</v>
      </c>
      <c r="WNM78" s="987" t="s">
        <v>55</v>
      </c>
      <c r="WNN78" s="987" t="s">
        <v>55</v>
      </c>
      <c r="WNO78" s="987" t="s">
        <v>55</v>
      </c>
      <c r="WNP78" s="987" t="s">
        <v>55</v>
      </c>
      <c r="WNQ78" s="987" t="s">
        <v>55</v>
      </c>
      <c r="WNR78" s="987" t="s">
        <v>55</v>
      </c>
      <c r="WNS78" s="987" t="s">
        <v>55</v>
      </c>
      <c r="WNT78" s="987" t="s">
        <v>55</v>
      </c>
      <c r="WNU78" s="987" t="s">
        <v>55</v>
      </c>
      <c r="WNV78" s="987" t="s">
        <v>55</v>
      </c>
      <c r="WNW78" s="987" t="s">
        <v>55</v>
      </c>
      <c r="WNX78" s="987" t="s">
        <v>55</v>
      </c>
      <c r="WNY78" s="987" t="s">
        <v>55</v>
      </c>
      <c r="WNZ78" s="987" t="s">
        <v>55</v>
      </c>
      <c r="WOA78" s="987" t="s">
        <v>55</v>
      </c>
      <c r="WOB78" s="987" t="s">
        <v>55</v>
      </c>
      <c r="WOC78" s="987" t="s">
        <v>55</v>
      </c>
      <c r="WOD78" s="987" t="s">
        <v>55</v>
      </c>
      <c r="WOE78" s="987" t="s">
        <v>55</v>
      </c>
      <c r="WOF78" s="987" t="s">
        <v>55</v>
      </c>
      <c r="WOG78" s="987" t="s">
        <v>55</v>
      </c>
      <c r="WOH78" s="987" t="s">
        <v>55</v>
      </c>
      <c r="WOI78" s="987" t="s">
        <v>55</v>
      </c>
      <c r="WOJ78" s="987" t="s">
        <v>55</v>
      </c>
      <c r="WOK78" s="987" t="s">
        <v>55</v>
      </c>
      <c r="WOL78" s="987" t="s">
        <v>55</v>
      </c>
      <c r="WOM78" s="987" t="s">
        <v>55</v>
      </c>
      <c r="WON78" s="987" t="s">
        <v>55</v>
      </c>
      <c r="WOO78" s="987" t="s">
        <v>55</v>
      </c>
      <c r="WOP78" s="987" t="s">
        <v>55</v>
      </c>
      <c r="WOQ78" s="987" t="s">
        <v>55</v>
      </c>
      <c r="WOR78" s="987" t="s">
        <v>55</v>
      </c>
      <c r="WOS78" s="987" t="s">
        <v>55</v>
      </c>
      <c r="WOT78" s="987" t="s">
        <v>55</v>
      </c>
      <c r="WOU78" s="987" t="s">
        <v>55</v>
      </c>
      <c r="WOV78" s="987" t="s">
        <v>55</v>
      </c>
      <c r="WOW78" s="987" t="s">
        <v>55</v>
      </c>
      <c r="WOX78" s="987" t="s">
        <v>55</v>
      </c>
      <c r="WOY78" s="987" t="s">
        <v>55</v>
      </c>
      <c r="WOZ78" s="987" t="s">
        <v>55</v>
      </c>
      <c r="WPA78" s="987" t="s">
        <v>55</v>
      </c>
      <c r="WPB78" s="987" t="s">
        <v>55</v>
      </c>
      <c r="WPC78" s="987" t="s">
        <v>55</v>
      </c>
      <c r="WPD78" s="987" t="s">
        <v>55</v>
      </c>
      <c r="WPE78" s="987" t="s">
        <v>55</v>
      </c>
      <c r="WPF78" s="987" t="s">
        <v>55</v>
      </c>
      <c r="WPG78" s="987" t="s">
        <v>55</v>
      </c>
      <c r="WPH78" s="987" t="s">
        <v>55</v>
      </c>
      <c r="WPI78" s="987" t="s">
        <v>55</v>
      </c>
      <c r="WPJ78" s="987" t="s">
        <v>55</v>
      </c>
      <c r="WPK78" s="987" t="s">
        <v>55</v>
      </c>
      <c r="WPL78" s="987" t="s">
        <v>55</v>
      </c>
      <c r="WPM78" s="987" t="s">
        <v>55</v>
      </c>
      <c r="WPN78" s="987" t="s">
        <v>55</v>
      </c>
      <c r="WPO78" s="987" t="s">
        <v>55</v>
      </c>
      <c r="WPP78" s="987" t="s">
        <v>55</v>
      </c>
      <c r="WPQ78" s="987" t="s">
        <v>55</v>
      </c>
      <c r="WPR78" s="987" t="s">
        <v>55</v>
      </c>
      <c r="WPS78" s="987" t="s">
        <v>55</v>
      </c>
      <c r="WPT78" s="987" t="s">
        <v>55</v>
      </c>
      <c r="WPU78" s="987" t="s">
        <v>55</v>
      </c>
      <c r="WPV78" s="987" t="s">
        <v>55</v>
      </c>
      <c r="WPW78" s="987" t="s">
        <v>55</v>
      </c>
      <c r="WPX78" s="987" t="s">
        <v>55</v>
      </c>
      <c r="WPY78" s="987" t="s">
        <v>55</v>
      </c>
      <c r="WPZ78" s="987" t="s">
        <v>55</v>
      </c>
      <c r="WQA78" s="987" t="s">
        <v>55</v>
      </c>
      <c r="WQB78" s="987" t="s">
        <v>55</v>
      </c>
      <c r="WQC78" s="987" t="s">
        <v>55</v>
      </c>
      <c r="WQD78" s="987" t="s">
        <v>55</v>
      </c>
      <c r="WQE78" s="987" t="s">
        <v>55</v>
      </c>
      <c r="WQF78" s="987" t="s">
        <v>55</v>
      </c>
      <c r="WQG78" s="987" t="s">
        <v>55</v>
      </c>
      <c r="WQH78" s="987" t="s">
        <v>55</v>
      </c>
      <c r="WQI78" s="987" t="s">
        <v>55</v>
      </c>
      <c r="WQJ78" s="987" t="s">
        <v>55</v>
      </c>
      <c r="WQK78" s="987" t="s">
        <v>55</v>
      </c>
      <c r="WQL78" s="987" t="s">
        <v>55</v>
      </c>
      <c r="WQM78" s="987" t="s">
        <v>55</v>
      </c>
      <c r="WQN78" s="987" t="s">
        <v>55</v>
      </c>
      <c r="WQO78" s="987" t="s">
        <v>55</v>
      </c>
      <c r="WQP78" s="987" t="s">
        <v>55</v>
      </c>
      <c r="WQQ78" s="987" t="s">
        <v>55</v>
      </c>
      <c r="WQR78" s="987" t="s">
        <v>55</v>
      </c>
      <c r="WQS78" s="987" t="s">
        <v>55</v>
      </c>
      <c r="WQT78" s="987" t="s">
        <v>55</v>
      </c>
      <c r="WQU78" s="987" t="s">
        <v>55</v>
      </c>
      <c r="WQV78" s="987" t="s">
        <v>55</v>
      </c>
      <c r="WQW78" s="987" t="s">
        <v>55</v>
      </c>
      <c r="WQX78" s="987" t="s">
        <v>55</v>
      </c>
      <c r="WQY78" s="987" t="s">
        <v>55</v>
      </c>
      <c r="WQZ78" s="987" t="s">
        <v>55</v>
      </c>
      <c r="WRA78" s="987" t="s">
        <v>55</v>
      </c>
      <c r="WRB78" s="987" t="s">
        <v>55</v>
      </c>
      <c r="WRC78" s="987" t="s">
        <v>55</v>
      </c>
      <c r="WRD78" s="987" t="s">
        <v>55</v>
      </c>
      <c r="WRE78" s="987" t="s">
        <v>55</v>
      </c>
      <c r="WRF78" s="987" t="s">
        <v>55</v>
      </c>
      <c r="WRG78" s="987" t="s">
        <v>55</v>
      </c>
      <c r="WRH78" s="987" t="s">
        <v>55</v>
      </c>
      <c r="WRI78" s="987" t="s">
        <v>55</v>
      </c>
      <c r="WRJ78" s="987" t="s">
        <v>55</v>
      </c>
      <c r="WRK78" s="987" t="s">
        <v>55</v>
      </c>
      <c r="WRL78" s="987" t="s">
        <v>55</v>
      </c>
      <c r="WRM78" s="987" t="s">
        <v>55</v>
      </c>
      <c r="WRN78" s="987" t="s">
        <v>55</v>
      </c>
      <c r="WRO78" s="987" t="s">
        <v>55</v>
      </c>
      <c r="WRP78" s="987" t="s">
        <v>55</v>
      </c>
      <c r="WRQ78" s="987" t="s">
        <v>55</v>
      </c>
      <c r="WRR78" s="987" t="s">
        <v>55</v>
      </c>
      <c r="WRS78" s="987" t="s">
        <v>55</v>
      </c>
      <c r="WRT78" s="987" t="s">
        <v>55</v>
      </c>
      <c r="WRU78" s="987" t="s">
        <v>55</v>
      </c>
      <c r="WRV78" s="987" t="s">
        <v>55</v>
      </c>
      <c r="WRW78" s="987" t="s">
        <v>55</v>
      </c>
      <c r="WRX78" s="987" t="s">
        <v>55</v>
      </c>
      <c r="WRY78" s="987" t="s">
        <v>55</v>
      </c>
      <c r="WRZ78" s="987" t="s">
        <v>55</v>
      </c>
      <c r="WSA78" s="987" t="s">
        <v>55</v>
      </c>
      <c r="WSB78" s="987" t="s">
        <v>55</v>
      </c>
      <c r="WSC78" s="987" t="s">
        <v>55</v>
      </c>
      <c r="WSD78" s="987" t="s">
        <v>55</v>
      </c>
      <c r="WSE78" s="987" t="s">
        <v>55</v>
      </c>
      <c r="WSF78" s="987" t="s">
        <v>55</v>
      </c>
      <c r="WSG78" s="987" t="s">
        <v>55</v>
      </c>
      <c r="WSH78" s="987" t="s">
        <v>55</v>
      </c>
      <c r="WSI78" s="987" t="s">
        <v>55</v>
      </c>
      <c r="WSJ78" s="987" t="s">
        <v>55</v>
      </c>
      <c r="WSK78" s="987" t="s">
        <v>55</v>
      </c>
      <c r="WSL78" s="987" t="s">
        <v>55</v>
      </c>
      <c r="WSM78" s="987" t="s">
        <v>55</v>
      </c>
      <c r="WSN78" s="987" t="s">
        <v>55</v>
      </c>
      <c r="WSO78" s="987" t="s">
        <v>55</v>
      </c>
      <c r="WSP78" s="987" t="s">
        <v>55</v>
      </c>
      <c r="WSQ78" s="987" t="s">
        <v>55</v>
      </c>
      <c r="WSR78" s="987" t="s">
        <v>55</v>
      </c>
      <c r="WSS78" s="987" t="s">
        <v>55</v>
      </c>
      <c r="WST78" s="987" t="s">
        <v>55</v>
      </c>
      <c r="WSU78" s="987" t="s">
        <v>55</v>
      </c>
      <c r="WSV78" s="987" t="s">
        <v>55</v>
      </c>
      <c r="WSW78" s="987" t="s">
        <v>55</v>
      </c>
      <c r="WSX78" s="987" t="s">
        <v>55</v>
      </c>
      <c r="WSY78" s="987" t="s">
        <v>55</v>
      </c>
      <c r="WSZ78" s="987" t="s">
        <v>55</v>
      </c>
      <c r="WTA78" s="987" t="s">
        <v>55</v>
      </c>
      <c r="WTB78" s="987" t="s">
        <v>55</v>
      </c>
      <c r="WTC78" s="987" t="s">
        <v>55</v>
      </c>
      <c r="WTD78" s="987" t="s">
        <v>55</v>
      </c>
      <c r="WTE78" s="987" t="s">
        <v>55</v>
      </c>
      <c r="WTF78" s="987" t="s">
        <v>55</v>
      </c>
      <c r="WTG78" s="987" t="s">
        <v>55</v>
      </c>
      <c r="WTH78" s="987" t="s">
        <v>55</v>
      </c>
      <c r="WTI78" s="987" t="s">
        <v>55</v>
      </c>
      <c r="WTJ78" s="987" t="s">
        <v>55</v>
      </c>
      <c r="WTK78" s="987" t="s">
        <v>55</v>
      </c>
      <c r="WTL78" s="987" t="s">
        <v>55</v>
      </c>
      <c r="WTM78" s="987" t="s">
        <v>55</v>
      </c>
      <c r="WTN78" s="987" t="s">
        <v>55</v>
      </c>
      <c r="WTO78" s="987" t="s">
        <v>55</v>
      </c>
      <c r="WTP78" s="987" t="s">
        <v>55</v>
      </c>
      <c r="WTQ78" s="987" t="s">
        <v>55</v>
      </c>
      <c r="WTR78" s="987" t="s">
        <v>55</v>
      </c>
      <c r="WTS78" s="987" t="s">
        <v>55</v>
      </c>
      <c r="WTT78" s="987" t="s">
        <v>55</v>
      </c>
      <c r="WTU78" s="987" t="s">
        <v>55</v>
      </c>
      <c r="WTV78" s="987" t="s">
        <v>55</v>
      </c>
      <c r="WTW78" s="987" t="s">
        <v>55</v>
      </c>
      <c r="WTX78" s="987" t="s">
        <v>55</v>
      </c>
      <c r="WTY78" s="987" t="s">
        <v>55</v>
      </c>
      <c r="WTZ78" s="987" t="s">
        <v>55</v>
      </c>
      <c r="WUA78" s="987" t="s">
        <v>55</v>
      </c>
      <c r="WUB78" s="987" t="s">
        <v>55</v>
      </c>
      <c r="WUC78" s="987" t="s">
        <v>55</v>
      </c>
      <c r="WUD78" s="987" t="s">
        <v>55</v>
      </c>
      <c r="WUE78" s="987" t="s">
        <v>55</v>
      </c>
      <c r="WUF78" s="987" t="s">
        <v>55</v>
      </c>
      <c r="WUG78" s="987" t="s">
        <v>55</v>
      </c>
      <c r="WUH78" s="987" t="s">
        <v>55</v>
      </c>
      <c r="WUI78" s="987" t="s">
        <v>55</v>
      </c>
      <c r="WUJ78" s="987" t="s">
        <v>55</v>
      </c>
      <c r="WUK78" s="987" t="s">
        <v>55</v>
      </c>
      <c r="WUL78" s="987" t="s">
        <v>55</v>
      </c>
      <c r="WUM78" s="987" t="s">
        <v>55</v>
      </c>
      <c r="WUN78" s="987" t="s">
        <v>55</v>
      </c>
      <c r="WUO78" s="987" t="s">
        <v>55</v>
      </c>
      <c r="WUP78" s="987" t="s">
        <v>55</v>
      </c>
      <c r="WUQ78" s="987" t="s">
        <v>55</v>
      </c>
      <c r="WUR78" s="987" t="s">
        <v>55</v>
      </c>
      <c r="WUS78" s="987" t="s">
        <v>55</v>
      </c>
      <c r="WUT78" s="987" t="s">
        <v>55</v>
      </c>
      <c r="WUU78" s="987" t="s">
        <v>55</v>
      </c>
      <c r="WUV78" s="987" t="s">
        <v>55</v>
      </c>
      <c r="WUW78" s="987" t="s">
        <v>55</v>
      </c>
      <c r="WUX78" s="987" t="s">
        <v>55</v>
      </c>
      <c r="WUY78" s="987" t="s">
        <v>55</v>
      </c>
      <c r="WUZ78" s="987" t="s">
        <v>55</v>
      </c>
      <c r="WVA78" s="987" t="s">
        <v>55</v>
      </c>
      <c r="WVB78" s="987" t="s">
        <v>55</v>
      </c>
      <c r="WVC78" s="987" t="s">
        <v>55</v>
      </c>
      <c r="WVD78" s="987" t="s">
        <v>55</v>
      </c>
      <c r="WVE78" s="987" t="s">
        <v>55</v>
      </c>
      <c r="WVF78" s="987" t="s">
        <v>55</v>
      </c>
      <c r="WVG78" s="987" t="s">
        <v>55</v>
      </c>
      <c r="WVH78" s="987" t="s">
        <v>55</v>
      </c>
      <c r="WVI78" s="987" t="s">
        <v>55</v>
      </c>
      <c r="WVJ78" s="987" t="s">
        <v>55</v>
      </c>
      <c r="WVK78" s="987" t="s">
        <v>55</v>
      </c>
      <c r="WVL78" s="987" t="s">
        <v>55</v>
      </c>
      <c r="WVM78" s="987" t="s">
        <v>55</v>
      </c>
      <c r="WVN78" s="987" t="s">
        <v>55</v>
      </c>
      <c r="WVO78" s="987" t="s">
        <v>55</v>
      </c>
      <c r="WVP78" s="987" t="s">
        <v>55</v>
      </c>
      <c r="WVQ78" s="987" t="s">
        <v>55</v>
      </c>
      <c r="WVR78" s="987" t="s">
        <v>55</v>
      </c>
      <c r="WVS78" s="987" t="s">
        <v>55</v>
      </c>
      <c r="WVT78" s="987" t="s">
        <v>55</v>
      </c>
      <c r="WVU78" s="987" t="s">
        <v>55</v>
      </c>
      <c r="WVV78" s="987" t="s">
        <v>55</v>
      </c>
      <c r="WVW78" s="987" t="s">
        <v>55</v>
      </c>
      <c r="WVX78" s="987" t="s">
        <v>55</v>
      </c>
      <c r="WVY78" s="987" t="s">
        <v>55</v>
      </c>
      <c r="WVZ78" s="987" t="s">
        <v>55</v>
      </c>
      <c r="WWA78" s="987" t="s">
        <v>55</v>
      </c>
      <c r="WWB78" s="987" t="s">
        <v>55</v>
      </c>
      <c r="WWC78" s="987" t="s">
        <v>55</v>
      </c>
      <c r="WWD78" s="987" t="s">
        <v>55</v>
      </c>
      <c r="WWE78" s="987" t="s">
        <v>55</v>
      </c>
      <c r="WWF78" s="987" t="s">
        <v>55</v>
      </c>
      <c r="WWG78" s="987" t="s">
        <v>55</v>
      </c>
      <c r="WWH78" s="987" t="s">
        <v>55</v>
      </c>
      <c r="WWI78" s="987" t="s">
        <v>55</v>
      </c>
      <c r="WWJ78" s="987" t="s">
        <v>55</v>
      </c>
      <c r="WWK78" s="987" t="s">
        <v>55</v>
      </c>
      <c r="WWL78" s="987" t="s">
        <v>55</v>
      </c>
      <c r="WWM78" s="987" t="s">
        <v>55</v>
      </c>
      <c r="WWN78" s="987" t="s">
        <v>55</v>
      </c>
      <c r="WWO78" s="987" t="s">
        <v>55</v>
      </c>
      <c r="WWP78" s="987" t="s">
        <v>55</v>
      </c>
      <c r="WWQ78" s="987" t="s">
        <v>55</v>
      </c>
      <c r="WWR78" s="987" t="s">
        <v>55</v>
      </c>
      <c r="WWS78" s="987" t="s">
        <v>55</v>
      </c>
      <c r="WWT78" s="987" t="s">
        <v>55</v>
      </c>
      <c r="WWU78" s="987" t="s">
        <v>55</v>
      </c>
      <c r="WWV78" s="987" t="s">
        <v>55</v>
      </c>
      <c r="WWW78" s="987" t="s">
        <v>55</v>
      </c>
      <c r="WWX78" s="987" t="s">
        <v>55</v>
      </c>
      <c r="WWY78" s="987" t="s">
        <v>55</v>
      </c>
      <c r="WWZ78" s="987" t="s">
        <v>55</v>
      </c>
      <c r="WXA78" s="987" t="s">
        <v>55</v>
      </c>
      <c r="WXB78" s="987" t="s">
        <v>55</v>
      </c>
      <c r="WXC78" s="987" t="s">
        <v>55</v>
      </c>
      <c r="WXD78" s="987" t="s">
        <v>55</v>
      </c>
      <c r="WXE78" s="987" t="s">
        <v>55</v>
      </c>
      <c r="WXF78" s="987" t="s">
        <v>55</v>
      </c>
      <c r="WXG78" s="987" t="s">
        <v>55</v>
      </c>
      <c r="WXH78" s="987" t="s">
        <v>55</v>
      </c>
      <c r="WXI78" s="987" t="s">
        <v>55</v>
      </c>
      <c r="WXJ78" s="987" t="s">
        <v>55</v>
      </c>
      <c r="WXK78" s="987" t="s">
        <v>55</v>
      </c>
      <c r="WXL78" s="987" t="s">
        <v>55</v>
      </c>
      <c r="WXM78" s="987" t="s">
        <v>55</v>
      </c>
      <c r="WXN78" s="987" t="s">
        <v>55</v>
      </c>
      <c r="WXO78" s="987" t="s">
        <v>55</v>
      </c>
      <c r="WXP78" s="987" t="s">
        <v>55</v>
      </c>
      <c r="WXQ78" s="987" t="s">
        <v>55</v>
      </c>
      <c r="WXR78" s="987" t="s">
        <v>55</v>
      </c>
      <c r="WXS78" s="987" t="s">
        <v>55</v>
      </c>
      <c r="WXT78" s="987" t="s">
        <v>55</v>
      </c>
      <c r="WXU78" s="987" t="s">
        <v>55</v>
      </c>
      <c r="WXV78" s="987" t="s">
        <v>55</v>
      </c>
      <c r="WXW78" s="987" t="s">
        <v>55</v>
      </c>
      <c r="WXX78" s="987" t="s">
        <v>55</v>
      </c>
      <c r="WXY78" s="987" t="s">
        <v>55</v>
      </c>
      <c r="WXZ78" s="987" t="s">
        <v>55</v>
      </c>
      <c r="WYA78" s="987" t="s">
        <v>55</v>
      </c>
      <c r="WYB78" s="987" t="s">
        <v>55</v>
      </c>
      <c r="WYC78" s="987" t="s">
        <v>55</v>
      </c>
      <c r="WYD78" s="987" t="s">
        <v>55</v>
      </c>
      <c r="WYE78" s="987" t="s">
        <v>55</v>
      </c>
      <c r="WYF78" s="987" t="s">
        <v>55</v>
      </c>
      <c r="WYG78" s="987" t="s">
        <v>55</v>
      </c>
      <c r="WYH78" s="987" t="s">
        <v>55</v>
      </c>
      <c r="WYI78" s="987" t="s">
        <v>55</v>
      </c>
      <c r="WYJ78" s="987" t="s">
        <v>55</v>
      </c>
      <c r="WYK78" s="987" t="s">
        <v>55</v>
      </c>
      <c r="WYL78" s="987" t="s">
        <v>55</v>
      </c>
      <c r="WYM78" s="987" t="s">
        <v>55</v>
      </c>
      <c r="WYN78" s="987" t="s">
        <v>55</v>
      </c>
      <c r="WYO78" s="987" t="s">
        <v>55</v>
      </c>
      <c r="WYP78" s="987" t="s">
        <v>55</v>
      </c>
      <c r="WYQ78" s="987" t="s">
        <v>55</v>
      </c>
      <c r="WYR78" s="987" t="s">
        <v>55</v>
      </c>
      <c r="WYS78" s="987" t="s">
        <v>55</v>
      </c>
      <c r="WYT78" s="987" t="s">
        <v>55</v>
      </c>
      <c r="WYU78" s="987" t="s">
        <v>55</v>
      </c>
      <c r="WYV78" s="987" t="s">
        <v>55</v>
      </c>
      <c r="WYW78" s="987" t="s">
        <v>55</v>
      </c>
      <c r="WYX78" s="987" t="s">
        <v>55</v>
      </c>
      <c r="WYY78" s="987" t="s">
        <v>55</v>
      </c>
      <c r="WYZ78" s="987" t="s">
        <v>55</v>
      </c>
      <c r="WZA78" s="987" t="s">
        <v>55</v>
      </c>
      <c r="WZB78" s="987" t="s">
        <v>55</v>
      </c>
      <c r="WZC78" s="987" t="s">
        <v>55</v>
      </c>
      <c r="WZD78" s="987" t="s">
        <v>55</v>
      </c>
      <c r="WZE78" s="987" t="s">
        <v>55</v>
      </c>
      <c r="WZF78" s="987" t="s">
        <v>55</v>
      </c>
      <c r="WZG78" s="987" t="s">
        <v>55</v>
      </c>
      <c r="WZH78" s="987" t="s">
        <v>55</v>
      </c>
      <c r="WZI78" s="987" t="s">
        <v>55</v>
      </c>
      <c r="WZJ78" s="987" t="s">
        <v>55</v>
      </c>
      <c r="WZK78" s="987" t="s">
        <v>55</v>
      </c>
      <c r="WZL78" s="987" t="s">
        <v>55</v>
      </c>
      <c r="WZM78" s="987" t="s">
        <v>55</v>
      </c>
      <c r="WZN78" s="987" t="s">
        <v>55</v>
      </c>
      <c r="WZO78" s="987" t="s">
        <v>55</v>
      </c>
      <c r="WZP78" s="987" t="s">
        <v>55</v>
      </c>
      <c r="WZQ78" s="987" t="s">
        <v>55</v>
      </c>
      <c r="WZR78" s="987" t="s">
        <v>55</v>
      </c>
      <c r="WZS78" s="987" t="s">
        <v>55</v>
      </c>
      <c r="WZT78" s="987" t="s">
        <v>55</v>
      </c>
      <c r="WZU78" s="987" t="s">
        <v>55</v>
      </c>
      <c r="WZV78" s="987" t="s">
        <v>55</v>
      </c>
      <c r="WZW78" s="987" t="s">
        <v>55</v>
      </c>
      <c r="WZX78" s="987" t="s">
        <v>55</v>
      </c>
      <c r="WZY78" s="987" t="s">
        <v>55</v>
      </c>
      <c r="WZZ78" s="987" t="s">
        <v>55</v>
      </c>
      <c r="XAA78" s="987" t="s">
        <v>55</v>
      </c>
      <c r="XAB78" s="987" t="s">
        <v>55</v>
      </c>
      <c r="XAC78" s="987" t="s">
        <v>55</v>
      </c>
      <c r="XAD78" s="987" t="s">
        <v>55</v>
      </c>
      <c r="XAE78" s="987" t="s">
        <v>55</v>
      </c>
      <c r="XAF78" s="987" t="s">
        <v>55</v>
      </c>
      <c r="XAG78" s="987" t="s">
        <v>55</v>
      </c>
      <c r="XAH78" s="987" t="s">
        <v>55</v>
      </c>
      <c r="XAI78" s="987" t="s">
        <v>55</v>
      </c>
      <c r="XAJ78" s="987" t="s">
        <v>55</v>
      </c>
      <c r="XAK78" s="987" t="s">
        <v>55</v>
      </c>
      <c r="XAL78" s="987" t="s">
        <v>55</v>
      </c>
      <c r="XAM78" s="987" t="s">
        <v>55</v>
      </c>
      <c r="XAN78" s="987" t="s">
        <v>55</v>
      </c>
      <c r="XAO78" s="987" t="s">
        <v>55</v>
      </c>
      <c r="XAP78" s="987" t="s">
        <v>55</v>
      </c>
      <c r="XAQ78" s="987" t="s">
        <v>55</v>
      </c>
      <c r="XAR78" s="987" t="s">
        <v>55</v>
      </c>
      <c r="XAS78" s="987" t="s">
        <v>55</v>
      </c>
      <c r="XAT78" s="987" t="s">
        <v>55</v>
      </c>
      <c r="XAU78" s="987" t="s">
        <v>55</v>
      </c>
      <c r="XAV78" s="987" t="s">
        <v>55</v>
      </c>
      <c r="XAW78" s="987" t="s">
        <v>55</v>
      </c>
      <c r="XAX78" s="987" t="s">
        <v>55</v>
      </c>
      <c r="XAY78" s="987" t="s">
        <v>55</v>
      </c>
      <c r="XAZ78" s="987" t="s">
        <v>55</v>
      </c>
      <c r="XBA78" s="987" t="s">
        <v>55</v>
      </c>
      <c r="XBB78" s="987" t="s">
        <v>55</v>
      </c>
      <c r="XBC78" s="987" t="s">
        <v>55</v>
      </c>
      <c r="XBD78" s="987" t="s">
        <v>55</v>
      </c>
      <c r="XBE78" s="987" t="s">
        <v>55</v>
      </c>
      <c r="XBF78" s="987" t="s">
        <v>55</v>
      </c>
      <c r="XBG78" s="987" t="s">
        <v>55</v>
      </c>
      <c r="XBH78" s="987" t="s">
        <v>55</v>
      </c>
      <c r="XBI78" s="987" t="s">
        <v>55</v>
      </c>
      <c r="XBJ78" s="987" t="s">
        <v>55</v>
      </c>
      <c r="XBK78" s="987" t="s">
        <v>55</v>
      </c>
      <c r="XBL78" s="987" t="s">
        <v>55</v>
      </c>
      <c r="XBM78" s="987" t="s">
        <v>55</v>
      </c>
      <c r="XBN78" s="987" t="s">
        <v>55</v>
      </c>
      <c r="XBO78" s="987" t="s">
        <v>55</v>
      </c>
      <c r="XBP78" s="987" t="s">
        <v>55</v>
      </c>
      <c r="XBQ78" s="987" t="s">
        <v>55</v>
      </c>
      <c r="XBR78" s="987" t="s">
        <v>55</v>
      </c>
      <c r="XBS78" s="987" t="s">
        <v>55</v>
      </c>
      <c r="XBT78" s="987" t="s">
        <v>55</v>
      </c>
      <c r="XBU78" s="987" t="s">
        <v>55</v>
      </c>
      <c r="XBV78" s="987" t="s">
        <v>55</v>
      </c>
      <c r="XBW78" s="987" t="s">
        <v>55</v>
      </c>
      <c r="XBX78" s="987" t="s">
        <v>55</v>
      </c>
      <c r="XBY78" s="987" t="s">
        <v>55</v>
      </c>
      <c r="XBZ78" s="987" t="s">
        <v>55</v>
      </c>
      <c r="XCA78" s="987" t="s">
        <v>55</v>
      </c>
      <c r="XCB78" s="987" t="s">
        <v>55</v>
      </c>
      <c r="XCC78" s="987" t="s">
        <v>55</v>
      </c>
      <c r="XCD78" s="987" t="s">
        <v>55</v>
      </c>
      <c r="XCE78" s="987" t="s">
        <v>55</v>
      </c>
      <c r="XCF78" s="987" t="s">
        <v>55</v>
      </c>
      <c r="XCG78" s="987" t="s">
        <v>55</v>
      </c>
      <c r="XCH78" s="987" t="s">
        <v>55</v>
      </c>
      <c r="XCI78" s="987" t="s">
        <v>55</v>
      </c>
      <c r="XCJ78" s="987" t="s">
        <v>55</v>
      </c>
      <c r="XCK78" s="987" t="s">
        <v>55</v>
      </c>
      <c r="XCL78" s="987" t="s">
        <v>55</v>
      </c>
      <c r="XCM78" s="987" t="s">
        <v>55</v>
      </c>
      <c r="XCN78" s="987" t="s">
        <v>55</v>
      </c>
      <c r="XCO78" s="987" t="s">
        <v>55</v>
      </c>
      <c r="XCP78" s="987" t="s">
        <v>55</v>
      </c>
      <c r="XCQ78" s="987" t="s">
        <v>55</v>
      </c>
      <c r="XCR78" s="987" t="s">
        <v>55</v>
      </c>
      <c r="XCS78" s="987" t="s">
        <v>55</v>
      </c>
      <c r="XCT78" s="987" t="s">
        <v>55</v>
      </c>
      <c r="XCU78" s="987" t="s">
        <v>55</v>
      </c>
      <c r="XCV78" s="987" t="s">
        <v>55</v>
      </c>
      <c r="XCW78" s="987" t="s">
        <v>55</v>
      </c>
      <c r="XCX78" s="987" t="s">
        <v>55</v>
      </c>
      <c r="XCY78" s="987" t="s">
        <v>55</v>
      </c>
      <c r="XCZ78" s="987" t="s">
        <v>55</v>
      </c>
      <c r="XDA78" s="987" t="s">
        <v>55</v>
      </c>
      <c r="XDB78" s="987" t="s">
        <v>55</v>
      </c>
      <c r="XDC78" s="987" t="s">
        <v>55</v>
      </c>
      <c r="XDD78" s="987" t="s">
        <v>55</v>
      </c>
      <c r="XDE78" s="987" t="s">
        <v>55</v>
      </c>
      <c r="XDF78" s="987" t="s">
        <v>55</v>
      </c>
      <c r="XDG78" s="987" t="s">
        <v>55</v>
      </c>
      <c r="XDH78" s="987" t="s">
        <v>55</v>
      </c>
      <c r="XDI78" s="987" t="s">
        <v>55</v>
      </c>
      <c r="XDJ78" s="987" t="s">
        <v>55</v>
      </c>
      <c r="XDK78" s="987" t="s">
        <v>55</v>
      </c>
      <c r="XDL78" s="987" t="s">
        <v>55</v>
      </c>
      <c r="XDM78" s="987" t="s">
        <v>55</v>
      </c>
      <c r="XDN78" s="987" t="s">
        <v>55</v>
      </c>
      <c r="XDO78" s="987" t="s">
        <v>55</v>
      </c>
      <c r="XDP78" s="987" t="s">
        <v>55</v>
      </c>
      <c r="XDQ78" s="987" t="s">
        <v>55</v>
      </c>
      <c r="XDR78" s="987" t="s">
        <v>55</v>
      </c>
      <c r="XDS78" s="987" t="s">
        <v>55</v>
      </c>
      <c r="XDT78" s="987" t="s">
        <v>55</v>
      </c>
      <c r="XDU78" s="987" t="s">
        <v>55</v>
      </c>
      <c r="XDV78" s="987" t="s">
        <v>55</v>
      </c>
      <c r="XDW78" s="987" t="s">
        <v>55</v>
      </c>
      <c r="XDX78" s="987" t="s">
        <v>55</v>
      </c>
      <c r="XDY78" s="987" t="s">
        <v>55</v>
      </c>
      <c r="XDZ78" s="987" t="s">
        <v>55</v>
      </c>
      <c r="XEA78" s="987" t="s">
        <v>55</v>
      </c>
      <c r="XEB78" s="987" t="s">
        <v>55</v>
      </c>
      <c r="XEC78" s="987" t="s">
        <v>55</v>
      </c>
      <c r="XED78" s="987" t="s">
        <v>55</v>
      </c>
      <c r="XEE78" s="987" t="s">
        <v>55</v>
      </c>
      <c r="XEF78" s="987" t="s">
        <v>55</v>
      </c>
      <c r="XEG78" s="987" t="s">
        <v>55</v>
      </c>
      <c r="XEH78" s="987" t="s">
        <v>55</v>
      </c>
      <c r="XEI78" s="987" t="s">
        <v>55</v>
      </c>
      <c r="XEJ78" s="987" t="s">
        <v>55</v>
      </c>
      <c r="XEK78" s="987" t="s">
        <v>55</v>
      </c>
      <c r="XEL78" s="987" t="s">
        <v>55</v>
      </c>
      <c r="XEM78" s="987" t="s">
        <v>55</v>
      </c>
      <c r="XEN78" s="987" t="s">
        <v>55</v>
      </c>
      <c r="XEO78" s="987" t="s">
        <v>55</v>
      </c>
      <c r="XEP78" s="987" t="s">
        <v>55</v>
      </c>
      <c r="XEQ78" s="987" t="s">
        <v>55</v>
      </c>
      <c r="XER78" s="987" t="s">
        <v>55</v>
      </c>
      <c r="XES78" s="987" t="s">
        <v>55</v>
      </c>
      <c r="XET78" s="987" t="s">
        <v>55</v>
      </c>
      <c r="XEU78" s="987" t="s">
        <v>55</v>
      </c>
      <c r="XEV78" s="987" t="s">
        <v>55</v>
      </c>
      <c r="XEW78" s="987" t="s">
        <v>55</v>
      </c>
      <c r="XEX78" s="987" t="s">
        <v>55</v>
      </c>
      <c r="XEY78" s="987" t="s">
        <v>55</v>
      </c>
      <c r="XEZ78" s="987" t="s">
        <v>55</v>
      </c>
      <c r="XFA78" s="987" t="s">
        <v>55</v>
      </c>
      <c r="XFB78" s="987" t="s">
        <v>55</v>
      </c>
      <c r="XFC78" s="987" t="s">
        <v>55</v>
      </c>
      <c r="XFD78" s="987" t="s">
        <v>55</v>
      </c>
    </row>
    <row r="79" spans="1:16384" s="998" customFormat="1">
      <c r="A79" s="991" t="s">
        <v>56</v>
      </c>
    </row>
    <row r="80" spans="1:16384" s="998" customFormat="1">
      <c r="A80" s="991" t="s">
        <v>57</v>
      </c>
    </row>
    <row r="81" spans="1:1" s="998" customFormat="1">
      <c r="A81" s="991" t="s">
        <v>58</v>
      </c>
    </row>
    <row r="82" spans="1:1" s="998" customFormat="1">
      <c r="A82" s="991" t="s">
        <v>59</v>
      </c>
    </row>
    <row r="83" spans="1:1" s="998" customFormat="1">
      <c r="A83" s="991" t="s">
        <v>60</v>
      </c>
    </row>
    <row r="84" spans="1:1" s="998" customFormat="1">
      <c r="A84" s="991" t="s">
        <v>61</v>
      </c>
    </row>
    <row r="85" spans="1:1" s="998" customFormat="1">
      <c r="A85" s="991" t="s">
        <v>62</v>
      </c>
    </row>
    <row r="86" spans="1:1" ht="11.25" customHeight="1">
      <c r="A86" s="1013"/>
    </row>
    <row r="87" spans="1:1">
      <c r="A87" s="1012" t="s">
        <v>63</v>
      </c>
    </row>
    <row r="88" spans="1:1" ht="4.5" customHeight="1">
      <c r="A88" s="1012"/>
    </row>
    <row r="89" spans="1:1" s="998" customFormat="1">
      <c r="A89" s="991" t="s">
        <v>64</v>
      </c>
    </row>
    <row r="90" spans="1:1">
      <c r="A90" s="1009"/>
    </row>
    <row r="91" spans="1:1">
      <c r="A91" s="1010" t="s">
        <v>65</v>
      </c>
    </row>
    <row r="92" spans="1:1">
      <c r="A92" s="1010"/>
    </row>
    <row r="93" spans="1:1">
      <c r="A93" s="1014" t="s">
        <v>66</v>
      </c>
    </row>
    <row r="94" spans="1:1">
      <c r="A94" s="1013"/>
    </row>
    <row r="95" spans="1:1" s="998" customFormat="1">
      <c r="A95" s="991" t="s">
        <v>67</v>
      </c>
    </row>
    <row r="96" spans="1:1" s="998" customFormat="1">
      <c r="A96" s="991" t="s">
        <v>68</v>
      </c>
    </row>
    <row r="97" spans="1:1" s="998" customFormat="1">
      <c r="A97" s="991" t="s">
        <v>69</v>
      </c>
    </row>
    <row r="98" spans="1:1" s="998" customFormat="1">
      <c r="A98" s="991" t="s">
        <v>70</v>
      </c>
    </row>
    <row r="99" spans="1:1">
      <c r="A99" s="1009"/>
    </row>
    <row r="100" spans="1:1">
      <c r="A100" s="1015" t="s">
        <v>71</v>
      </c>
    </row>
    <row r="101" spans="1:1" s="998" customFormat="1">
      <c r="A101" s="991" t="s">
        <v>72</v>
      </c>
    </row>
    <row r="102" spans="1:1" s="998" customFormat="1">
      <c r="A102" s="991" t="s">
        <v>73</v>
      </c>
    </row>
    <row r="103" spans="1:1" s="998" customFormat="1">
      <c r="A103" s="991" t="s">
        <v>74</v>
      </c>
    </row>
    <row r="104" spans="1:1" s="998" customFormat="1">
      <c r="A104" s="991" t="s">
        <v>75</v>
      </c>
    </row>
    <row r="105" spans="1:1" s="998" customFormat="1">
      <c r="A105" s="991" t="s">
        <v>76</v>
      </c>
    </row>
    <row r="106" spans="1:1">
      <c r="A106" s="1016"/>
    </row>
    <row r="107" spans="1:1">
      <c r="A107" s="1010" t="s">
        <v>77</v>
      </c>
    </row>
    <row r="108" spans="1:1">
      <c r="A108" s="1009"/>
    </row>
    <row r="109" spans="1:1" s="998" customFormat="1">
      <c r="A109" s="991" t="s">
        <v>78</v>
      </c>
    </row>
    <row r="110" spans="1:1" s="998" customFormat="1">
      <c r="A110" s="991" t="s">
        <v>79</v>
      </c>
    </row>
    <row r="111" spans="1:1" s="998" customFormat="1">
      <c r="A111" s="991" t="s">
        <v>80</v>
      </c>
    </row>
    <row r="112" spans="1:1" s="998" customFormat="1"/>
  </sheetData>
  <hyperlinks>
    <hyperlink ref="A30:XFD30"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3.Afil.SFSPob.Nac.!A1" display="III.1.3 Afiliación del SFS a la Población Nacional"/>
    <hyperlink ref="A19" location="'III.1.4.Afil. SFS'!A1" display="III.1.4 Afiliación del SFS por Régimen de Financiamiento"/>
    <hyperlink ref="A20" location="'III.1.5.Cob.Afil. SFS '!A1" display="III.1.5 Cobertura de Afiliación al SFS por Régimen de Financiamiento"/>
    <hyperlink ref="A21" location="'III.1.6.Afil. SFS x sexo'!A1" display="III.1.6 Afiliación al SFS por Sexo"/>
    <hyperlink ref="A69" location="'IV.2.2. Pagos SFS A'!A1" display="IV.2.2  Fondos Pagados Anualmente por Cuentas al SFS del RC"/>
    <hyperlink ref="A78" location="'IV.3.2.Pagos_ SVDS'!A1" display="IV.3.2 Dispersión Histórica del SVDS"/>
    <hyperlink ref="A79" location="'IV.3.3.Pagos anuales x cuentas'!A1" display="IV.3.3  Pago Anual al SVDS por Cuentas del SVDS"/>
    <hyperlink ref="A80" location="'IV.3.4.Pago Entidades'!A1" display="IV.3.4  Pagos a Entidades del Seguro de Vejez, Discapacidad y Sobrevivencia"/>
    <hyperlink ref="A81" location="'IV.3.5.Patrim. fp anual'!A1" display="IV.3.5  Patrimonio de los Fondos de Pensiones por Año"/>
    <hyperlink ref="A82" location="'IV.3.6.Cartera de inv fp'!A1" display="IV.3.6 Composición de la Cartera Total de Inversión de los Fondos de Pensiones por Tipo de Emisor"/>
    <hyperlink ref="A83" location="'IV.3.7. Comp. Cartera'!A1" display="IV.3.7 Composición de la Cartera Total de Inversión de los Fondos de Pensiones por Instrumento"/>
    <hyperlink ref="A84" location="'IV.3.8. Rent. nom. de los FP'!A1" display="IV.3.8  Rentabilidad Nominal Promedio de los Fondos de Pensiones"/>
    <hyperlink ref="A85" location="IV.3.9.Rentab.Real!A1" display="IV.3.9 Rentabilidad Promedio de los Fondos de Pensiones"/>
    <hyperlink ref="A101" location="'V.4.2.NA. Reportes ARL'!A1" display="V.4.2 Reporte de Accidente Laborales y Enfermedades Profesionales"/>
    <hyperlink ref="A102" location="'V.4.3. NA.Cant. accid x región'!A1" display="V.4.3  Reporte de Accidente Laborales y Enfermedades Profesionales por Región"/>
    <hyperlink ref="A104" location="'V.4.7. Accid x sexo'!A1" display="V.4.7 Reporte de Accidentes Laborales y Enfermedades Profesionales por Sexo"/>
    <hyperlink ref="A105" location="'V.4.8. Accid x rango de edad'!A1" display="V.4.8 Reporte de Accidentes Laborales y Enfermedades Profesionales por Rango de Edad"/>
    <hyperlink ref="A109" location="'VII.1. Analisis CBSS'!Área_de_impresión" display="VII.1 Analisis del Convenio Bilateral"/>
    <hyperlink ref="A107" location="VII.CBSS!Área_de_impresión" display="VII. Estadísticas del Convenio Bilateral de Seguridad Social entre España y la República Dominicana"/>
    <hyperlink ref="A27" location="'III.1.4.Afil. SFS'!A1" display="III.1.4 Afiliación del SFS por Régimen de Financiamiento"/>
    <hyperlink ref="A34" location="'III.1.4.Afil. SFS'!A1" display="III.1.4 Afiliación del SFS por Régimen de Financiamiento"/>
    <hyperlink ref="A74" location="'IV.2.6.INV_SFS x Entidad'!A1" display="IV.2.7 Distribución de las Inversiones del SFS del RC"/>
  </hyperlinks>
  <pageMargins left="0.70866141732283472" right="0.70866141732283472" top="0.74803149606299213" bottom="0.74803149606299213" header="0.31496062992125984" footer="0.31496062992125984"/>
  <pageSetup paperSize="9" scale="63" fitToHeight="0" orientation="portrait" r:id="rId1"/>
  <rowBreaks count="1" manualBreakCount="1">
    <brk id="4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I63"/>
  <sheetViews>
    <sheetView showGridLines="0" view="pageBreakPreview" zoomScale="70" zoomScaleNormal="100" zoomScaleSheetLayoutView="70" workbookViewId="0">
      <selection activeCell="N10" sqref="N10"/>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46.28515625" customWidth="1"/>
    <col min="9" max="9" width="4.42578125" customWidth="1"/>
  </cols>
  <sheetData>
    <row r="1" spans="1:9" ht="48" customHeight="1">
      <c r="A1" s="1209" t="s">
        <v>366</v>
      </c>
      <c r="B1" s="1210"/>
      <c r="C1" s="1210"/>
      <c r="D1" s="1210"/>
      <c r="E1" s="1210"/>
      <c r="F1" s="1210"/>
      <c r="G1" s="1210"/>
      <c r="H1" s="1210"/>
      <c r="I1" s="64"/>
    </row>
    <row r="2" spans="1:9" ht="24" customHeight="1" thickBot="1">
      <c r="A2" s="1207" t="str">
        <f>+'Resumen '!O1</f>
        <v>Período:  Diciembre 2009 - Noviembre 2025</v>
      </c>
      <c r="B2" s="1208"/>
      <c r="C2" s="1208"/>
      <c r="D2" s="1208"/>
      <c r="E2" s="1208"/>
      <c r="F2" s="1208"/>
      <c r="G2" s="1208"/>
      <c r="H2" s="1208"/>
    </row>
    <row r="3" spans="1:9" ht="77.25" customHeight="1">
      <c r="A3" s="1204" t="s">
        <v>367</v>
      </c>
      <c r="B3" s="1205"/>
      <c r="C3" s="1205"/>
      <c r="D3" s="1205"/>
      <c r="E3" s="1205"/>
      <c r="F3" s="1205"/>
      <c r="G3" s="1205"/>
      <c r="H3" s="1205"/>
    </row>
    <row r="4" spans="1:9" ht="16.5" customHeight="1">
      <c r="A4" s="1206"/>
      <c r="B4" s="1206"/>
      <c r="C4" s="1206"/>
      <c r="D4" s="1206"/>
      <c r="E4" s="1206"/>
      <c r="F4" s="1206"/>
      <c r="G4" s="1206"/>
      <c r="H4" s="1206"/>
    </row>
    <row r="5" spans="1:9" ht="13.5" customHeight="1">
      <c r="A5" s="1206"/>
      <c r="B5" s="1206"/>
      <c r="C5" s="1206"/>
      <c r="D5" s="1206"/>
      <c r="E5" s="1206"/>
      <c r="F5" s="1206"/>
      <c r="G5" s="1206"/>
      <c r="H5" s="1206"/>
    </row>
    <row r="6" spans="1:9" ht="13.5" customHeight="1">
      <c r="A6" s="1206"/>
      <c r="B6" s="1206"/>
      <c r="C6" s="1206"/>
      <c r="D6" s="1206"/>
      <c r="E6" s="1206"/>
      <c r="F6" s="1206"/>
      <c r="G6" s="1206"/>
      <c r="H6" s="1206"/>
    </row>
    <row r="7" spans="1:9">
      <c r="A7" s="1206"/>
      <c r="B7" s="1206"/>
      <c r="C7" s="1206"/>
      <c r="D7" s="1206"/>
      <c r="E7" s="1206"/>
      <c r="F7" s="1206"/>
      <c r="G7" s="1206"/>
      <c r="H7" s="1206"/>
    </row>
    <row r="8" spans="1:9" ht="13.5" customHeight="1">
      <c r="A8" s="1206"/>
      <c r="B8" s="1206"/>
      <c r="C8" s="1206"/>
      <c r="D8" s="1206"/>
      <c r="E8" s="1206"/>
      <c r="F8" s="1206"/>
      <c r="G8" s="1206"/>
      <c r="H8" s="1206"/>
    </row>
    <row r="9" spans="1:9" ht="13.5" customHeight="1">
      <c r="A9" s="1206"/>
      <c r="B9" s="1206"/>
      <c r="C9" s="1206"/>
      <c r="D9" s="1206"/>
      <c r="E9" s="1206"/>
      <c r="F9" s="1206"/>
      <c r="G9" s="1206"/>
      <c r="H9" s="1206"/>
    </row>
    <row r="10" spans="1:9" ht="125.25" customHeight="1">
      <c r="A10" s="1206"/>
      <c r="B10" s="1206"/>
      <c r="C10" s="1206"/>
      <c r="D10" s="1206"/>
      <c r="E10" s="1206"/>
      <c r="F10" s="1206"/>
      <c r="G10" s="1206"/>
      <c r="H10" s="1206"/>
    </row>
    <row r="11" spans="1:9" s="60" customFormat="1" ht="45" customHeight="1">
      <c r="A11" s="441"/>
      <c r="B11" s="442"/>
      <c r="C11" s="1203" t="s">
        <v>368</v>
      </c>
      <c r="D11" s="1203"/>
      <c r="E11" s="1203"/>
      <c r="F11" s="1132" t="s">
        <v>369</v>
      </c>
      <c r="G11" s="1132" t="s">
        <v>370</v>
      </c>
      <c r="H11" s="1132" t="s">
        <v>371</v>
      </c>
    </row>
    <row r="12" spans="1:9" s="61" customFormat="1" ht="55.5" customHeight="1">
      <c r="A12" s="1132" t="s">
        <v>297</v>
      </c>
      <c r="B12" s="1132" t="s">
        <v>372</v>
      </c>
      <c r="C12" s="1132" t="s">
        <v>373</v>
      </c>
      <c r="D12" s="1132" t="s">
        <v>374</v>
      </c>
      <c r="E12" s="1132" t="s">
        <v>375</v>
      </c>
      <c r="F12" s="1132" t="s">
        <v>376</v>
      </c>
      <c r="G12" s="1132" t="s">
        <v>377</v>
      </c>
      <c r="H12" s="1132" t="s">
        <v>378</v>
      </c>
    </row>
    <row r="13" spans="1:9" s="60" customFormat="1" ht="18.75">
      <c r="A13" s="443">
        <v>2009</v>
      </c>
      <c r="B13" s="444">
        <f t="shared" ref="B13:B23" si="0">+D13+E13+F13+G13+H13</f>
        <v>18748</v>
      </c>
      <c r="C13" s="772">
        <f t="shared" ref="C13:C29" si="1">+E13+D13</f>
        <v>18748</v>
      </c>
      <c r="D13" s="771">
        <v>18748</v>
      </c>
      <c r="E13" s="771">
        <v>0</v>
      </c>
      <c r="F13" s="771">
        <v>0</v>
      </c>
      <c r="G13" s="771">
        <v>0</v>
      </c>
      <c r="H13" s="771">
        <v>0</v>
      </c>
    </row>
    <row r="14" spans="1:9" s="60" customFormat="1" ht="18.75">
      <c r="A14" s="443">
        <v>2010</v>
      </c>
      <c r="B14" s="444">
        <f t="shared" si="0"/>
        <v>27105</v>
      </c>
      <c r="C14" s="772">
        <f t="shared" si="1"/>
        <v>27105</v>
      </c>
      <c r="D14" s="771">
        <v>27105</v>
      </c>
      <c r="E14" s="771">
        <v>0</v>
      </c>
      <c r="F14" s="771">
        <v>0</v>
      </c>
      <c r="G14" s="771">
        <v>0</v>
      </c>
      <c r="H14" s="771">
        <v>0</v>
      </c>
    </row>
    <row r="15" spans="1:9" s="60" customFormat="1" ht="18.75">
      <c r="A15" s="443">
        <v>2011</v>
      </c>
      <c r="B15" s="444">
        <f t="shared" si="0"/>
        <v>29726</v>
      </c>
      <c r="C15" s="772">
        <f t="shared" si="1"/>
        <v>29726</v>
      </c>
      <c r="D15" s="771">
        <v>29726</v>
      </c>
      <c r="E15" s="771">
        <v>0</v>
      </c>
      <c r="F15" s="771">
        <v>0</v>
      </c>
      <c r="G15" s="771">
        <v>0</v>
      </c>
      <c r="H15" s="771">
        <v>0</v>
      </c>
    </row>
    <row r="16" spans="1:9" s="60" customFormat="1" ht="18.75">
      <c r="A16" s="443">
        <v>2012</v>
      </c>
      <c r="B16" s="444">
        <f t="shared" si="0"/>
        <v>30703</v>
      </c>
      <c r="C16" s="772">
        <f t="shared" si="1"/>
        <v>30703</v>
      </c>
      <c r="D16" s="771">
        <v>30703</v>
      </c>
      <c r="E16" s="771">
        <v>0</v>
      </c>
      <c r="F16" s="771">
        <v>0</v>
      </c>
      <c r="G16" s="771">
        <v>0</v>
      </c>
      <c r="H16" s="771">
        <v>0</v>
      </c>
    </row>
    <row r="17" spans="1:9" ht="15.75">
      <c r="A17" s="443">
        <v>2013</v>
      </c>
      <c r="B17" s="444">
        <f t="shared" si="0"/>
        <v>25205</v>
      </c>
      <c r="C17" s="772">
        <f t="shared" si="1"/>
        <v>25205</v>
      </c>
      <c r="D17" s="771">
        <v>25205</v>
      </c>
      <c r="E17" s="771">
        <v>0</v>
      </c>
      <c r="F17" s="771">
        <v>0</v>
      </c>
      <c r="G17" s="771">
        <v>0</v>
      </c>
      <c r="H17" s="771">
        <v>0</v>
      </c>
    </row>
    <row r="18" spans="1:9" ht="15.75">
      <c r="A18" s="443">
        <v>2014</v>
      </c>
      <c r="B18" s="444">
        <f t="shared" si="0"/>
        <v>30370</v>
      </c>
      <c r="C18" s="772">
        <f t="shared" si="1"/>
        <v>30370</v>
      </c>
      <c r="D18" s="771">
        <v>30370</v>
      </c>
      <c r="E18" s="771">
        <v>0</v>
      </c>
      <c r="F18" s="771">
        <v>0</v>
      </c>
      <c r="G18" s="771">
        <v>0</v>
      </c>
      <c r="H18" s="771">
        <v>0</v>
      </c>
    </row>
    <row r="19" spans="1:9" ht="15.75">
      <c r="A19" s="443">
        <v>2015</v>
      </c>
      <c r="B19" s="444">
        <f t="shared" si="0"/>
        <v>30529</v>
      </c>
      <c r="C19" s="772">
        <f t="shared" si="1"/>
        <v>30529</v>
      </c>
      <c r="D19" s="771">
        <v>30529</v>
      </c>
      <c r="E19" s="771">
        <v>0</v>
      </c>
      <c r="F19" s="771">
        <v>0</v>
      </c>
      <c r="G19" s="771">
        <v>0</v>
      </c>
      <c r="H19" s="771">
        <v>0</v>
      </c>
    </row>
    <row r="20" spans="1:9" s="92" customFormat="1" ht="15.75">
      <c r="A20" s="443">
        <v>2016</v>
      </c>
      <c r="B20" s="444">
        <f t="shared" si="0"/>
        <v>27409</v>
      </c>
      <c r="C20" s="772">
        <f t="shared" si="1"/>
        <v>27409</v>
      </c>
      <c r="D20" s="771">
        <v>27409</v>
      </c>
      <c r="E20" s="771">
        <v>0</v>
      </c>
      <c r="F20" s="771">
        <v>0</v>
      </c>
      <c r="G20" s="771">
        <v>0</v>
      </c>
      <c r="H20" s="771">
        <v>0</v>
      </c>
    </row>
    <row r="21" spans="1:9" ht="15.75">
      <c r="A21" s="443">
        <v>2017</v>
      </c>
      <c r="B21" s="444">
        <f t="shared" si="0"/>
        <v>72326</v>
      </c>
      <c r="C21" s="772">
        <f t="shared" si="1"/>
        <v>26338</v>
      </c>
      <c r="D21" s="771">
        <v>26338</v>
      </c>
      <c r="E21" s="771">
        <v>0</v>
      </c>
      <c r="F21" s="771">
        <v>4623</v>
      </c>
      <c r="G21" s="771">
        <v>19613</v>
      </c>
      <c r="H21" s="771">
        <v>21752</v>
      </c>
    </row>
    <row r="22" spans="1:9" ht="15.75">
      <c r="A22" s="443">
        <v>2018</v>
      </c>
      <c r="B22" s="444">
        <f t="shared" si="0"/>
        <v>76197</v>
      </c>
      <c r="C22" s="772">
        <f t="shared" si="1"/>
        <v>25266</v>
      </c>
      <c r="D22" s="771">
        <v>25266</v>
      </c>
      <c r="E22" s="771">
        <v>0</v>
      </c>
      <c r="F22" s="771">
        <v>5232</v>
      </c>
      <c r="G22" s="771">
        <v>22744</v>
      </c>
      <c r="H22" s="771">
        <v>22955</v>
      </c>
    </row>
    <row r="23" spans="1:9" ht="15.75">
      <c r="A23" s="443">
        <v>2019</v>
      </c>
      <c r="B23" s="444">
        <f t="shared" si="0"/>
        <v>90657</v>
      </c>
      <c r="C23" s="772">
        <f t="shared" si="1"/>
        <v>35260</v>
      </c>
      <c r="D23" s="771">
        <v>23781</v>
      </c>
      <c r="E23" s="771">
        <v>11479</v>
      </c>
      <c r="F23" s="771">
        <v>5670</v>
      </c>
      <c r="G23" s="771">
        <v>25426</v>
      </c>
      <c r="H23" s="771">
        <v>24301</v>
      </c>
    </row>
    <row r="24" spans="1:9" ht="15.75">
      <c r="A24" s="443">
        <v>2020</v>
      </c>
      <c r="B24" s="444">
        <v>95925</v>
      </c>
      <c r="C24" s="772">
        <f t="shared" si="1"/>
        <v>36029</v>
      </c>
      <c r="D24" s="771">
        <v>22156</v>
      </c>
      <c r="E24" s="771">
        <v>13873</v>
      </c>
      <c r="F24" s="771">
        <v>6078</v>
      </c>
      <c r="G24" s="771">
        <v>25900</v>
      </c>
      <c r="H24" s="771">
        <v>27918</v>
      </c>
    </row>
    <row r="25" spans="1:9" ht="15.75">
      <c r="A25" s="443" t="s">
        <v>108</v>
      </c>
      <c r="B25" s="444">
        <f>+D25+E25+F25+G25+H25</f>
        <v>97916</v>
      </c>
      <c r="C25" s="772">
        <f t="shared" si="1"/>
        <v>37207</v>
      </c>
      <c r="D25" s="771">
        <v>20062</v>
      </c>
      <c r="E25" s="771">
        <v>17145</v>
      </c>
      <c r="F25" s="771">
        <v>5922</v>
      </c>
      <c r="G25" s="771">
        <v>26562</v>
      </c>
      <c r="H25" s="771">
        <v>28225</v>
      </c>
    </row>
    <row r="26" spans="1:9" ht="15.75">
      <c r="A26" s="443">
        <v>2022</v>
      </c>
      <c r="B26" s="444">
        <f>+D26+E26+F26+G26+H26</f>
        <v>104426</v>
      </c>
      <c r="C26" s="772">
        <f t="shared" si="1"/>
        <v>40467</v>
      </c>
      <c r="D26" s="771">
        <v>18658</v>
      </c>
      <c r="E26" s="771">
        <v>21809</v>
      </c>
      <c r="F26" s="771">
        <v>5781</v>
      </c>
      <c r="G26" s="771">
        <v>27442</v>
      </c>
      <c r="H26" s="771">
        <v>30736</v>
      </c>
    </row>
    <row r="27" spans="1:9" ht="15.75">
      <c r="A27" s="443" t="s">
        <v>379</v>
      </c>
      <c r="B27" s="444">
        <f>+D27+E27+F27+G27+H27</f>
        <v>111952</v>
      </c>
      <c r="C27" s="772">
        <f t="shared" si="1"/>
        <v>45474</v>
      </c>
      <c r="D27" s="771">
        <v>17514</v>
      </c>
      <c r="E27" s="771">
        <v>27960</v>
      </c>
      <c r="F27" s="771">
        <v>5602</v>
      </c>
      <c r="G27" s="771">
        <v>28822</v>
      </c>
      <c r="H27" s="771">
        <v>32054</v>
      </c>
    </row>
    <row r="28" spans="1:9" ht="15.75">
      <c r="A28" s="443" t="s">
        <v>380</v>
      </c>
      <c r="B28" s="444">
        <f>+D28+E28+F28+G28+H28</f>
        <v>115202</v>
      </c>
      <c r="C28" s="772">
        <f t="shared" si="1"/>
        <v>46675</v>
      </c>
      <c r="D28" s="771">
        <v>16476</v>
      </c>
      <c r="E28" s="771">
        <v>30199</v>
      </c>
      <c r="F28" s="771">
        <v>5721</v>
      </c>
      <c r="G28" s="771">
        <v>30324</v>
      </c>
      <c r="H28" s="771">
        <v>32482</v>
      </c>
    </row>
    <row r="29" spans="1:9" ht="15.75">
      <c r="A29" s="443" t="str">
        <f>+'Resumen '!O6</f>
        <v>Nov. 2025</v>
      </c>
      <c r="B29" s="444">
        <f>+D29+E29+F29+G29+H29</f>
        <v>118621</v>
      </c>
      <c r="C29" s="772">
        <f t="shared" si="1"/>
        <v>47210</v>
      </c>
      <c r="D29" s="771">
        <f>+'Resumen '!I8</f>
        <v>15691</v>
      </c>
      <c r="E29" s="771">
        <f>+'Resumen '!J8</f>
        <v>31519</v>
      </c>
      <c r="F29" s="771">
        <f>+'Resumen '!K8</f>
        <v>5453</v>
      </c>
      <c r="G29" s="771">
        <f>+'Resumen '!L8</f>
        <v>31999</v>
      </c>
      <c r="H29" s="771">
        <f>+'Resumen '!M8</f>
        <v>33959</v>
      </c>
    </row>
    <row r="30" spans="1:9" ht="29.25" customHeight="1">
      <c r="A30" s="1211" t="s">
        <v>381</v>
      </c>
      <c r="B30" s="1211"/>
      <c r="C30" s="1211"/>
      <c r="D30" s="1211"/>
      <c r="E30" s="1211"/>
      <c r="F30" s="1211"/>
      <c r="G30" s="1211"/>
      <c r="H30" s="1211"/>
    </row>
    <row r="31" spans="1:9" ht="27" customHeight="1">
      <c r="A31" s="1202" t="s">
        <v>382</v>
      </c>
      <c r="B31" s="1202"/>
      <c r="C31" s="1202"/>
      <c r="D31" s="1202"/>
      <c r="E31" s="1202"/>
      <c r="F31" s="1202"/>
      <c r="G31" s="1202"/>
      <c r="H31" s="1202"/>
    </row>
    <row r="32" spans="1:9" ht="15.75">
      <c r="D32" s="3"/>
      <c r="E32" s="3"/>
      <c r="F32" s="3"/>
      <c r="G32" s="3"/>
      <c r="H32" s="3"/>
      <c r="I32" s="3"/>
    </row>
    <row r="33" spans="2:8" ht="15.75">
      <c r="D33" s="3"/>
      <c r="E33" s="3"/>
      <c r="F33" s="3"/>
      <c r="G33" s="3"/>
      <c r="H33" s="3"/>
    </row>
    <row r="34" spans="2:8" ht="15.75">
      <c r="D34" s="3"/>
      <c r="E34" s="3"/>
      <c r="F34" s="3"/>
      <c r="G34" s="3"/>
      <c r="H34" s="3"/>
    </row>
    <row r="35" spans="2:8" ht="18.75">
      <c r="B35" s="106"/>
      <c r="C35" s="106"/>
      <c r="D35" s="3"/>
      <c r="E35" s="3"/>
      <c r="F35" s="3"/>
      <c r="G35" s="3"/>
      <c r="H35" s="3"/>
    </row>
    <row r="36" spans="2:8" ht="18.75">
      <c r="B36" s="105"/>
      <c r="C36" s="105"/>
    </row>
    <row r="63" spans="9:9" ht="29.25" customHeight="1">
      <c r="I63" s="69"/>
    </row>
  </sheetData>
  <mergeCells count="6">
    <mergeCell ref="A31:H31"/>
    <mergeCell ref="C11:E11"/>
    <mergeCell ref="A3:H10"/>
    <mergeCell ref="A2:H2"/>
    <mergeCell ref="A1:H1"/>
    <mergeCell ref="A30:H30"/>
  </mergeCells>
  <conditionalFormatting sqref="A13:H29">
    <cfRule type="cellIs" dxfId="450" priority="3" operator="equal">
      <formula>0</formula>
    </cfRule>
  </conditionalFormatting>
  <pageMargins left="0.70866141732283472" right="0.70866141732283472" top="0.74803149606299213" bottom="0.74803149606299213" header="0.31496062992125984" footer="0.31496062992125984"/>
  <pageSetup paperSize="9" scale="5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N13" sqref="N13"/>
    </sheetView>
  </sheetViews>
  <sheetFormatPr baseColWidth="10" defaultColWidth="11.42578125" defaultRowHeight="14.25"/>
  <cols>
    <col min="1" max="1" width="26.42578125" style="176" customWidth="1"/>
    <col min="2" max="2" width="19.7109375" style="176" customWidth="1"/>
    <col min="3" max="3" width="13.7109375" style="176" bestFit="1" customWidth="1"/>
    <col min="4" max="5" width="6.7109375" style="176" customWidth="1"/>
    <col min="6" max="6" width="21.85546875" style="176" customWidth="1"/>
    <col min="7" max="16384" width="11.42578125" style="176"/>
  </cols>
  <sheetData>
    <row r="1" spans="1:10" s="271" customFormat="1" ht="39" customHeight="1">
      <c r="A1" s="1167" t="s">
        <v>383</v>
      </c>
      <c r="B1" s="1167"/>
      <c r="C1" s="1167"/>
      <c r="D1" s="1167"/>
      <c r="E1" s="1167"/>
      <c r="F1" s="1167"/>
      <c r="G1" s="1167"/>
      <c r="H1" s="1167"/>
      <c r="I1" s="1167"/>
      <c r="J1" s="1167"/>
    </row>
    <row r="2" spans="1:10" ht="22.5" customHeight="1">
      <c r="A2" s="1167" t="str">
        <f>+'4. SFS-RC'!A2:L2</f>
        <v>Período: Noviembre 2025</v>
      </c>
      <c r="B2" s="1167"/>
      <c r="C2" s="1167"/>
      <c r="D2" s="1167"/>
      <c r="E2" s="1167"/>
      <c r="F2" s="1167"/>
      <c r="G2" s="1167"/>
      <c r="H2" s="1167"/>
      <c r="I2" s="1167"/>
      <c r="J2" s="1167"/>
    </row>
    <row r="3" spans="1:10" ht="65.25" customHeight="1">
      <c r="A3" s="1212" t="s">
        <v>384</v>
      </c>
      <c r="B3" s="1212"/>
      <c r="C3" s="1212"/>
      <c r="D3" s="1212"/>
      <c r="E3" s="1212"/>
      <c r="F3" s="1212"/>
      <c r="G3" s="1212"/>
      <c r="H3" s="1212"/>
      <c r="I3" s="1212"/>
      <c r="J3" s="1212"/>
    </row>
    <row r="4" spans="1:10" ht="26.25" customHeight="1">
      <c r="A4" s="1212"/>
      <c r="B4" s="1212"/>
      <c r="C4" s="1212"/>
      <c r="D4" s="1212"/>
      <c r="E4" s="1212"/>
      <c r="F4" s="1212"/>
      <c r="G4" s="1212"/>
      <c r="H4" s="1212"/>
      <c r="I4" s="1212"/>
      <c r="J4" s="1212"/>
    </row>
    <row r="5" spans="1:10" ht="16.5" customHeight="1"/>
    <row r="6" spans="1:10" ht="15">
      <c r="A6" s="492" t="s">
        <v>115</v>
      </c>
      <c r="B6" s="493" t="s">
        <v>147</v>
      </c>
      <c r="C6" s="493" t="s">
        <v>161</v>
      </c>
    </row>
    <row r="7" spans="1:10" ht="15">
      <c r="A7" s="1130" t="s">
        <v>385</v>
      </c>
      <c r="B7" s="836">
        <f>+'Resumen '!J17</f>
        <v>84469</v>
      </c>
      <c r="C7" s="837">
        <f>+Tabla4754616580[[#This Row],[Total]]/$B$9</f>
        <v>0.71209145092352955</v>
      </c>
    </row>
    <row r="8" spans="1:10" ht="15">
      <c r="A8" s="1130" t="s">
        <v>386</v>
      </c>
      <c r="B8" s="836">
        <f>+'Resumen '!K17</f>
        <v>34152</v>
      </c>
      <c r="C8" s="837">
        <f>+Tabla4754616580[[#This Row],[Total]]/$B$9</f>
        <v>0.28790854907647045</v>
      </c>
    </row>
    <row r="9" spans="1:10" ht="15">
      <c r="A9" s="1131" t="s">
        <v>116</v>
      </c>
      <c r="B9" s="1128">
        <f>SUM(B7:B8)</f>
        <v>118621</v>
      </c>
      <c r="C9" s="1129">
        <f>SUM(C7:C8)</f>
        <v>1</v>
      </c>
    </row>
    <row r="10" spans="1:10" ht="15">
      <c r="A10" s="1131" t="s">
        <v>387</v>
      </c>
      <c r="B10" s="1024">
        <f>+B8/B7</f>
        <v>0.40431400868957845</v>
      </c>
      <c r="C10" s="1023"/>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9" scale="93"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N10" sqref="N10"/>
    </sheetView>
  </sheetViews>
  <sheetFormatPr baseColWidth="10" defaultColWidth="11.42578125" defaultRowHeight="14.25"/>
  <cols>
    <col min="1" max="1" width="22.7109375" style="176" customWidth="1"/>
    <col min="2" max="2" width="19.7109375" style="176" customWidth="1"/>
    <col min="3" max="3" width="13.7109375" style="176" bestFit="1" customWidth="1"/>
    <col min="4" max="4" width="6.7109375" style="176" customWidth="1"/>
    <col min="5" max="5" width="18.85546875" style="176" customWidth="1"/>
    <col min="6" max="6" width="21.85546875" style="176" customWidth="1"/>
    <col min="7" max="16384" width="11.42578125" style="176"/>
  </cols>
  <sheetData>
    <row r="1" spans="1:10" s="271" customFormat="1" ht="39" customHeight="1">
      <c r="A1" s="1167" t="s">
        <v>388</v>
      </c>
      <c r="B1" s="1167"/>
      <c r="C1" s="1167"/>
      <c r="D1" s="1167"/>
      <c r="E1" s="1167"/>
      <c r="F1" s="1167"/>
      <c r="G1" s="1167"/>
      <c r="H1" s="1167"/>
      <c r="I1" s="1167"/>
      <c r="J1" s="1167"/>
    </row>
    <row r="2" spans="1:10" ht="22.5" customHeight="1">
      <c r="A2" s="1167" t="str">
        <f>+'4. SFS-RC'!A2:L2</f>
        <v>Período: Noviembre 2025</v>
      </c>
      <c r="B2" s="1167"/>
      <c r="C2" s="1167"/>
      <c r="D2" s="1167"/>
      <c r="E2" s="1167"/>
      <c r="F2" s="1167"/>
      <c r="G2" s="1167"/>
      <c r="H2" s="1167"/>
      <c r="I2" s="1167"/>
      <c r="J2" s="1167"/>
    </row>
    <row r="3" spans="1:10" ht="102" customHeight="1">
      <c r="A3" s="1213" t="s">
        <v>389</v>
      </c>
      <c r="B3" s="1213"/>
      <c r="C3" s="1213"/>
      <c r="D3" s="1213"/>
      <c r="E3" s="1213"/>
      <c r="F3" s="1213"/>
      <c r="G3" s="1213"/>
      <c r="H3" s="1213"/>
      <c r="I3" s="1213"/>
      <c r="J3" s="1213"/>
    </row>
    <row r="4" spans="1:10" ht="77.25" customHeight="1">
      <c r="A4" s="1213"/>
      <c r="B4" s="1213"/>
      <c r="C4" s="1213"/>
      <c r="D4" s="1213"/>
      <c r="E4" s="1213"/>
      <c r="F4" s="1213"/>
      <c r="G4" s="1213"/>
      <c r="H4" s="1213"/>
      <c r="I4" s="1213"/>
      <c r="J4" s="1213"/>
    </row>
    <row r="5" spans="1:10" ht="6" customHeight="1">
      <c r="A5" s="774"/>
      <c r="B5" s="774"/>
      <c r="C5" s="774"/>
    </row>
    <row r="6" spans="1:10" ht="16.5" customHeight="1"/>
    <row r="7" spans="1:10" ht="16.5" customHeight="1">
      <c r="A7" s="492" t="s">
        <v>390</v>
      </c>
      <c r="B7" s="493" t="s">
        <v>147</v>
      </c>
      <c r="C7" s="493" t="s">
        <v>161</v>
      </c>
    </row>
    <row r="8" spans="1:10" ht="16.5" customHeight="1">
      <c r="A8" s="1126" t="s">
        <v>391</v>
      </c>
      <c r="B8" s="836">
        <v>114296</v>
      </c>
      <c r="C8" s="837">
        <f>+Tabla47546165[[#This Row],[Total]]/$B$11</f>
        <v>0.9635393395773092</v>
      </c>
    </row>
    <row r="9" spans="1:10" ht="16.5" customHeight="1">
      <c r="A9" s="1126" t="s">
        <v>392</v>
      </c>
      <c r="B9" s="836">
        <v>471</v>
      </c>
      <c r="C9" s="837">
        <f>+Tabla47546165[[#This Row],[Total]]/$B$11</f>
        <v>3.970629146609791E-3</v>
      </c>
    </row>
    <row r="10" spans="1:10" ht="15">
      <c r="A10" s="1126" t="s">
        <v>393</v>
      </c>
      <c r="B10" s="836">
        <v>3854</v>
      </c>
      <c r="C10" s="837">
        <f>+Tabla47546165[[#This Row],[Total]]/$B$11</f>
        <v>3.2490031276080966E-2</v>
      </c>
    </row>
    <row r="11" spans="1:10" ht="15">
      <c r="A11" s="1127" t="s">
        <v>116</v>
      </c>
      <c r="B11" s="1128">
        <f>SUM(B8:B10)</f>
        <v>118621</v>
      </c>
      <c r="C11" s="1129">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9" scale="87"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N17" sqref="N17"/>
    </sheetView>
  </sheetViews>
  <sheetFormatPr baseColWidth="10" defaultColWidth="11.42578125" defaultRowHeight="14.25"/>
  <cols>
    <col min="1" max="6" width="11.42578125" style="176"/>
    <col min="7" max="7" width="8.85546875" style="176" customWidth="1"/>
    <col min="8" max="16384" width="11.42578125" style="176"/>
  </cols>
  <sheetData>
    <row r="27" spans="14:14">
      <c r="N27" s="176" t="s">
        <v>1</v>
      </c>
    </row>
  </sheetData>
  <pageMargins left="0.70866141732283472" right="0.70866141732283472" top="0.74803149606299213" bottom="0.74803149606299213" header="0.31496062992125984" footer="0.31496062992125984"/>
  <pageSetup paperSize="9" scale="9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O46" sqref="O46"/>
    </sheetView>
  </sheetViews>
  <sheetFormatPr baseColWidth="10" defaultColWidth="11.42578125" defaultRowHeight="14.25"/>
  <cols>
    <col min="1" max="6" width="11.42578125" style="176"/>
    <col min="7" max="7" width="13.42578125" style="176" customWidth="1"/>
    <col min="8" max="8" width="15" style="176" customWidth="1"/>
    <col min="9" max="9" width="22.28515625" style="176" customWidth="1"/>
    <col min="10" max="10" width="11.42578125" style="176"/>
    <col min="11" max="11" width="31.7109375" style="176" customWidth="1"/>
    <col min="12" max="12" width="25.140625" style="176" customWidth="1"/>
    <col min="13" max="16384" width="11.42578125" style="176"/>
  </cols>
  <sheetData>
    <row r="7" spans="1:13">
      <c r="A7" s="1214" t="s">
        <v>394</v>
      </c>
      <c r="B7" s="1215"/>
      <c r="C7" s="1215"/>
      <c r="D7" s="1215"/>
      <c r="E7" s="1215"/>
      <c r="F7" s="1215"/>
      <c r="G7" s="1215"/>
      <c r="H7" s="1215"/>
      <c r="I7" s="1215"/>
      <c r="J7" s="1215"/>
      <c r="K7" s="1215"/>
      <c r="L7" s="1215"/>
      <c r="M7" s="1215"/>
    </row>
    <row r="8" spans="1:13">
      <c r="A8" s="1215"/>
      <c r="B8" s="1215"/>
      <c r="C8" s="1215"/>
      <c r="D8" s="1215"/>
      <c r="E8" s="1215"/>
      <c r="F8" s="1215"/>
      <c r="G8" s="1215"/>
      <c r="H8" s="1215"/>
      <c r="I8" s="1215"/>
      <c r="J8" s="1215"/>
      <c r="K8" s="1215"/>
      <c r="L8" s="1215"/>
      <c r="M8" s="1215"/>
    </row>
    <row r="9" spans="1:13">
      <c r="A9" s="1215"/>
      <c r="B9" s="1215"/>
      <c r="C9" s="1215"/>
      <c r="D9" s="1215"/>
      <c r="E9" s="1215"/>
      <c r="F9" s="1215"/>
      <c r="G9" s="1215"/>
      <c r="H9" s="1215"/>
      <c r="I9" s="1215"/>
      <c r="J9" s="1215"/>
      <c r="K9" s="1215"/>
      <c r="L9" s="1215"/>
      <c r="M9" s="1215"/>
    </row>
    <row r="10" spans="1:13">
      <c r="A10" s="1215"/>
      <c r="B10" s="1215"/>
      <c r="C10" s="1215"/>
      <c r="D10" s="1215"/>
      <c r="E10" s="1215"/>
      <c r="F10" s="1215"/>
      <c r="G10" s="1215"/>
      <c r="H10" s="1215"/>
      <c r="I10" s="1215"/>
      <c r="J10" s="1215"/>
      <c r="K10" s="1215"/>
      <c r="L10" s="1215"/>
      <c r="M10" s="1215"/>
    </row>
    <row r="11" spans="1:13">
      <c r="A11" s="1215"/>
      <c r="B11" s="1215"/>
      <c r="C11" s="1215"/>
      <c r="D11" s="1215"/>
      <c r="E11" s="1215"/>
      <c r="F11" s="1215"/>
      <c r="G11" s="1215"/>
      <c r="H11" s="1215"/>
      <c r="I11" s="1215"/>
      <c r="J11" s="1215"/>
      <c r="K11" s="1215"/>
      <c r="L11" s="1215"/>
      <c r="M11" s="1215"/>
    </row>
    <row r="12" spans="1:13">
      <c r="A12" s="1215"/>
      <c r="B12" s="1215"/>
      <c r="C12" s="1215"/>
      <c r="D12" s="1215"/>
      <c r="E12" s="1215"/>
      <c r="F12" s="1215"/>
      <c r="G12" s="1215"/>
      <c r="H12" s="1215"/>
      <c r="I12" s="1215"/>
      <c r="J12" s="1215"/>
      <c r="K12" s="1215"/>
      <c r="L12" s="1215"/>
      <c r="M12" s="1215"/>
    </row>
    <row r="13" spans="1:13">
      <c r="A13" s="1215"/>
      <c r="B13" s="1215"/>
      <c r="C13" s="1215"/>
      <c r="D13" s="1215"/>
      <c r="E13" s="1215"/>
      <c r="F13" s="1215"/>
      <c r="G13" s="1215"/>
      <c r="H13" s="1215"/>
      <c r="I13" s="1215"/>
      <c r="J13" s="1215"/>
      <c r="K13" s="1215"/>
      <c r="L13" s="1215"/>
      <c r="M13" s="1215"/>
    </row>
    <row r="14" spans="1:13">
      <c r="A14" s="1215"/>
      <c r="B14" s="1215"/>
      <c r="C14" s="1215"/>
      <c r="D14" s="1215"/>
      <c r="E14" s="1215"/>
      <c r="F14" s="1215"/>
      <c r="G14" s="1215"/>
      <c r="H14" s="1215"/>
      <c r="I14" s="1215"/>
      <c r="J14" s="1215"/>
      <c r="K14" s="1215"/>
      <c r="L14" s="1215"/>
      <c r="M14" s="1215"/>
    </row>
    <row r="15" spans="1:13">
      <c r="A15" s="1215"/>
      <c r="B15" s="1215"/>
      <c r="C15" s="1215"/>
      <c r="D15" s="1215"/>
      <c r="E15" s="1215"/>
      <c r="F15" s="1215"/>
      <c r="G15" s="1215"/>
      <c r="H15" s="1215"/>
      <c r="I15" s="1215"/>
      <c r="J15" s="1215"/>
      <c r="K15" s="1215"/>
      <c r="L15" s="1215"/>
      <c r="M15" s="1215"/>
    </row>
    <row r="16" spans="1:13">
      <c r="A16" s="1215"/>
      <c r="B16" s="1215"/>
      <c r="C16" s="1215"/>
      <c r="D16" s="1215"/>
      <c r="E16" s="1215"/>
      <c r="F16" s="1215"/>
      <c r="G16" s="1215"/>
      <c r="H16" s="1215"/>
      <c r="I16" s="1215"/>
      <c r="J16" s="1215"/>
      <c r="K16" s="1215"/>
      <c r="L16" s="1215"/>
      <c r="M16" s="1215"/>
    </row>
    <row r="17" spans="1:13">
      <c r="A17" s="1215"/>
      <c r="B17" s="1215"/>
      <c r="C17" s="1215"/>
      <c r="D17" s="1215"/>
      <c r="E17" s="1215"/>
      <c r="F17" s="1215"/>
      <c r="G17" s="1215"/>
      <c r="H17" s="1215"/>
      <c r="I17" s="1215"/>
      <c r="J17" s="1215"/>
      <c r="K17" s="1215"/>
      <c r="L17" s="1215"/>
      <c r="M17" s="1215"/>
    </row>
    <row r="18" spans="1:13">
      <c r="A18" s="1215"/>
      <c r="B18" s="1215"/>
      <c r="C18" s="1215"/>
      <c r="D18" s="1215"/>
      <c r="E18" s="1215"/>
      <c r="F18" s="1215"/>
      <c r="G18" s="1215"/>
      <c r="H18" s="1215"/>
      <c r="I18" s="1215"/>
      <c r="J18" s="1215"/>
      <c r="K18" s="1215"/>
      <c r="L18" s="1215"/>
      <c r="M18" s="1215"/>
    </row>
    <row r="19" spans="1:13">
      <c r="A19" s="1215"/>
      <c r="B19" s="1215"/>
      <c r="C19" s="1215"/>
      <c r="D19" s="1215"/>
      <c r="E19" s="1215"/>
      <c r="F19" s="1215"/>
      <c r="G19" s="1215"/>
      <c r="H19" s="1215"/>
      <c r="I19" s="1215"/>
      <c r="J19" s="1215"/>
      <c r="K19" s="1215"/>
      <c r="L19" s="1215"/>
      <c r="M19" s="1215"/>
    </row>
    <row r="20" spans="1:13">
      <c r="A20" s="1215"/>
      <c r="B20" s="1215"/>
      <c r="C20" s="1215"/>
      <c r="D20" s="1215"/>
      <c r="E20" s="1215"/>
      <c r="F20" s="1215"/>
      <c r="G20" s="1215"/>
      <c r="H20" s="1215"/>
      <c r="I20" s="1215"/>
      <c r="J20" s="1215"/>
      <c r="K20" s="1215"/>
      <c r="L20" s="1215"/>
      <c r="M20" s="1215"/>
    </row>
    <row r="21" spans="1:13">
      <c r="A21" s="1215"/>
      <c r="B21" s="1215"/>
      <c r="C21" s="1215"/>
      <c r="D21" s="1215"/>
      <c r="E21" s="1215"/>
      <c r="F21" s="1215"/>
      <c r="G21" s="1215"/>
      <c r="H21" s="1215"/>
      <c r="I21" s="1215"/>
      <c r="J21" s="1215"/>
      <c r="K21" s="1215"/>
      <c r="L21" s="1215"/>
      <c r="M21" s="1215"/>
    </row>
    <row r="22" spans="1:13">
      <c r="A22" s="1215"/>
      <c r="B22" s="1215"/>
      <c r="C22" s="1215"/>
      <c r="D22" s="1215"/>
      <c r="E22" s="1215"/>
      <c r="F22" s="1215"/>
      <c r="G22" s="1215"/>
      <c r="H22" s="1215"/>
      <c r="I22" s="1215"/>
      <c r="J22" s="1215"/>
      <c r="K22" s="1215"/>
      <c r="L22" s="1215"/>
      <c r="M22" s="1215"/>
    </row>
    <row r="23" spans="1:13">
      <c r="A23" s="1215"/>
      <c r="B23" s="1215"/>
      <c r="C23" s="1215"/>
      <c r="D23" s="1215"/>
      <c r="E23" s="1215"/>
      <c r="F23" s="1215"/>
      <c r="G23" s="1215"/>
      <c r="H23" s="1215"/>
      <c r="I23" s="1215"/>
      <c r="J23" s="1215"/>
      <c r="K23" s="1215"/>
      <c r="L23" s="1215"/>
      <c r="M23" s="1215"/>
    </row>
    <row r="24" spans="1:13">
      <c r="A24" s="1215"/>
      <c r="B24" s="1215"/>
      <c r="C24" s="1215"/>
      <c r="D24" s="1215"/>
      <c r="E24" s="1215"/>
      <c r="F24" s="1215"/>
      <c r="G24" s="1215"/>
      <c r="H24" s="1215"/>
      <c r="I24" s="1215"/>
      <c r="J24" s="1215"/>
      <c r="K24" s="1215"/>
      <c r="L24" s="1215"/>
      <c r="M24" s="1215"/>
    </row>
    <row r="25" spans="1:13">
      <c r="A25" s="1215"/>
      <c r="B25" s="1215"/>
      <c r="C25" s="1215"/>
      <c r="D25" s="1215"/>
      <c r="E25" s="1215"/>
      <c r="F25" s="1215"/>
      <c r="G25" s="1215"/>
      <c r="H25" s="1215"/>
      <c r="I25" s="1215"/>
      <c r="J25" s="1215"/>
      <c r="K25" s="1215"/>
      <c r="L25" s="1215"/>
      <c r="M25" s="1215"/>
    </row>
    <row r="26" spans="1:13">
      <c r="A26" s="1215"/>
      <c r="B26" s="1215"/>
      <c r="C26" s="1215"/>
      <c r="D26" s="1215"/>
      <c r="E26" s="1215"/>
      <c r="F26" s="1215"/>
      <c r="G26" s="1215"/>
      <c r="H26" s="1215"/>
      <c r="I26" s="1215"/>
      <c r="J26" s="1215"/>
      <c r="K26" s="1215"/>
      <c r="L26" s="1215"/>
      <c r="M26" s="1215"/>
    </row>
    <row r="27" spans="1:13">
      <c r="A27" s="1215"/>
      <c r="B27" s="1215"/>
      <c r="C27" s="1215"/>
      <c r="D27" s="1215"/>
      <c r="E27" s="1215"/>
      <c r="F27" s="1215"/>
      <c r="G27" s="1215"/>
      <c r="H27" s="1215"/>
      <c r="I27" s="1215"/>
      <c r="J27" s="1215"/>
      <c r="K27" s="1215"/>
      <c r="L27" s="1215"/>
      <c r="M27" s="1215"/>
    </row>
    <row r="28" spans="1:13">
      <c r="A28" s="1215"/>
      <c r="B28" s="1215"/>
      <c r="C28" s="1215"/>
      <c r="D28" s="1215"/>
      <c r="E28" s="1215"/>
      <c r="F28" s="1215"/>
      <c r="G28" s="1215"/>
      <c r="H28" s="1215"/>
      <c r="I28" s="1215"/>
      <c r="J28" s="1215"/>
      <c r="K28" s="1215"/>
      <c r="L28" s="1215"/>
      <c r="M28" s="1215"/>
    </row>
    <row r="29" spans="1:13">
      <c r="A29" s="1215"/>
      <c r="B29" s="1215"/>
      <c r="C29" s="1215"/>
      <c r="D29" s="1215"/>
      <c r="E29" s="1215"/>
      <c r="F29" s="1215"/>
      <c r="G29" s="1215"/>
      <c r="H29" s="1215"/>
      <c r="I29" s="1215"/>
      <c r="J29" s="1215"/>
      <c r="K29" s="1215"/>
      <c r="L29" s="1215"/>
      <c r="M29" s="1215"/>
    </row>
    <row r="30" spans="1:13">
      <c r="A30" s="1215"/>
      <c r="B30" s="1215"/>
      <c r="C30" s="1215"/>
      <c r="D30" s="1215"/>
      <c r="E30" s="1215"/>
      <c r="F30" s="1215"/>
      <c r="G30" s="1215"/>
      <c r="H30" s="1215"/>
      <c r="I30" s="1215"/>
      <c r="J30" s="1215"/>
      <c r="K30" s="1215"/>
      <c r="L30" s="1215"/>
      <c r="M30" s="1215"/>
    </row>
    <row r="31" spans="1:13">
      <c r="A31" s="1215"/>
      <c r="B31" s="1215"/>
      <c r="C31" s="1215"/>
      <c r="D31" s="1215"/>
      <c r="E31" s="1215"/>
      <c r="F31" s="1215"/>
      <c r="G31" s="1215"/>
      <c r="H31" s="1215"/>
      <c r="I31" s="1215"/>
      <c r="J31" s="1215"/>
      <c r="K31" s="1215"/>
      <c r="L31" s="1215"/>
      <c r="M31" s="1215"/>
    </row>
    <row r="32" spans="1:13">
      <c r="A32" s="1215"/>
      <c r="B32" s="1215"/>
      <c r="C32" s="1215"/>
      <c r="D32" s="1215"/>
      <c r="E32" s="1215"/>
      <c r="F32" s="1215"/>
      <c r="G32" s="1215"/>
      <c r="H32" s="1215"/>
      <c r="I32" s="1215"/>
      <c r="J32" s="1215"/>
      <c r="K32" s="1215"/>
      <c r="L32" s="1215"/>
      <c r="M32" s="1215"/>
    </row>
    <row r="33" spans="1:13">
      <c r="A33" s="1215"/>
      <c r="B33" s="1215"/>
      <c r="C33" s="1215"/>
      <c r="D33" s="1215"/>
      <c r="E33" s="1215"/>
      <c r="F33" s="1215"/>
      <c r="G33" s="1215"/>
      <c r="H33" s="1215"/>
      <c r="I33" s="1215"/>
      <c r="J33" s="1215"/>
      <c r="K33" s="1215"/>
      <c r="L33" s="1215"/>
      <c r="M33" s="1215"/>
    </row>
    <row r="34" spans="1:13">
      <c r="A34" s="1215"/>
      <c r="B34" s="1215"/>
      <c r="C34" s="1215"/>
      <c r="D34" s="1215"/>
      <c r="E34" s="1215"/>
      <c r="F34" s="1215"/>
      <c r="G34" s="1215"/>
      <c r="H34" s="1215"/>
      <c r="I34" s="1215"/>
      <c r="J34" s="1215"/>
      <c r="K34" s="1215"/>
      <c r="L34" s="1215"/>
      <c r="M34" s="1215"/>
    </row>
    <row r="35" spans="1:13">
      <c r="A35" s="1215"/>
      <c r="B35" s="1215"/>
      <c r="C35" s="1215"/>
      <c r="D35" s="1215"/>
      <c r="E35" s="1215"/>
      <c r="F35" s="1215"/>
      <c r="G35" s="1215"/>
      <c r="H35" s="1215"/>
      <c r="I35" s="1215"/>
      <c r="J35" s="1215"/>
      <c r="K35" s="1215"/>
      <c r="L35" s="1215"/>
      <c r="M35" s="1215"/>
    </row>
    <row r="36" spans="1:13">
      <c r="A36" s="1215"/>
      <c r="B36" s="1215"/>
      <c r="C36" s="1215"/>
      <c r="D36" s="1215"/>
      <c r="E36" s="1215"/>
      <c r="F36" s="1215"/>
      <c r="G36" s="1215"/>
      <c r="H36" s="1215"/>
      <c r="I36" s="1215"/>
      <c r="J36" s="1215"/>
      <c r="K36" s="1215"/>
      <c r="L36" s="1215"/>
      <c r="M36" s="1215"/>
    </row>
    <row r="37" spans="1:13" ht="41.25" customHeight="1">
      <c r="A37" s="1215"/>
      <c r="B37" s="1215"/>
      <c r="C37" s="1215"/>
      <c r="D37" s="1215"/>
      <c r="E37" s="1215"/>
      <c r="F37" s="1215"/>
      <c r="G37" s="1215"/>
      <c r="H37" s="1215"/>
      <c r="I37" s="1215"/>
      <c r="J37" s="1215"/>
      <c r="K37" s="1215"/>
      <c r="L37" s="1215"/>
      <c r="M37" s="1215"/>
    </row>
    <row r="38" spans="1:13">
      <c r="A38" s="1215"/>
      <c r="B38" s="1215"/>
      <c r="C38" s="1215"/>
      <c r="D38" s="1215"/>
      <c r="E38" s="1215"/>
      <c r="F38" s="1215"/>
      <c r="G38" s="1215"/>
      <c r="H38" s="1215"/>
      <c r="I38" s="1215"/>
      <c r="J38" s="1215"/>
      <c r="K38" s="1215"/>
      <c r="L38" s="1215"/>
      <c r="M38" s="1215"/>
    </row>
    <row r="39" spans="1:13">
      <c r="A39" s="1215"/>
      <c r="B39" s="1215"/>
      <c r="C39" s="1215"/>
      <c r="D39" s="1215"/>
      <c r="E39" s="1215"/>
      <c r="F39" s="1215"/>
      <c r="G39" s="1215"/>
      <c r="H39" s="1215"/>
      <c r="I39" s="1215"/>
      <c r="J39" s="1215"/>
      <c r="K39" s="1215"/>
      <c r="L39" s="1215"/>
      <c r="M39" s="1215"/>
    </row>
    <row r="40" spans="1:13">
      <c r="A40" s="1215"/>
      <c r="B40" s="1215"/>
      <c r="C40" s="1215"/>
      <c r="D40" s="1215"/>
      <c r="E40" s="1215"/>
      <c r="F40" s="1215"/>
      <c r="G40" s="1215"/>
      <c r="H40" s="1215"/>
      <c r="I40" s="1215"/>
      <c r="J40" s="1215"/>
      <c r="K40" s="1215"/>
      <c r="L40" s="1215"/>
      <c r="M40" s="1215"/>
    </row>
    <row r="41" spans="1:13">
      <c r="A41" s="1215"/>
      <c r="B41" s="1215"/>
      <c r="C41" s="1215"/>
      <c r="D41" s="1215"/>
      <c r="E41" s="1215"/>
      <c r="F41" s="1215"/>
      <c r="G41" s="1215"/>
      <c r="H41" s="1215"/>
      <c r="I41" s="1215"/>
      <c r="J41" s="1215"/>
      <c r="K41" s="1215"/>
      <c r="L41" s="1215"/>
      <c r="M41" s="1215"/>
    </row>
    <row r="42" spans="1:13">
      <c r="A42" s="1215"/>
      <c r="B42" s="1215"/>
      <c r="C42" s="1215"/>
      <c r="D42" s="1215"/>
      <c r="E42" s="1215"/>
      <c r="F42" s="1215"/>
      <c r="G42" s="1215"/>
      <c r="H42" s="1215"/>
      <c r="I42" s="1215"/>
      <c r="J42" s="1215"/>
      <c r="K42" s="1215"/>
      <c r="L42" s="1215"/>
      <c r="M42" s="1215"/>
    </row>
    <row r="43" spans="1:13">
      <c r="A43" s="1215"/>
      <c r="B43" s="1215"/>
      <c r="C43" s="1215"/>
      <c r="D43" s="1215"/>
      <c r="E43" s="1215"/>
      <c r="F43" s="1215"/>
      <c r="G43" s="1215"/>
      <c r="H43" s="1215"/>
      <c r="I43" s="1215"/>
      <c r="J43" s="1215"/>
      <c r="K43" s="1215"/>
      <c r="L43" s="1215"/>
      <c r="M43" s="1215"/>
    </row>
    <row r="44" spans="1:13" ht="60" customHeight="1">
      <c r="A44" s="1215"/>
      <c r="B44" s="1215"/>
      <c r="C44" s="1215"/>
      <c r="D44" s="1215"/>
      <c r="E44" s="1215"/>
      <c r="F44" s="1215"/>
      <c r="G44" s="1215"/>
      <c r="H44" s="1215"/>
      <c r="I44" s="1215"/>
      <c r="J44" s="1215"/>
      <c r="K44" s="1215"/>
      <c r="L44" s="1215"/>
      <c r="M44" s="1215"/>
    </row>
    <row r="45" spans="1:13">
      <c r="A45" s="1215"/>
      <c r="B45" s="1215"/>
      <c r="C45" s="1215"/>
      <c r="D45" s="1215"/>
      <c r="E45" s="1215"/>
      <c r="F45" s="1215"/>
      <c r="G45" s="1215"/>
      <c r="H45" s="1215"/>
      <c r="I45" s="1215"/>
      <c r="J45" s="1215"/>
      <c r="K45" s="1215"/>
      <c r="L45" s="1215"/>
      <c r="M45" s="1215"/>
    </row>
    <row r="46" spans="1:13">
      <c r="A46" s="1215"/>
      <c r="B46" s="1215"/>
      <c r="C46" s="1215"/>
      <c r="D46" s="1215"/>
      <c r="E46" s="1215"/>
      <c r="F46" s="1215"/>
      <c r="G46" s="1215"/>
      <c r="H46" s="1215"/>
      <c r="I46" s="1215"/>
      <c r="J46" s="1215"/>
      <c r="K46" s="1215"/>
      <c r="L46" s="1215"/>
      <c r="M46" s="1215"/>
    </row>
    <row r="47" spans="1:13" ht="73.5" customHeight="1">
      <c r="A47" s="1215"/>
      <c r="B47" s="1215"/>
      <c r="C47" s="1215"/>
      <c r="D47" s="1215"/>
      <c r="E47" s="1215"/>
      <c r="F47" s="1215"/>
      <c r="G47" s="1215"/>
      <c r="H47" s="1215"/>
      <c r="I47" s="1215"/>
      <c r="J47" s="1215"/>
      <c r="K47" s="1215"/>
      <c r="L47" s="1215"/>
      <c r="M47" s="1215"/>
    </row>
    <row r="48" spans="1:13" ht="73.5" customHeight="1">
      <c r="A48" s="1215"/>
      <c r="B48" s="1215"/>
      <c r="C48" s="1215"/>
      <c r="D48" s="1215"/>
      <c r="E48" s="1215"/>
      <c r="F48" s="1215"/>
      <c r="G48" s="1215"/>
      <c r="H48" s="1215"/>
      <c r="I48" s="1215"/>
      <c r="J48" s="1215"/>
      <c r="K48" s="1215"/>
      <c r="L48" s="1215"/>
      <c r="M48" s="1215"/>
    </row>
  </sheetData>
  <mergeCells count="1">
    <mergeCell ref="A7:M48"/>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Q42"/>
  <sheetViews>
    <sheetView showGridLines="0" view="pageBreakPreview" zoomScale="85" zoomScaleNormal="85" zoomScaleSheetLayoutView="85" workbookViewId="0">
      <selection activeCell="R23" sqref="R23"/>
    </sheetView>
  </sheetViews>
  <sheetFormatPr baseColWidth="10" defaultColWidth="11.42578125" defaultRowHeight="45.75" customHeight="1"/>
  <cols>
    <col min="1" max="2" width="12.7109375" style="346" customWidth="1"/>
    <col min="3" max="4" width="16.42578125" style="346" customWidth="1"/>
    <col min="5" max="5" width="14.140625" style="346" customWidth="1"/>
    <col min="6" max="6" width="12" style="346" customWidth="1"/>
    <col min="7" max="7" width="16.42578125" style="346" customWidth="1"/>
    <col min="8" max="8" width="14.140625" style="346" customWidth="1"/>
    <col min="9" max="9" width="16" style="346" customWidth="1"/>
    <col min="10" max="10" width="16.5703125" style="346" customWidth="1"/>
    <col min="11" max="11" width="17.5703125" style="346" customWidth="1"/>
    <col min="12" max="12" width="22.28515625" style="346" customWidth="1"/>
    <col min="13" max="17" width="9.5703125" style="346" customWidth="1"/>
    <col min="18" max="16384" width="11.42578125" style="176"/>
  </cols>
  <sheetData>
    <row r="1" spans="1:17" ht="40.5" customHeight="1">
      <c r="A1" s="1167" t="s">
        <v>395</v>
      </c>
      <c r="B1" s="1167"/>
      <c r="C1" s="1167"/>
      <c r="D1" s="1167"/>
      <c r="E1" s="1167"/>
      <c r="F1" s="1167"/>
      <c r="G1" s="1167"/>
      <c r="H1" s="1167"/>
      <c r="I1" s="1167"/>
      <c r="J1" s="1167"/>
      <c r="K1" s="1167"/>
      <c r="L1" s="1167"/>
      <c r="M1" s="1167"/>
      <c r="N1" s="1167"/>
      <c r="O1" s="1167"/>
      <c r="P1" s="1167"/>
      <c r="Q1" s="629"/>
    </row>
    <row r="2" spans="1:17" ht="24" customHeight="1">
      <c r="A2" s="1167" t="str">
        <f>+'Resumen '!O4</f>
        <v>Período:  Diciembre 2008 - Noviembre  2025</v>
      </c>
      <c r="B2" s="1167"/>
      <c r="C2" s="1167"/>
      <c r="D2" s="1167"/>
      <c r="E2" s="1167"/>
      <c r="F2" s="1167"/>
      <c r="G2" s="1167"/>
      <c r="H2" s="1167"/>
      <c r="I2" s="1167"/>
      <c r="J2" s="1167"/>
      <c r="K2" s="1167"/>
      <c r="L2" s="1167"/>
      <c r="M2" s="1167"/>
      <c r="N2" s="1167"/>
      <c r="O2" s="1167"/>
      <c r="P2" s="1167"/>
      <c r="Q2" s="629"/>
    </row>
    <row r="3" spans="1:17" ht="5.25" customHeight="1">
      <c r="A3" s="625"/>
      <c r="B3" s="625"/>
      <c r="C3" s="625"/>
      <c r="D3" s="625"/>
      <c r="E3" s="625"/>
      <c r="F3" s="625"/>
      <c r="G3" s="625"/>
      <c r="H3" s="625"/>
      <c r="I3" s="625"/>
      <c r="J3" s="625"/>
      <c r="K3" s="625"/>
      <c r="L3" s="625"/>
      <c r="M3" s="629"/>
      <c r="N3" s="629"/>
      <c r="O3" s="629"/>
      <c r="P3" s="629"/>
      <c r="Q3" s="629"/>
    </row>
    <row r="4" spans="1:17" ht="207" customHeight="1">
      <c r="A4" s="1218" t="s">
        <v>396</v>
      </c>
      <c r="B4" s="1218"/>
      <c r="C4" s="1218"/>
      <c r="D4" s="1218"/>
      <c r="E4" s="1218"/>
      <c r="F4" s="1218"/>
      <c r="G4" s="1218"/>
      <c r="H4" s="1218"/>
      <c r="I4" s="1218"/>
      <c r="J4" s="1218"/>
      <c r="K4" s="1218"/>
      <c r="L4" s="1218"/>
      <c r="M4" s="1218"/>
      <c r="N4" s="1218"/>
      <c r="O4" s="1218"/>
      <c r="P4" s="1218"/>
      <c r="Q4" s="629"/>
    </row>
    <row r="5" spans="1:17" ht="9" customHeight="1">
      <c r="A5" s="625"/>
      <c r="B5" s="625"/>
      <c r="C5" s="625"/>
      <c r="D5" s="625"/>
      <c r="E5" s="625"/>
      <c r="F5" s="625"/>
      <c r="G5" s="625"/>
      <c r="H5" s="625"/>
      <c r="I5" s="625"/>
      <c r="J5" s="625"/>
      <c r="K5" s="625"/>
      <c r="L5" s="625"/>
      <c r="M5" s="629"/>
      <c r="N5" s="629"/>
      <c r="O5" s="629"/>
      <c r="P5" s="629"/>
      <c r="Q5" s="629"/>
    </row>
    <row r="6" spans="1:17" s="179" customFormat="1" ht="52.5" customHeight="1">
      <c r="A6" s="635" t="s">
        <v>89</v>
      </c>
      <c r="B6" s="636" t="s">
        <v>397</v>
      </c>
      <c r="C6" s="636" t="s">
        <v>398</v>
      </c>
      <c r="D6" s="636" t="s">
        <v>399</v>
      </c>
      <c r="E6" s="636" t="s">
        <v>400</v>
      </c>
      <c r="F6" s="636" t="s">
        <v>401</v>
      </c>
      <c r="G6" s="636" t="s">
        <v>402</v>
      </c>
      <c r="H6" s="636" t="s">
        <v>403</v>
      </c>
      <c r="I6" s="636" t="s">
        <v>404</v>
      </c>
      <c r="J6" s="636" t="s">
        <v>405</v>
      </c>
      <c r="K6" s="637" t="s">
        <v>406</v>
      </c>
      <c r="L6" s="637" t="s">
        <v>407</v>
      </c>
      <c r="M6" s="629"/>
      <c r="N6" s="629"/>
      <c r="O6" s="629"/>
      <c r="P6" s="629"/>
      <c r="Q6" s="629"/>
    </row>
    <row r="7" spans="1:17" s="240" customFormat="1" ht="14.25" customHeight="1">
      <c r="A7" s="452" t="s">
        <v>336</v>
      </c>
      <c r="B7" s="626">
        <v>41379</v>
      </c>
      <c r="C7" s="626">
        <v>304</v>
      </c>
      <c r="D7" s="626">
        <v>74</v>
      </c>
      <c r="E7" s="627"/>
      <c r="F7" s="633">
        <f t="shared" ref="F7:F21" si="0">SUM(B7:E7)</f>
        <v>41757</v>
      </c>
      <c r="G7" s="630">
        <v>863333</v>
      </c>
      <c r="H7" s="630">
        <v>123254</v>
      </c>
      <c r="I7" s="630">
        <v>201642</v>
      </c>
      <c r="J7" s="633">
        <f>SUM(G7:I7)+Tabla2[[#This Row],[Empresas y Empleados sin claficar]]</f>
        <v>1188229</v>
      </c>
      <c r="K7" s="631">
        <f>+Tabla2[[#This Row],[Empresas Pendiente en Clasificar]]</f>
        <v>0</v>
      </c>
      <c r="L7" s="634">
        <f t="shared" ref="L7:L22" si="1">J7/F7</f>
        <v>28.455803817324043</v>
      </c>
      <c r="M7" s="629"/>
      <c r="N7" s="629"/>
      <c r="O7" s="629"/>
      <c r="P7" s="629"/>
      <c r="Q7" s="629"/>
    </row>
    <row r="8" spans="1:17" s="240" customFormat="1" ht="14.25" customHeight="1">
      <c r="A8" s="452" t="s">
        <v>337</v>
      </c>
      <c r="B8" s="626">
        <v>41179</v>
      </c>
      <c r="C8" s="626">
        <v>412</v>
      </c>
      <c r="D8" s="626">
        <v>80</v>
      </c>
      <c r="E8" s="627"/>
      <c r="F8" s="633">
        <f t="shared" si="0"/>
        <v>41671</v>
      </c>
      <c r="G8" s="630">
        <v>869750</v>
      </c>
      <c r="H8" s="630">
        <v>148220</v>
      </c>
      <c r="I8" s="630">
        <v>209755</v>
      </c>
      <c r="J8" s="633">
        <f>SUM(G8:I8)+Tabla2[[#This Row],[Empresas y Empleados sin claficar]]</f>
        <v>1227725</v>
      </c>
      <c r="K8" s="631">
        <f>+Tabla2[[#This Row],[Empresas Pendiente en Clasificar]]</f>
        <v>0</v>
      </c>
      <c r="L8" s="634">
        <f t="shared" si="1"/>
        <v>29.462335917064625</v>
      </c>
      <c r="M8" s="629"/>
      <c r="N8" s="629"/>
      <c r="O8" s="629"/>
      <c r="P8" s="629"/>
      <c r="Q8" s="629"/>
    </row>
    <row r="9" spans="1:17" s="240" customFormat="1" ht="14.25" customHeight="1">
      <c r="A9" s="452" t="s">
        <v>338</v>
      </c>
      <c r="B9" s="626">
        <v>43682</v>
      </c>
      <c r="C9" s="626">
        <v>418</v>
      </c>
      <c r="D9" s="626">
        <v>79</v>
      </c>
      <c r="E9" s="627"/>
      <c r="F9" s="633">
        <f t="shared" si="0"/>
        <v>44179</v>
      </c>
      <c r="G9" s="630">
        <v>943828</v>
      </c>
      <c r="H9" s="630">
        <v>136553</v>
      </c>
      <c r="I9" s="630">
        <v>218706</v>
      </c>
      <c r="J9" s="633">
        <f>SUM(G9:I9)+Tabla2[[#This Row],[Empresas y Empleados sin claficar]]</f>
        <v>1299087</v>
      </c>
      <c r="K9" s="631">
        <f>+Tabla2[[#This Row],[Empresas Pendiente en Clasificar]]</f>
        <v>0</v>
      </c>
      <c r="L9" s="634">
        <f t="shared" si="1"/>
        <v>29.405079336336268</v>
      </c>
      <c r="M9" s="629"/>
      <c r="N9" s="629"/>
      <c r="O9" s="629"/>
      <c r="P9" s="629"/>
      <c r="Q9" s="629"/>
    </row>
    <row r="10" spans="1:17" s="240" customFormat="1" ht="14.25" customHeight="1">
      <c r="A10" s="452" t="s">
        <v>339</v>
      </c>
      <c r="B10" s="626">
        <v>46674</v>
      </c>
      <c r="C10" s="626">
        <v>469</v>
      </c>
      <c r="D10" s="626">
        <v>79</v>
      </c>
      <c r="E10" s="627"/>
      <c r="F10" s="633">
        <f t="shared" si="0"/>
        <v>47222</v>
      </c>
      <c r="G10" s="630">
        <v>996469</v>
      </c>
      <c r="H10" s="630">
        <v>142319</v>
      </c>
      <c r="I10" s="630">
        <v>225133</v>
      </c>
      <c r="J10" s="633">
        <f>SUM(G10:I10)+Tabla2[[#This Row],[Empresas y Empleados sin claficar]]</f>
        <v>1363921</v>
      </c>
      <c r="K10" s="631">
        <f>+Tabla2[[#This Row],[Empresas Pendiente en Clasificar]]</f>
        <v>0</v>
      </c>
      <c r="L10" s="634">
        <f t="shared" si="1"/>
        <v>28.883168861971114</v>
      </c>
      <c r="M10" s="629"/>
      <c r="N10" s="629"/>
      <c r="O10" s="629"/>
      <c r="P10" s="629"/>
      <c r="Q10" s="629"/>
    </row>
    <row r="11" spans="1:17" s="240" customFormat="1" ht="14.25" customHeight="1">
      <c r="A11" s="452" t="s">
        <v>340</v>
      </c>
      <c r="B11" s="626">
        <v>50784</v>
      </c>
      <c r="C11" s="626">
        <v>488</v>
      </c>
      <c r="D11" s="626">
        <v>79</v>
      </c>
      <c r="E11" s="627"/>
      <c r="F11" s="633">
        <f t="shared" si="0"/>
        <v>51351</v>
      </c>
      <c r="G11" s="630">
        <v>1035050</v>
      </c>
      <c r="H11" s="630">
        <v>156354</v>
      </c>
      <c r="I11" s="630">
        <v>236498</v>
      </c>
      <c r="J11" s="633">
        <f>SUM(G11:I11)+Tabla2[[#This Row],[Empresas y Empleados sin claficar]]</f>
        <v>1427902</v>
      </c>
      <c r="K11" s="631">
        <f>+Tabla2[[#This Row],[Empresas Pendiente en Clasificar]]</f>
        <v>0</v>
      </c>
      <c r="L11" s="634">
        <f t="shared" si="1"/>
        <v>27.806702887967127</v>
      </c>
      <c r="M11" s="629"/>
      <c r="N11" s="629"/>
      <c r="O11" s="629"/>
      <c r="P11" s="629"/>
      <c r="Q11" s="629"/>
    </row>
    <row r="12" spans="1:17" s="240" customFormat="1" ht="14.25" customHeight="1">
      <c r="A12" s="452" t="s">
        <v>341</v>
      </c>
      <c r="B12" s="626">
        <v>58768</v>
      </c>
      <c r="C12" s="626">
        <v>489</v>
      </c>
      <c r="D12" s="626">
        <v>78</v>
      </c>
      <c r="E12" s="627"/>
      <c r="F12" s="633">
        <f t="shared" si="0"/>
        <v>59335</v>
      </c>
      <c r="G12" s="630">
        <v>1110841</v>
      </c>
      <c r="H12" s="630">
        <v>166811</v>
      </c>
      <c r="I12" s="630">
        <v>249006</v>
      </c>
      <c r="J12" s="633">
        <f>SUM(G12:I12)+Tabla2[[#This Row],[Empresas y Empleados sin claficar]]</f>
        <v>1526658</v>
      </c>
      <c r="K12" s="631">
        <f>+Tabla2[[#This Row],[Empresas Pendiente en Clasificar]]</f>
        <v>0</v>
      </c>
      <c r="L12" s="634">
        <f t="shared" si="1"/>
        <v>25.729468273363107</v>
      </c>
      <c r="M12" s="629"/>
      <c r="N12" s="629"/>
      <c r="O12" s="629"/>
      <c r="P12" s="629"/>
      <c r="Q12" s="629"/>
    </row>
    <row r="13" spans="1:17" s="240" customFormat="1" ht="14.25" customHeight="1">
      <c r="A13" s="452" t="s">
        <v>342</v>
      </c>
      <c r="B13" s="626">
        <v>65073</v>
      </c>
      <c r="C13" s="626">
        <v>519</v>
      </c>
      <c r="D13" s="626">
        <v>74</v>
      </c>
      <c r="E13" s="627"/>
      <c r="F13" s="633">
        <f t="shared" si="0"/>
        <v>65666</v>
      </c>
      <c r="G13" s="630">
        <v>1193568</v>
      </c>
      <c r="H13" s="630">
        <v>176595</v>
      </c>
      <c r="I13" s="630">
        <v>281039</v>
      </c>
      <c r="J13" s="633">
        <f>SUM(G13:I13)+Tabla2[[#This Row],[Empresas y Empleados sin claficar]]</f>
        <v>1651202</v>
      </c>
      <c r="K13" s="631">
        <f>+Tabla2[[#This Row],[Empresas Pendiente en Clasificar]]</f>
        <v>0</v>
      </c>
      <c r="L13" s="634">
        <f t="shared" si="1"/>
        <v>25.145463405719855</v>
      </c>
      <c r="M13" s="629"/>
      <c r="N13" s="629"/>
      <c r="O13" s="629"/>
      <c r="P13" s="629"/>
      <c r="Q13" s="629"/>
    </row>
    <row r="14" spans="1:17" s="240" customFormat="1" ht="14.25" customHeight="1">
      <c r="A14" s="452" t="s">
        <v>343</v>
      </c>
      <c r="B14" s="626">
        <v>69404</v>
      </c>
      <c r="C14" s="626">
        <v>542</v>
      </c>
      <c r="D14" s="626">
        <v>73</v>
      </c>
      <c r="E14" s="627"/>
      <c r="F14" s="633">
        <f t="shared" si="0"/>
        <v>70019</v>
      </c>
      <c r="G14" s="630">
        <v>1268556</v>
      </c>
      <c r="H14" s="630">
        <v>189220</v>
      </c>
      <c r="I14" s="630">
        <v>301682</v>
      </c>
      <c r="J14" s="633">
        <f>SUM(G14:I14)+Tabla2[[#This Row],[Empresas y Empleados sin claficar]]</f>
        <v>1759458</v>
      </c>
      <c r="K14" s="631">
        <f>+Tabla2[[#This Row],[Empresas Pendiente en Clasificar]]</f>
        <v>0</v>
      </c>
      <c r="L14" s="634">
        <f t="shared" si="1"/>
        <v>25.128293748839599</v>
      </c>
      <c r="M14" s="629"/>
      <c r="N14" s="629"/>
      <c r="O14" s="629"/>
      <c r="P14" s="629"/>
      <c r="Q14" s="629"/>
    </row>
    <row r="15" spans="1:17" s="240" customFormat="1" ht="14.25" customHeight="1">
      <c r="A15" s="452" t="s">
        <v>344</v>
      </c>
      <c r="B15" s="626">
        <v>74225</v>
      </c>
      <c r="C15" s="626">
        <v>524</v>
      </c>
      <c r="D15" s="626">
        <v>73</v>
      </c>
      <c r="E15" s="627"/>
      <c r="F15" s="633">
        <f t="shared" si="0"/>
        <v>74822</v>
      </c>
      <c r="G15" s="630">
        <v>1365808</v>
      </c>
      <c r="H15" s="630">
        <v>234553</v>
      </c>
      <c r="I15" s="630">
        <v>287877</v>
      </c>
      <c r="J15" s="633">
        <f>SUM(G15:I15)+Tabla2[[#This Row],[Empresas y Empleados sin claficar]]</f>
        <v>1888238</v>
      </c>
      <c r="K15" s="631">
        <f>+Tabla2[[#This Row],[Empresas Pendiente en Clasificar]]</f>
        <v>0</v>
      </c>
      <c r="L15" s="634">
        <f t="shared" si="1"/>
        <v>25.236401058512204</v>
      </c>
      <c r="M15" s="629"/>
      <c r="N15" s="629"/>
      <c r="O15" s="629"/>
      <c r="P15" s="629"/>
      <c r="Q15" s="629"/>
    </row>
    <row r="16" spans="1:17" s="240" customFormat="1" ht="14.25" customHeight="1">
      <c r="A16" s="452" t="s">
        <v>345</v>
      </c>
      <c r="B16" s="626">
        <v>78962</v>
      </c>
      <c r="C16" s="626">
        <v>564</v>
      </c>
      <c r="D16" s="626">
        <v>76</v>
      </c>
      <c r="E16" s="627"/>
      <c r="F16" s="633">
        <f t="shared" si="0"/>
        <v>79602</v>
      </c>
      <c r="G16" s="630">
        <v>1446555</v>
      </c>
      <c r="H16" s="630">
        <v>281553</v>
      </c>
      <c r="I16" s="630">
        <v>322214</v>
      </c>
      <c r="J16" s="633">
        <f>SUM(G16:I16)+Tabla2[[#This Row],[Empresas y Empleados sin claficar]]</f>
        <v>2050322</v>
      </c>
      <c r="K16" s="631">
        <f>+Tabla2[[#This Row],[Empresas Pendiente en Clasificar]]</f>
        <v>0</v>
      </c>
      <c r="L16" s="634">
        <f t="shared" si="1"/>
        <v>25.757166905354136</v>
      </c>
      <c r="M16" s="629"/>
      <c r="N16" s="629"/>
      <c r="O16" s="629"/>
      <c r="P16" s="629"/>
      <c r="Q16" s="629"/>
    </row>
    <row r="17" spans="1:17" s="240" customFormat="1" ht="14.25" customHeight="1">
      <c r="A17" s="452" t="s">
        <v>408</v>
      </c>
      <c r="B17" s="626">
        <v>84840</v>
      </c>
      <c r="C17" s="626">
        <v>597</v>
      </c>
      <c r="D17" s="626">
        <v>76</v>
      </c>
      <c r="E17" s="627"/>
      <c r="F17" s="633">
        <f t="shared" si="0"/>
        <v>85513</v>
      </c>
      <c r="G17" s="630">
        <v>1546593</v>
      </c>
      <c r="H17" s="630">
        <v>294564</v>
      </c>
      <c r="I17" s="630">
        <v>332833</v>
      </c>
      <c r="J17" s="633">
        <f>SUM(G17:I17)+Tabla2[[#This Row],[Empresas y Empleados sin claficar]]</f>
        <v>2173990</v>
      </c>
      <c r="K17" s="631">
        <f>+Tabla2[[#This Row],[Empresas Pendiente en Clasificar]]</f>
        <v>0</v>
      </c>
      <c r="L17" s="634">
        <f t="shared" si="1"/>
        <v>25.422918152795482</v>
      </c>
      <c r="M17" s="629"/>
      <c r="N17" s="629"/>
      <c r="O17" s="629"/>
      <c r="P17" s="629"/>
      <c r="Q17" s="629"/>
    </row>
    <row r="18" spans="1:17" s="240" customFormat="1" ht="14.25" customHeight="1">
      <c r="A18" s="452" t="s">
        <v>347</v>
      </c>
      <c r="B18" s="626">
        <v>90771</v>
      </c>
      <c r="C18" s="626">
        <v>615</v>
      </c>
      <c r="D18" s="626">
        <v>77</v>
      </c>
      <c r="E18" s="627"/>
      <c r="F18" s="633">
        <f t="shared" si="0"/>
        <v>91463</v>
      </c>
      <c r="G18" s="630">
        <v>1600281</v>
      </c>
      <c r="H18" s="630">
        <v>312660</v>
      </c>
      <c r="I18" s="630">
        <v>342772</v>
      </c>
      <c r="J18" s="633">
        <f>SUM(G18:I18)+Tabla2[[#This Row],[Empresas y Empleados sin claficar]]</f>
        <v>2255713</v>
      </c>
      <c r="K18" s="631">
        <f>+Tabla2[[#This Row],[Empresas Pendiente en Clasificar]]</f>
        <v>0</v>
      </c>
      <c r="L18" s="634">
        <f t="shared" si="1"/>
        <v>24.662573937001849</v>
      </c>
      <c r="M18" s="629"/>
      <c r="N18" s="629"/>
      <c r="O18" s="629"/>
      <c r="P18" s="629"/>
      <c r="Q18" s="629"/>
    </row>
    <row r="19" spans="1:17" s="240" customFormat="1" ht="14.25" customHeight="1">
      <c r="A19" s="452" t="s">
        <v>348</v>
      </c>
      <c r="B19" s="626">
        <v>91648</v>
      </c>
      <c r="C19" s="626">
        <v>599</v>
      </c>
      <c r="D19" s="626">
        <v>76</v>
      </c>
      <c r="E19" s="627"/>
      <c r="F19" s="633">
        <f t="shared" si="0"/>
        <v>92323</v>
      </c>
      <c r="G19" s="630">
        <v>1465738</v>
      </c>
      <c r="H19" s="630">
        <v>321920</v>
      </c>
      <c r="I19" s="630">
        <v>329392</v>
      </c>
      <c r="J19" s="633">
        <f>SUM(G19:I19)+Tabla2[[#This Row],[Empresas y Empleados sin claficar]]</f>
        <v>2117050</v>
      </c>
      <c r="K19" s="631">
        <f>+Tabla2[[#This Row],[Empresas Pendiente en Clasificar]]</f>
        <v>0</v>
      </c>
      <c r="L19" s="634">
        <f t="shared" si="1"/>
        <v>22.930905624817218</v>
      </c>
      <c r="M19" s="629"/>
      <c r="N19" s="629"/>
      <c r="O19" s="629"/>
      <c r="P19" s="629"/>
      <c r="Q19" s="629"/>
    </row>
    <row r="20" spans="1:17" s="240" customFormat="1" ht="14.25" customHeight="1">
      <c r="A20" s="452" t="s">
        <v>349</v>
      </c>
      <c r="B20" s="626">
        <v>103388</v>
      </c>
      <c r="C20" s="626">
        <v>592</v>
      </c>
      <c r="D20" s="626">
        <v>73</v>
      </c>
      <c r="E20" s="626">
        <v>92</v>
      </c>
      <c r="F20" s="633">
        <f t="shared" si="0"/>
        <v>104145</v>
      </c>
      <c r="G20" s="630">
        <v>1659980</v>
      </c>
      <c r="H20" s="630">
        <v>330733</v>
      </c>
      <c r="I20" s="630">
        <v>361238</v>
      </c>
      <c r="J20" s="633">
        <f>SUM(G20:I20)+Tabla2[[#This Row],[Empresas y Empleados sin claficar]]</f>
        <v>2352043</v>
      </c>
      <c r="K20" s="631">
        <f>+Tabla2[[#This Row],[Empresas Pendiente en Clasificar]]</f>
        <v>92</v>
      </c>
      <c r="L20" s="634">
        <f t="shared" si="1"/>
        <v>22.584310336550001</v>
      </c>
      <c r="M20" s="629"/>
      <c r="N20" s="629"/>
      <c r="O20" s="629"/>
      <c r="P20" s="629"/>
      <c r="Q20" s="629"/>
    </row>
    <row r="21" spans="1:17" s="240" customFormat="1" ht="14.25" customHeight="1">
      <c r="A21" s="453" t="s">
        <v>350</v>
      </c>
      <c r="B21" s="628">
        <v>98194</v>
      </c>
      <c r="C21" s="628">
        <v>602</v>
      </c>
      <c r="D21" s="628">
        <v>71</v>
      </c>
      <c r="E21" s="626">
        <v>590</v>
      </c>
      <c r="F21" s="633">
        <f t="shared" si="0"/>
        <v>99457</v>
      </c>
      <c r="G21" s="632">
        <v>1664403</v>
      </c>
      <c r="H21" s="632">
        <v>367589</v>
      </c>
      <c r="I21" s="632">
        <v>372457</v>
      </c>
      <c r="J21" s="633">
        <f>SUM(G21:I21)+Tabla2[[#This Row],[Empresas y Empleados sin claficar]]</f>
        <v>2405039</v>
      </c>
      <c r="K21" s="631">
        <f>+Tabla2[[#This Row],[Empresas Pendiente en Clasificar]]</f>
        <v>590</v>
      </c>
      <c r="L21" s="634">
        <f t="shared" si="1"/>
        <v>24.181696612606451</v>
      </c>
      <c r="M21" s="629"/>
      <c r="N21" s="629"/>
      <c r="O21" s="629"/>
      <c r="P21" s="629"/>
      <c r="Q21" s="629"/>
    </row>
    <row r="22" spans="1:17" s="240" customFormat="1" ht="14.25" customHeight="1">
      <c r="A22" s="453" t="s">
        <v>351</v>
      </c>
      <c r="B22" s="628">
        <v>104505</v>
      </c>
      <c r="C22" s="628">
        <v>601</v>
      </c>
      <c r="D22" s="628">
        <v>70</v>
      </c>
      <c r="E22" s="626">
        <v>0</v>
      </c>
      <c r="F22" s="633">
        <f>SUM(B22:E22)</f>
        <v>105176</v>
      </c>
      <c r="G22" s="632">
        <v>1715040</v>
      </c>
      <c r="H22" s="632">
        <v>345736</v>
      </c>
      <c r="I22" s="632">
        <v>385192</v>
      </c>
      <c r="J22" s="633">
        <f>SUM(G22:I22)+Tabla2[[#This Row],[Empresas y Empleados sin claficar]]</f>
        <v>2445968</v>
      </c>
      <c r="K22" s="631">
        <f>+Tabla2[[#This Row],[Empresas Pendiente en Clasificar]]</f>
        <v>0</v>
      </c>
      <c r="L22" s="634">
        <f t="shared" si="1"/>
        <v>23.255951928196545</v>
      </c>
      <c r="M22" s="629"/>
      <c r="N22" s="629"/>
      <c r="O22" s="629"/>
      <c r="P22" s="629"/>
      <c r="Q22" s="629"/>
    </row>
    <row r="23" spans="1:17" s="240" customFormat="1" ht="14.25" customHeight="1">
      <c r="A23" s="453" t="s">
        <v>352</v>
      </c>
      <c r="B23" s="628">
        <v>110144</v>
      </c>
      <c r="C23" s="628">
        <v>595</v>
      </c>
      <c r="D23" s="628">
        <v>69</v>
      </c>
      <c r="E23" s="626">
        <v>0</v>
      </c>
      <c r="F23" s="633">
        <v>110808</v>
      </c>
      <c r="G23" s="632">
        <v>1760716</v>
      </c>
      <c r="H23" s="632">
        <v>354880</v>
      </c>
      <c r="I23" s="632">
        <v>399945</v>
      </c>
      <c r="J23" s="633">
        <v>2515541</v>
      </c>
      <c r="K23" s="631">
        <v>0</v>
      </c>
      <c r="L23" s="634">
        <v>22.701799509060717</v>
      </c>
      <c r="M23" s="629"/>
      <c r="N23" s="629"/>
      <c r="O23" s="629"/>
      <c r="P23" s="629"/>
      <c r="Q23" s="629"/>
    </row>
    <row r="24" spans="1:17" s="240" customFormat="1" ht="14.25" customHeight="1">
      <c r="A24" s="453" t="str">
        <f>+'Resumen '!O5</f>
        <v>Nov.25</v>
      </c>
      <c r="B24" s="628">
        <f>+'Resumen '!B10</f>
        <v>116304</v>
      </c>
      <c r="C24" s="628">
        <f>+'Resumen '!B11</f>
        <v>539</v>
      </c>
      <c r="D24" s="628">
        <f>+'Resumen '!B12</f>
        <v>68</v>
      </c>
      <c r="E24" s="626"/>
      <c r="F24" s="633">
        <f>SUM(B24:E24)</f>
        <v>116911</v>
      </c>
      <c r="G24" s="632">
        <f>+'Resumen '!D10</f>
        <v>1815871</v>
      </c>
      <c r="H24" s="632">
        <f>+'Resumen '!D11</f>
        <v>356783</v>
      </c>
      <c r="I24" s="632">
        <f>+'Resumen '!D12</f>
        <v>431983</v>
      </c>
      <c r="J24" s="633">
        <f>SUM(G24:I24)+Tabla2[[#This Row],[Empresas y Empleados sin claficar]]</f>
        <v>2604637</v>
      </c>
      <c r="K24" s="631">
        <f>+Tabla2[[#This Row],[Empresas Pendiente en Clasificar]]</f>
        <v>0</v>
      </c>
      <c r="L24" s="634">
        <f>J24/F24</f>
        <v>22.278801823609413</v>
      </c>
      <c r="M24" s="629"/>
      <c r="N24" s="629"/>
      <c r="O24" s="629"/>
      <c r="P24" s="629"/>
      <c r="Q24" s="629"/>
    </row>
    <row r="25" spans="1:17" s="454" customFormat="1" ht="32.25" customHeight="1">
      <c r="A25" s="1216" t="s">
        <v>409</v>
      </c>
      <c r="B25" s="1217"/>
      <c r="C25" s="1217"/>
      <c r="D25" s="1217"/>
      <c r="E25" s="1217"/>
      <c r="F25" s="1217"/>
      <c r="G25" s="1217"/>
      <c r="H25" s="1217"/>
      <c r="I25" s="1217"/>
      <c r="J25" s="1217"/>
      <c r="K25" s="1217"/>
      <c r="L25" s="1217"/>
      <c r="M25" s="629"/>
      <c r="N25" s="629"/>
      <c r="O25" s="629"/>
      <c r="P25" s="629"/>
      <c r="Q25" s="629"/>
    </row>
    <row r="26" spans="1:17" ht="64.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5:L25"/>
    <mergeCell ref="A2:P2"/>
    <mergeCell ref="A1:P1"/>
    <mergeCell ref="A4:P4"/>
  </mergeCells>
  <conditionalFormatting sqref="B19:D24 G19:I24">
    <cfRule type="cellIs" dxfId="433" priority="3" operator="equal">
      <formula>0</formula>
    </cfRule>
  </conditionalFormatting>
  <pageMargins left="0.70866141732283472" right="0.70866141732283472" top="0.51181102362204722" bottom="0.39370078740157483" header="0.31496062992125984" footer="0.31496062992125984"/>
  <pageSetup paperSize="9" scale="51"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T41"/>
  <sheetViews>
    <sheetView showGridLines="0" view="pageBreakPreview" zoomScale="40" zoomScaleNormal="100" zoomScaleSheetLayoutView="40" workbookViewId="0">
      <selection activeCell="G46" sqref="G46"/>
    </sheetView>
  </sheetViews>
  <sheetFormatPr baseColWidth="10" defaultColWidth="11.42578125" defaultRowHeight="14.25"/>
  <cols>
    <col min="1" max="1" width="39.140625" style="176" customWidth="1"/>
    <col min="2" max="2" width="33.7109375" style="176" customWidth="1"/>
    <col min="3" max="3" width="43.7109375" style="176" customWidth="1"/>
    <col min="4" max="4" width="55.85546875" style="176" customWidth="1"/>
    <col min="5" max="5" width="42.42578125" style="176" customWidth="1"/>
    <col min="6" max="15" width="14.28515625" style="176" customWidth="1"/>
    <col min="16" max="16" width="14.42578125" style="176" customWidth="1"/>
    <col min="17" max="17" width="14.28515625" style="176" customWidth="1"/>
    <col min="18" max="18" width="13.85546875" style="176" customWidth="1"/>
    <col min="19" max="16384" width="11.42578125" style="176"/>
  </cols>
  <sheetData>
    <row r="1" spans="1:20" s="271" customFormat="1" ht="78" customHeight="1">
      <c r="A1" s="1219" t="s">
        <v>410</v>
      </c>
      <c r="B1" s="1219"/>
      <c r="C1" s="1219"/>
      <c r="D1" s="1219"/>
      <c r="E1" s="1219"/>
      <c r="F1" s="1219"/>
      <c r="G1" s="1219"/>
      <c r="H1" s="1219"/>
      <c r="I1" s="1219"/>
      <c r="J1" s="1219"/>
      <c r="K1" s="1219"/>
      <c r="L1" s="1219"/>
      <c r="M1" s="1219"/>
      <c r="N1" s="1219"/>
      <c r="O1" s="1219"/>
    </row>
    <row r="2" spans="1:20" s="271" customFormat="1" ht="39" customHeight="1">
      <c r="A2" s="1221" t="str">
        <f>+'Resumen '!O4</f>
        <v>Período:  Diciembre 2008 - Noviembre  2025</v>
      </c>
      <c r="B2" s="1221"/>
      <c r="C2" s="1221"/>
      <c r="D2" s="1221"/>
      <c r="E2" s="1221"/>
      <c r="F2" s="1221"/>
      <c r="G2" s="1221"/>
      <c r="H2" s="1221"/>
      <c r="I2" s="1221"/>
      <c r="J2" s="1221"/>
      <c r="K2" s="1221"/>
      <c r="L2" s="1221"/>
      <c r="M2" s="1221"/>
      <c r="N2" s="1221"/>
      <c r="O2" s="1221"/>
    </row>
    <row r="3" spans="1:20" ht="10.5" customHeight="1">
      <c r="A3" s="1220"/>
      <c r="B3" s="1220"/>
      <c r="C3" s="1220"/>
      <c r="D3" s="1220"/>
      <c r="E3" s="1220"/>
      <c r="F3" s="1220"/>
      <c r="G3" s="1220"/>
      <c r="H3" s="1220"/>
      <c r="I3" s="1220"/>
      <c r="J3" s="1220"/>
      <c r="K3" s="1220"/>
      <c r="L3" s="1220"/>
      <c r="M3" s="1220"/>
      <c r="N3" s="1220"/>
      <c r="O3" s="1220"/>
    </row>
    <row r="4" spans="1:20" ht="96.75" customHeight="1">
      <c r="A4" s="412" t="s">
        <v>89</v>
      </c>
      <c r="B4" s="337" t="s">
        <v>411</v>
      </c>
      <c r="C4" s="337" t="s">
        <v>412</v>
      </c>
      <c r="D4" s="337" t="s">
        <v>413</v>
      </c>
      <c r="E4" s="451" t="s">
        <v>414</v>
      </c>
      <c r="P4" s="210"/>
      <c r="Q4" s="210"/>
      <c r="R4" s="210"/>
      <c r="S4" s="210"/>
      <c r="T4" s="210"/>
    </row>
    <row r="5" spans="1:20" ht="27" customHeight="1">
      <c r="A5" s="338" t="s">
        <v>120</v>
      </c>
      <c r="B5" s="413">
        <v>992746</v>
      </c>
      <c r="C5" s="413">
        <f>+'2.Reportes ARL'!D8</f>
        <v>10977</v>
      </c>
      <c r="D5" s="414">
        <f>+(Tabla23[[#This Row],[Total Casos de Accid. Laborales y Enf. Prof.]]/Tabla23[[#This Row],[Afiliación al SRL]])*100000</f>
        <v>1105.7208994042787</v>
      </c>
      <c r="E5" s="712">
        <f>C5/B5</f>
        <v>1.1057208994042786E-2</v>
      </c>
      <c r="P5" s="210"/>
      <c r="Q5" s="210"/>
      <c r="R5" s="210"/>
      <c r="S5" s="210"/>
      <c r="T5" s="210"/>
    </row>
    <row r="6" spans="1:20" ht="27" customHeight="1">
      <c r="A6" s="338" t="s">
        <v>121</v>
      </c>
      <c r="B6" s="413">
        <v>1084705</v>
      </c>
      <c r="C6" s="413">
        <f>+'2.Reportes ARL'!D9</f>
        <v>14683</v>
      </c>
      <c r="D6" s="414">
        <f>+(Tabla23[[#This Row],[Total Casos de Accid. Laborales y Enf. Prof.]]/Tabla23[[#This Row],[Afiliación al SRL]])*100000</f>
        <v>1353.6399297504852</v>
      </c>
      <c r="E6" s="712">
        <f t="shared" ref="E6:E22" si="0">C6/B6</f>
        <v>1.3536399297504852E-2</v>
      </c>
      <c r="P6" s="210"/>
      <c r="Q6" s="210"/>
      <c r="R6" s="210"/>
      <c r="S6" s="210"/>
      <c r="T6" s="210"/>
    </row>
    <row r="7" spans="1:20" ht="27" customHeight="1">
      <c r="A7" s="338" t="s">
        <v>122</v>
      </c>
      <c r="B7" s="413">
        <v>1183463</v>
      </c>
      <c r="C7" s="413">
        <f>+'2.Reportes ARL'!D10</f>
        <v>17456</v>
      </c>
      <c r="D7" s="414">
        <f>+(Tabla23[[#This Row],[Total Casos de Accid. Laborales y Enf. Prof.]]/Tabla23[[#This Row],[Afiliación al SRL]])*100000</f>
        <v>1474.9933035506815</v>
      </c>
      <c r="E7" s="712">
        <f t="shared" si="0"/>
        <v>1.4749933035506814E-2</v>
      </c>
      <c r="P7" s="210"/>
      <c r="Q7" s="210"/>
      <c r="R7" s="210"/>
      <c r="S7" s="210"/>
      <c r="T7" s="210"/>
    </row>
    <row r="8" spans="1:20" ht="27" customHeight="1">
      <c r="A8" s="338" t="s">
        <v>123</v>
      </c>
      <c r="B8" s="413">
        <v>1367790</v>
      </c>
      <c r="C8" s="413">
        <f>+'2.Reportes ARL'!D11</f>
        <v>22597</v>
      </c>
      <c r="D8" s="414">
        <f>+(Tabla23[[#This Row],[Total Casos de Accid. Laborales y Enf. Prof.]]/Tabla23[[#This Row],[Afiliación al SRL]])*100000</f>
        <v>1652.0810943200345</v>
      </c>
      <c r="E8" s="712">
        <f t="shared" si="0"/>
        <v>1.6520810943200345E-2</v>
      </c>
      <c r="P8" s="210"/>
      <c r="Q8" s="210"/>
      <c r="R8" s="210"/>
      <c r="S8" s="210"/>
      <c r="T8" s="210"/>
    </row>
    <row r="9" spans="1:20" ht="27" customHeight="1">
      <c r="A9" s="338" t="s">
        <v>124</v>
      </c>
      <c r="B9" s="413">
        <v>1430273</v>
      </c>
      <c r="C9" s="413">
        <f>+'2.Reportes ARL'!D12</f>
        <v>26688</v>
      </c>
      <c r="D9" s="414">
        <f>+(Tabla23[[#This Row],[Total Casos de Accid. Laborales y Enf. Prof.]]/Tabla23[[#This Row],[Afiliación al SRL]])*100000</f>
        <v>1865.9374818653503</v>
      </c>
      <c r="E9" s="712">
        <f t="shared" si="0"/>
        <v>1.8659374818653502E-2</v>
      </c>
      <c r="P9" s="210"/>
      <c r="Q9" s="210"/>
      <c r="R9" s="210"/>
      <c r="S9" s="210"/>
      <c r="T9" s="210"/>
    </row>
    <row r="10" spans="1:20" ht="27" customHeight="1">
      <c r="A10" s="338" t="s">
        <v>125</v>
      </c>
      <c r="B10" s="413">
        <v>1530322</v>
      </c>
      <c r="C10" s="413">
        <f>+'2.Reportes ARL'!D13</f>
        <v>28635</v>
      </c>
      <c r="D10" s="414">
        <f>+(Tabla23[[#This Row],[Total Casos de Accid. Laborales y Enf. Prof.]]/Tabla23[[#This Row],[Afiliación al SRL]])*100000</f>
        <v>1871.174824644748</v>
      </c>
      <c r="E10" s="712">
        <f t="shared" si="0"/>
        <v>1.8711748246447481E-2</v>
      </c>
      <c r="P10" s="210"/>
      <c r="Q10" s="210"/>
      <c r="R10" s="210"/>
      <c r="S10" s="210"/>
      <c r="T10" s="210"/>
    </row>
    <row r="11" spans="1:20" ht="27" customHeight="1">
      <c r="A11" s="338" t="s">
        <v>126</v>
      </c>
      <c r="B11" s="413">
        <v>1651202</v>
      </c>
      <c r="C11" s="413">
        <f>+'2.Reportes ARL'!D14</f>
        <v>31032</v>
      </c>
      <c r="D11" s="414">
        <f>+(Tabla23[[#This Row],[Total Casos de Accid. Laborales y Enf. Prof.]]/Tabla23[[#This Row],[Afiliación al SRL]])*100000</f>
        <v>1879.3581887618836</v>
      </c>
      <c r="E11" s="712">
        <f t="shared" si="0"/>
        <v>1.8793581887618836E-2</v>
      </c>
      <c r="P11" s="210"/>
      <c r="Q11" s="210"/>
      <c r="R11" s="210"/>
      <c r="S11" s="210"/>
      <c r="T11" s="210"/>
    </row>
    <row r="12" spans="1:20" s="211" customFormat="1" ht="27" customHeight="1">
      <c r="A12" s="338" t="s">
        <v>127</v>
      </c>
      <c r="B12" s="413">
        <v>1759458</v>
      </c>
      <c r="C12" s="413">
        <v>34549</v>
      </c>
      <c r="D12" s="414">
        <f>+(Tabla23[[#This Row],[Total Casos de Accid. Laborales y Enf. Prof.]]/Tabla23[[#This Row],[Afiliación al SRL]])*100000</f>
        <v>1963.6160681300721</v>
      </c>
      <c r="E12" s="712">
        <f t="shared" si="0"/>
        <v>1.963616068130072E-2</v>
      </c>
      <c r="N12" s="176"/>
      <c r="P12" s="212"/>
      <c r="Q12" s="210"/>
      <c r="R12" s="212"/>
      <c r="S12" s="212"/>
      <c r="T12" s="212"/>
    </row>
    <row r="13" spans="1:20" ht="27" customHeight="1">
      <c r="A13" s="338" t="s">
        <v>128</v>
      </c>
      <c r="B13" s="413">
        <v>1888238</v>
      </c>
      <c r="C13" s="413">
        <v>38856</v>
      </c>
      <c r="D13" s="414">
        <f>+(Tabla23[[#This Row],[Total Casos de Accid. Laborales y Enf. Prof.]]/Tabla23[[#This Row],[Afiliación al SRL]])*100000</f>
        <v>2057.7914436633519</v>
      </c>
      <c r="E13" s="712">
        <f t="shared" si="0"/>
        <v>2.0577914436633517E-2</v>
      </c>
      <c r="P13" s="210"/>
      <c r="Q13" s="210"/>
      <c r="R13" s="210"/>
      <c r="S13" s="210"/>
      <c r="T13" s="210"/>
    </row>
    <row r="14" spans="1:20" ht="27" customHeight="1">
      <c r="A14" s="338" t="s">
        <v>129</v>
      </c>
      <c r="B14" s="413">
        <v>2050322</v>
      </c>
      <c r="C14" s="413">
        <v>41489</v>
      </c>
      <c r="D14" s="414">
        <f>+(Tabla23[[#This Row],[Total Casos de Accid. Laborales y Enf. Prof.]]/Tabla23[[#This Row],[Afiliación al SRL]])*100000</f>
        <v>2023.5358153499792</v>
      </c>
      <c r="E14" s="712">
        <f t="shared" si="0"/>
        <v>2.0235358153499791E-2</v>
      </c>
      <c r="P14" s="210"/>
      <c r="Q14" s="210"/>
      <c r="R14" s="210"/>
      <c r="S14" s="210"/>
      <c r="T14" s="210"/>
    </row>
    <row r="15" spans="1:20" ht="27" customHeight="1">
      <c r="A15" s="338" t="s">
        <v>415</v>
      </c>
      <c r="B15" s="413">
        <v>2202518</v>
      </c>
      <c r="C15" s="413">
        <v>45470</v>
      </c>
      <c r="D15" s="414">
        <f>+(Tabla23[[#This Row],[Total Casos de Accid. Laborales y Enf. Prof.]]/Tabla23[[#This Row],[Afiliación al SRL]])*100000</f>
        <v>2064.4553188668606</v>
      </c>
      <c r="E15" s="712">
        <f t="shared" si="0"/>
        <v>2.0644553188668605E-2</v>
      </c>
      <c r="P15" s="210"/>
      <c r="Q15" s="210"/>
      <c r="R15" s="210"/>
      <c r="S15" s="210"/>
      <c r="T15" s="210"/>
    </row>
    <row r="16" spans="1:20" ht="27" customHeight="1">
      <c r="A16" s="338" t="s">
        <v>416</v>
      </c>
      <c r="B16" s="413">
        <v>2299153</v>
      </c>
      <c r="C16" s="413">
        <v>49148</v>
      </c>
      <c r="D16" s="414">
        <f>+(Tabla23[[#This Row],[Total Casos de Accid. Laborales y Enf. Prof.]]/Tabla23[[#This Row],[Afiliación al SRL]])*100000</f>
        <v>2137.6567805622331</v>
      </c>
      <c r="E16" s="712">
        <f t="shared" si="0"/>
        <v>2.1376567805622332E-2</v>
      </c>
      <c r="P16" s="210"/>
      <c r="Q16" s="210"/>
      <c r="R16" s="210"/>
      <c r="S16" s="210"/>
      <c r="T16" s="210"/>
    </row>
    <row r="17" spans="1:20" ht="27" customHeight="1">
      <c r="A17" s="338" t="s">
        <v>294</v>
      </c>
      <c r="B17" s="413">
        <v>2117050</v>
      </c>
      <c r="C17" s="413">
        <v>40145</v>
      </c>
      <c r="D17" s="414">
        <f>+(Tabla23[[#This Row],[Total Casos de Accid. Laborales y Enf. Prof.]]/Tabla23[[#This Row],[Afiliación al SRL]])*100000</f>
        <v>1896.2707541153964</v>
      </c>
      <c r="E17" s="712">
        <f t="shared" si="0"/>
        <v>1.8962707541153964E-2</v>
      </c>
      <c r="P17" s="210"/>
      <c r="Q17" s="210"/>
      <c r="R17" s="210"/>
      <c r="S17" s="210"/>
      <c r="T17" s="210"/>
    </row>
    <row r="18" spans="1:20" ht="27" customHeight="1">
      <c r="A18" s="338" t="s">
        <v>417</v>
      </c>
      <c r="B18" s="413">
        <v>2352043</v>
      </c>
      <c r="C18" s="413">
        <v>47450</v>
      </c>
      <c r="D18" s="414">
        <f>+(Tabla23[[#This Row],[Total Casos de Accid. Laborales y Enf. Prof.]]/Tabla23[[#This Row],[Afiliación al SRL]])*100000</f>
        <v>2017.3950901407841</v>
      </c>
      <c r="E18" s="712">
        <f t="shared" si="0"/>
        <v>2.017395090140784E-2</v>
      </c>
      <c r="P18" s="210"/>
      <c r="Q18" s="210"/>
      <c r="R18" s="210"/>
      <c r="S18" s="210"/>
      <c r="T18" s="210"/>
    </row>
    <row r="19" spans="1:20" ht="27" customHeight="1">
      <c r="A19" s="415" t="s">
        <v>325</v>
      </c>
      <c r="B19" s="413">
        <v>2405039</v>
      </c>
      <c r="C19" s="413">
        <v>49595</v>
      </c>
      <c r="D19" s="414">
        <f>+(Tabla23[[#This Row],[Total Casos de Accid. Laborales y Enf. Prof.]]/Tabla23[[#This Row],[Afiliación al SRL]])*100000</f>
        <v>2062.1287222369369</v>
      </c>
      <c r="E19" s="712">
        <f t="shared" si="0"/>
        <v>2.0621287222369368E-2</v>
      </c>
      <c r="P19" s="210"/>
      <c r="Q19" s="210"/>
      <c r="R19" s="210"/>
      <c r="S19" s="210"/>
      <c r="T19" s="210"/>
    </row>
    <row r="20" spans="1:20" ht="27" customHeight="1">
      <c r="A20" s="415" t="s">
        <v>326</v>
      </c>
      <c r="B20" s="413">
        <v>2455244</v>
      </c>
      <c r="C20" s="413">
        <v>46797</v>
      </c>
      <c r="D20" s="414">
        <f>+(Tabla23[[#This Row],[Total Casos de Accid. Laborales y Enf. Prof.]]/Tabla23[[#This Row],[Afiliación al SRL]])*100000</f>
        <v>1906.0020103908205</v>
      </c>
      <c r="E20" s="712">
        <f t="shared" si="0"/>
        <v>1.9060020103908205E-2</v>
      </c>
      <c r="P20" s="210"/>
      <c r="Q20" s="210"/>
      <c r="R20" s="210"/>
      <c r="S20" s="210"/>
      <c r="T20" s="210"/>
    </row>
    <row r="21" spans="1:20" ht="27" customHeight="1">
      <c r="A21" s="594" t="s">
        <v>136</v>
      </c>
      <c r="B21" s="413">
        <v>2515541</v>
      </c>
      <c r="C21" s="413">
        <v>50232</v>
      </c>
      <c r="D21" s="414">
        <v>1996.8666779829866</v>
      </c>
      <c r="E21" s="712">
        <f t="shared" si="0"/>
        <v>1.9968666779829867E-2</v>
      </c>
      <c r="P21" s="210"/>
      <c r="Q21" s="210"/>
      <c r="R21" s="210"/>
      <c r="S21" s="210"/>
      <c r="T21" s="210"/>
    </row>
    <row r="22" spans="1:20" ht="27" customHeight="1">
      <c r="A22" s="415" t="str">
        <f>+'Resumen '!O6</f>
        <v>Nov. 2025</v>
      </c>
      <c r="B22" s="413">
        <f>+'Resumen '!D14</f>
        <v>2604637</v>
      </c>
      <c r="C22" s="413">
        <f>+'Resumen '!D7</f>
        <v>47800</v>
      </c>
      <c r="D22" s="414">
        <f>+(Tabla23[[#This Row],[Total Casos de Accid. Laborales y Enf. Prof.]]/Tabla23[[#This Row],[Afiliación al SRL]])*100000</f>
        <v>1835.1885502663135</v>
      </c>
      <c r="E22" s="712">
        <f t="shared" si="0"/>
        <v>1.8351885502663135E-2</v>
      </c>
      <c r="P22" s="210"/>
      <c r="Q22" s="213"/>
      <c r="R22" s="210"/>
      <c r="S22" s="210"/>
      <c r="T22" s="210"/>
    </row>
    <row r="23" spans="1:20" ht="27" customHeight="1">
      <c r="A23" s="416" t="s">
        <v>418</v>
      </c>
      <c r="B23" s="490"/>
      <c r="C23" s="331"/>
      <c r="D23" s="331">
        <f>AVERAGE(D5:D22)</f>
        <v>1842.4340530001775</v>
      </c>
      <c r="E23" s="491">
        <f>AVERAGE(E5:E22)</f>
        <v>1.8424340530001779E-2</v>
      </c>
      <c r="P23" s="210"/>
      <c r="Q23" s="210"/>
      <c r="R23" s="210"/>
      <c r="S23" s="210"/>
      <c r="T23" s="210"/>
    </row>
    <row r="24" spans="1:20" ht="27.75" customHeight="1">
      <c r="A24" s="471" t="s">
        <v>419</v>
      </c>
      <c r="P24" s="210"/>
      <c r="Q24" s="210"/>
      <c r="R24" s="210"/>
      <c r="S24" s="210"/>
      <c r="T24" s="210"/>
    </row>
    <row r="25" spans="1:20">
      <c r="P25" s="204"/>
      <c r="Q25" s="210"/>
    </row>
    <row r="26" spans="1:20">
      <c r="P26" s="204"/>
      <c r="Q26" s="210"/>
    </row>
    <row r="27" spans="1:20">
      <c r="P27" s="204"/>
      <c r="Q27" s="204"/>
    </row>
    <row r="28" spans="1:20" ht="15">
      <c r="A28" s="214">
        <v>100000</v>
      </c>
      <c r="P28" s="204"/>
      <c r="Q28" s="204"/>
    </row>
    <row r="29" spans="1:20">
      <c r="P29" s="204"/>
      <c r="Q29" s="204"/>
    </row>
    <row r="30" spans="1:20">
      <c r="P30" s="204"/>
      <c r="Q30" s="204"/>
    </row>
    <row r="31" spans="1:20" ht="69" customHeight="1">
      <c r="P31" s="204"/>
      <c r="Q31" s="204"/>
      <c r="R31" s="203"/>
    </row>
    <row r="32" spans="1:20">
      <c r="P32" s="204"/>
      <c r="Q32" s="204"/>
    </row>
    <row r="33" spans="16:17">
      <c r="P33" s="204"/>
      <c r="Q33" s="204"/>
    </row>
    <row r="34" spans="16:17">
      <c r="P34" s="204"/>
      <c r="Q34" s="204"/>
    </row>
    <row r="35" spans="16:17" ht="52.5" customHeight="1">
      <c r="P35" s="204"/>
      <c r="Q35" s="204"/>
    </row>
    <row r="36" spans="16:17" ht="101.25" customHeight="1">
      <c r="P36" s="204"/>
      <c r="Q36" s="204"/>
    </row>
    <row r="37" spans="16:17">
      <c r="P37" s="204"/>
      <c r="Q37" s="204"/>
    </row>
    <row r="38" spans="16:17">
      <c r="P38" s="204"/>
      <c r="Q38" s="204"/>
    </row>
    <row r="41" spans="16:17" ht="67.5" customHeight="1"/>
  </sheetData>
  <mergeCells count="3">
    <mergeCell ref="A1:O1"/>
    <mergeCell ref="A3:O3"/>
    <mergeCell ref="A2:O2"/>
  </mergeCells>
  <conditionalFormatting sqref="B15:C20 B22:C22 E5:E22">
    <cfRule type="cellIs" dxfId="415" priority="3" operator="equal">
      <formula>0</formula>
    </cfRule>
  </conditionalFormatting>
  <conditionalFormatting sqref="B21:C21">
    <cfRule type="cellIs" dxfId="414" priority="1" operator="equal">
      <formula>0</formula>
    </cfRule>
  </conditionalFormatting>
  <pageMargins left="0.70866141732283472" right="0.70866141732283472" top="0.74803149606299213" bottom="0.74803149606299213" header="0.31496062992125984" footer="0.31496062992125984"/>
  <pageSetup paperSize="9" scale="32"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T51"/>
  <sheetViews>
    <sheetView showGridLines="0" view="pageBreakPreview" zoomScale="40" zoomScaleNormal="100" zoomScaleSheetLayoutView="40" zoomScalePageLayoutView="40" workbookViewId="0">
      <selection activeCell="U1" sqref="U1:AA1048576"/>
    </sheetView>
  </sheetViews>
  <sheetFormatPr baseColWidth="10" defaultColWidth="11.42578125" defaultRowHeight="14.25"/>
  <cols>
    <col min="1" max="1" width="26.28515625" style="190" customWidth="1"/>
    <col min="2" max="2" width="36.5703125" style="190" customWidth="1"/>
    <col min="3" max="3" width="30.140625" style="190" customWidth="1"/>
    <col min="4" max="4" width="38.42578125" style="190" customWidth="1"/>
    <col min="5" max="5" width="25.85546875" style="190" customWidth="1"/>
    <col min="6" max="15" width="33.85546875" style="190" customWidth="1"/>
    <col min="16" max="16" width="24.140625" style="190" hidden="1" customWidth="1"/>
    <col min="17" max="17" width="23.85546875" style="190" hidden="1" customWidth="1"/>
    <col min="18" max="18" width="0" style="190" hidden="1" customWidth="1"/>
    <col min="19" max="19" width="11.42578125" style="190"/>
    <col min="20" max="20" width="17.42578125" style="190" customWidth="1"/>
    <col min="21" max="21" width="2.42578125" style="190" bestFit="1" customWidth="1"/>
    <col min="22" max="22" width="8.7109375" style="190" bestFit="1" customWidth="1"/>
    <col min="23" max="16384" width="11.42578125" style="190"/>
  </cols>
  <sheetData>
    <row r="1" spans="1:20" s="271" customFormat="1" ht="74.25" customHeight="1">
      <c r="A1" s="1222" t="s">
        <v>420</v>
      </c>
      <c r="B1" s="1222"/>
      <c r="C1" s="1222"/>
      <c r="D1" s="1222"/>
      <c r="E1" s="1222"/>
      <c r="F1" s="1222"/>
      <c r="G1" s="1222"/>
      <c r="H1" s="1222"/>
      <c r="I1" s="1222"/>
      <c r="J1" s="1222"/>
      <c r="K1" s="1222"/>
      <c r="L1" s="1222"/>
      <c r="M1" s="1222"/>
      <c r="N1" s="1222"/>
      <c r="O1" s="1222"/>
      <c r="P1" s="1222"/>
      <c r="Q1" s="1222"/>
      <c r="R1" s="1222"/>
    </row>
    <row r="2" spans="1:20" s="271" customFormat="1" ht="42" customHeight="1">
      <c r="A2" s="1221" t="str">
        <f>+'Resumen '!O4</f>
        <v>Período:  Diciembre 2008 - Noviembre  2025</v>
      </c>
      <c r="B2" s="1221"/>
      <c r="C2" s="1221"/>
      <c r="D2" s="1221"/>
      <c r="E2" s="1221"/>
      <c r="F2" s="1221"/>
      <c r="G2" s="1221"/>
      <c r="H2" s="1221"/>
      <c r="I2" s="1221"/>
      <c r="J2" s="1221"/>
      <c r="K2" s="1221"/>
      <c r="L2" s="1221"/>
      <c r="M2" s="1221"/>
      <c r="N2" s="1221"/>
      <c r="O2" s="1221"/>
      <c r="P2" s="1221"/>
      <c r="Q2" s="1221"/>
      <c r="R2" s="1221"/>
    </row>
    <row r="3" spans="1:20" s="176" customFormat="1" ht="7.5" customHeight="1"/>
    <row r="4" spans="1:20" s="176" customFormat="1" ht="354.75" customHeight="1">
      <c r="A4" s="1226" t="s">
        <v>421</v>
      </c>
      <c r="B4" s="1227"/>
      <c r="C4" s="1227"/>
      <c r="D4" s="1227"/>
      <c r="E4" s="1227"/>
      <c r="F4" s="1227"/>
      <c r="G4" s="1227"/>
      <c r="H4" s="1227"/>
      <c r="I4" s="1227"/>
      <c r="J4" s="1227"/>
      <c r="K4" s="1227"/>
      <c r="L4" s="1227"/>
      <c r="M4" s="1227"/>
      <c r="N4" s="1227"/>
      <c r="O4" s="1227"/>
    </row>
    <row r="5" spans="1:20" s="176" customFormat="1" ht="15.75" customHeight="1"/>
    <row r="6" spans="1:20" s="176" customFormat="1" ht="60" customHeight="1">
      <c r="A6" s="1102" t="s">
        <v>89</v>
      </c>
      <c r="B6" s="1103" t="s">
        <v>422</v>
      </c>
      <c r="C6" s="1104" t="s">
        <v>423</v>
      </c>
      <c r="D6" s="1103" t="s">
        <v>424</v>
      </c>
      <c r="E6" s="204"/>
      <c r="F6" s="204"/>
      <c r="G6" s="204"/>
      <c r="H6" s="204"/>
      <c r="I6" s="204"/>
      <c r="J6" s="204"/>
      <c r="K6" s="204"/>
      <c r="L6" s="204"/>
      <c r="M6" s="204"/>
      <c r="N6" s="204"/>
      <c r="O6" s="204"/>
      <c r="T6" s="206"/>
    </row>
    <row r="7" spans="1:20" s="176" customFormat="1" ht="27.75" customHeight="1">
      <c r="A7" s="367" t="s">
        <v>284</v>
      </c>
      <c r="B7" s="1105">
        <v>1566047</v>
      </c>
      <c r="C7" s="456">
        <v>1188229</v>
      </c>
      <c r="D7" s="458"/>
      <c r="E7" s="204"/>
      <c r="F7" s="204"/>
      <c r="G7" s="204"/>
      <c r="H7" s="204"/>
      <c r="I7" s="204"/>
      <c r="J7" s="204"/>
      <c r="K7" s="204"/>
      <c r="L7" s="204"/>
      <c r="M7" s="204"/>
      <c r="N7" s="204"/>
      <c r="O7" s="204"/>
      <c r="P7" s="204"/>
      <c r="Q7" s="205"/>
      <c r="R7" s="205"/>
      <c r="T7" s="206"/>
    </row>
    <row r="8" spans="1:20" s="176" customFormat="1" ht="27.75" customHeight="1">
      <c r="A8" s="367" t="s">
        <v>285</v>
      </c>
      <c r="B8" s="1105">
        <v>1560994</v>
      </c>
      <c r="C8" s="456">
        <v>1227725</v>
      </c>
      <c r="D8" s="1106">
        <f>C8/C7-1</f>
        <v>3.323938399079629E-2</v>
      </c>
      <c r="E8" s="203"/>
      <c r="F8" s="203"/>
      <c r="G8" s="203"/>
      <c r="H8" s="203"/>
      <c r="I8" s="203"/>
      <c r="J8" s="203"/>
      <c r="K8" s="203"/>
      <c r="L8" s="203"/>
      <c r="M8" s="203"/>
      <c r="N8" s="203"/>
      <c r="O8" s="203"/>
      <c r="Q8" s="205"/>
      <c r="R8" s="205"/>
      <c r="T8" s="206"/>
    </row>
    <row r="9" spans="1:20" s="176" customFormat="1" ht="27.75" customHeight="1">
      <c r="A9" s="367" t="s">
        <v>286</v>
      </c>
      <c r="B9" s="1105">
        <v>1631129</v>
      </c>
      <c r="C9" s="456">
        <v>1299087</v>
      </c>
      <c r="D9" s="1106">
        <f t="shared" ref="D9:D24" si="0">C9/C8-1</f>
        <v>5.8125394530534225E-2</v>
      </c>
      <c r="E9" s="204"/>
      <c r="Q9" s="205"/>
      <c r="R9" s="205"/>
      <c r="T9" s="206"/>
    </row>
    <row r="10" spans="1:20" s="176" customFormat="1" ht="27.75" customHeight="1">
      <c r="A10" s="367" t="s">
        <v>287</v>
      </c>
      <c r="B10" s="1105">
        <v>1686216</v>
      </c>
      <c r="C10" s="456">
        <v>1367790</v>
      </c>
      <c r="D10" s="1106">
        <f t="shared" si="0"/>
        <v>5.2885603504615242E-2</v>
      </c>
      <c r="P10" s="207"/>
      <c r="Q10" s="205"/>
      <c r="R10" s="205"/>
      <c r="T10" s="206"/>
    </row>
    <row r="11" spans="1:20" s="176" customFormat="1" ht="27.75" customHeight="1">
      <c r="A11" s="367" t="s">
        <v>288</v>
      </c>
      <c r="B11" s="1105">
        <v>1716228</v>
      </c>
      <c r="C11" s="456">
        <v>1430273</v>
      </c>
      <c r="D11" s="1106">
        <f t="shared" si="0"/>
        <v>4.5681720147098703E-2</v>
      </c>
      <c r="P11" s="184"/>
      <c r="Q11" s="205"/>
      <c r="R11" s="205"/>
      <c r="T11" s="206"/>
    </row>
    <row r="12" spans="1:20" s="176" customFormat="1" ht="27.75" customHeight="1">
      <c r="A12" s="367" t="s">
        <v>289</v>
      </c>
      <c r="B12" s="1105">
        <v>1769801</v>
      </c>
      <c r="C12" s="456">
        <v>1530322</v>
      </c>
      <c r="D12" s="1106">
        <f t="shared" si="0"/>
        <v>6.9950981386071032E-2</v>
      </c>
      <c r="E12" s="204"/>
      <c r="F12" s="204"/>
      <c r="G12" s="204"/>
      <c r="H12" s="204"/>
      <c r="I12" s="204"/>
      <c r="J12" s="204"/>
      <c r="K12" s="204"/>
      <c r="L12" s="204"/>
      <c r="M12" s="204"/>
      <c r="N12" s="204"/>
      <c r="O12" s="204"/>
      <c r="P12" s="184"/>
      <c r="Q12" s="205"/>
      <c r="R12" s="205"/>
      <c r="T12" s="206"/>
    </row>
    <row r="13" spans="1:20" s="176" customFormat="1" ht="27.75" customHeight="1">
      <c r="A13" s="367" t="s">
        <v>290</v>
      </c>
      <c r="B13" s="1105">
        <v>1853784.4208326</v>
      </c>
      <c r="C13" s="1105">
        <f>+'3.SRL'!J13</f>
        <v>1651202</v>
      </c>
      <c r="D13" s="1106">
        <f t="shared" si="0"/>
        <v>7.8989911927032308E-2</v>
      </c>
      <c r="E13" s="204"/>
      <c r="F13" s="204"/>
      <c r="G13" s="204"/>
      <c r="H13" s="204"/>
      <c r="I13" s="204"/>
      <c r="J13" s="204"/>
      <c r="K13" s="204"/>
      <c r="L13" s="204"/>
      <c r="M13" s="204"/>
      <c r="N13" s="204"/>
      <c r="O13" s="204"/>
      <c r="P13" s="207"/>
      <c r="Q13" s="205"/>
      <c r="R13" s="205"/>
      <c r="T13" s="206"/>
    </row>
    <row r="14" spans="1:20" s="176" customFormat="1" ht="27.75" customHeight="1">
      <c r="A14" s="367" t="s">
        <v>291</v>
      </c>
      <c r="B14" s="1105">
        <v>1939410.7036625701</v>
      </c>
      <c r="C14" s="1105">
        <f>+'3.SRL'!J14</f>
        <v>1759458</v>
      </c>
      <c r="D14" s="1106">
        <f t="shared" si="0"/>
        <v>6.5561936092616069E-2</v>
      </c>
      <c r="E14" s="204"/>
      <c r="F14" s="204"/>
      <c r="G14" s="204"/>
      <c r="H14" s="204"/>
      <c r="I14" s="204"/>
      <c r="J14" s="204"/>
      <c r="K14" s="204"/>
      <c r="L14" s="204"/>
      <c r="M14" s="204"/>
      <c r="N14" s="204"/>
      <c r="O14" s="204"/>
      <c r="P14" s="207"/>
      <c r="Q14" s="205"/>
      <c r="R14" s="205"/>
      <c r="T14" s="206"/>
    </row>
    <row r="15" spans="1:20" s="176" customFormat="1" ht="27.75" customHeight="1">
      <c r="A15" s="367" t="s">
        <v>292</v>
      </c>
      <c r="B15" s="1105">
        <v>2012995.43601726</v>
      </c>
      <c r="C15" s="1105">
        <v>1888238</v>
      </c>
      <c r="D15" s="1106">
        <f t="shared" si="0"/>
        <v>7.3192994660855826E-2</v>
      </c>
      <c r="E15" s="204"/>
      <c r="F15" s="204"/>
      <c r="G15" s="204"/>
      <c r="H15" s="204"/>
      <c r="I15" s="204"/>
      <c r="J15" s="204"/>
      <c r="K15" s="204"/>
      <c r="L15" s="204"/>
      <c r="M15" s="204"/>
      <c r="N15" s="204"/>
      <c r="O15" s="204"/>
      <c r="P15" s="207"/>
      <c r="Q15" s="205"/>
      <c r="R15" s="205"/>
      <c r="T15" s="206"/>
    </row>
    <row r="16" spans="1:20" s="176" customFormat="1" ht="27.75" customHeight="1">
      <c r="A16" s="367" t="s">
        <v>293</v>
      </c>
      <c r="B16" s="1105">
        <v>2050906.62490762</v>
      </c>
      <c r="C16" s="1105">
        <v>2038807</v>
      </c>
      <c r="D16" s="1106">
        <f t="shared" si="0"/>
        <v>7.9740477630468209E-2</v>
      </c>
      <c r="E16" s="204"/>
      <c r="F16" s="204"/>
      <c r="G16" s="204"/>
      <c r="H16" s="204"/>
      <c r="I16" s="204"/>
      <c r="J16" s="204"/>
      <c r="K16" s="204"/>
      <c r="L16" s="204"/>
      <c r="M16" s="204"/>
      <c r="N16" s="204"/>
      <c r="O16" s="204"/>
      <c r="P16" s="207"/>
      <c r="Q16" s="205"/>
      <c r="R16" s="205"/>
      <c r="T16" s="208"/>
    </row>
    <row r="17" spans="1:20" s="176" customFormat="1" ht="27.75" customHeight="1">
      <c r="A17" s="367" t="s">
        <v>130</v>
      </c>
      <c r="B17" s="1105">
        <v>2202518.1965998798</v>
      </c>
      <c r="C17" s="1105">
        <v>2173990</v>
      </c>
      <c r="D17" s="1106">
        <f t="shared" si="0"/>
        <v>6.6304951866459128E-2</v>
      </c>
      <c r="E17" s="204"/>
      <c r="F17" s="204"/>
      <c r="G17" s="204"/>
      <c r="H17" s="204"/>
      <c r="I17" s="204"/>
      <c r="J17" s="204"/>
      <c r="K17" s="204"/>
      <c r="L17" s="204"/>
      <c r="M17" s="204"/>
      <c r="N17" s="204"/>
      <c r="O17" s="204"/>
      <c r="P17" s="204"/>
      <c r="Q17" s="205"/>
      <c r="R17" s="205"/>
      <c r="T17" s="209"/>
    </row>
    <row r="18" spans="1:20" s="176" customFormat="1" ht="27.75" customHeight="1">
      <c r="A18" s="367" t="s">
        <v>131</v>
      </c>
      <c r="B18" s="1105">
        <v>2299463.3115164302</v>
      </c>
      <c r="C18" s="1105">
        <v>2255713</v>
      </c>
      <c r="D18" s="1106">
        <f t="shared" si="0"/>
        <v>3.7591249269775862E-2</v>
      </c>
      <c r="E18" s="204"/>
      <c r="F18" s="204"/>
      <c r="G18" s="204"/>
      <c r="H18" s="204"/>
      <c r="I18" s="204"/>
      <c r="J18" s="204"/>
      <c r="K18" s="204"/>
      <c r="L18" s="204"/>
      <c r="M18" s="204"/>
      <c r="N18" s="204"/>
      <c r="O18" s="204"/>
      <c r="P18" s="204"/>
      <c r="Q18" s="205"/>
      <c r="R18" s="205"/>
      <c r="T18" s="209"/>
    </row>
    <row r="19" spans="1:20" s="176" customFormat="1" ht="27.75" customHeight="1">
      <c r="A19" s="367" t="s">
        <v>132</v>
      </c>
      <c r="B19" s="1105">
        <v>2045876.3979077199</v>
      </c>
      <c r="C19" s="1105">
        <v>2117050</v>
      </c>
      <c r="D19" s="1106">
        <f t="shared" si="0"/>
        <v>-6.1471915975126246E-2</v>
      </c>
      <c r="E19" s="204"/>
      <c r="F19" s="204"/>
      <c r="G19" s="204"/>
      <c r="H19" s="204"/>
      <c r="I19" s="204"/>
      <c r="J19" s="204"/>
      <c r="K19" s="204"/>
      <c r="L19" s="204"/>
      <c r="M19" s="204"/>
      <c r="N19" s="204"/>
      <c r="O19" s="204"/>
      <c r="P19" s="204"/>
      <c r="Q19" s="205"/>
      <c r="R19" s="205"/>
      <c r="T19" s="209"/>
    </row>
    <row r="20" spans="1:20" s="176" customFormat="1" ht="27.75" customHeight="1">
      <c r="A20" s="367" t="s">
        <v>133</v>
      </c>
      <c r="B20" s="1105">
        <v>2170910.4636014798</v>
      </c>
      <c r="C20" s="1105">
        <v>2311186</v>
      </c>
      <c r="D20" s="1106">
        <f t="shared" si="0"/>
        <v>9.1701187973831422E-2</v>
      </c>
      <c r="E20" s="204"/>
      <c r="F20" s="204"/>
      <c r="G20" s="204"/>
      <c r="H20" s="204"/>
      <c r="I20" s="204"/>
      <c r="J20" s="204"/>
      <c r="K20" s="204"/>
      <c r="L20" s="204"/>
      <c r="M20" s="204"/>
      <c r="N20" s="204"/>
      <c r="O20" s="204"/>
      <c r="P20" s="204"/>
      <c r="Q20" s="205"/>
      <c r="R20" s="205"/>
      <c r="T20" s="209"/>
    </row>
    <row r="21" spans="1:20" s="176" customFormat="1" ht="27.75" customHeight="1">
      <c r="A21" s="1107" t="s">
        <v>134</v>
      </c>
      <c r="B21" s="1105">
        <v>2253696.5098291901</v>
      </c>
      <c r="C21" s="1105">
        <v>2405039</v>
      </c>
      <c r="D21" s="1106">
        <f t="shared" si="0"/>
        <v>4.0608155293429427E-2</v>
      </c>
      <c r="E21" s="204"/>
      <c r="F21" s="204"/>
      <c r="G21" s="204"/>
      <c r="H21" s="204"/>
      <c r="I21" s="204"/>
      <c r="J21" s="204"/>
      <c r="K21" s="204"/>
      <c r="L21" s="204"/>
      <c r="M21" s="204"/>
      <c r="N21" s="204"/>
      <c r="O21" s="204"/>
      <c r="P21" s="204"/>
      <c r="Q21" s="205"/>
      <c r="R21" s="205"/>
    </row>
    <row r="22" spans="1:20" s="176" customFormat="1" ht="27.75" customHeight="1">
      <c r="A22" s="1107" t="s">
        <v>135</v>
      </c>
      <c r="B22" s="1105">
        <v>2308209.4335936001</v>
      </c>
      <c r="C22" s="1105">
        <v>2445968</v>
      </c>
      <c r="D22" s="1106">
        <f t="shared" si="0"/>
        <v>1.7018019250415461E-2</v>
      </c>
      <c r="E22" s="204"/>
      <c r="F22" s="204"/>
      <c r="G22" s="204"/>
      <c r="H22" s="204"/>
      <c r="I22" s="204"/>
      <c r="J22" s="204"/>
      <c r="K22" s="204"/>
      <c r="L22" s="204"/>
      <c r="M22" s="204"/>
      <c r="N22" s="204"/>
      <c r="O22" s="204"/>
      <c r="P22" s="204"/>
      <c r="Q22" s="205"/>
      <c r="R22" s="205"/>
    </row>
    <row r="23" spans="1:20" s="176" customFormat="1" ht="27.75" customHeight="1">
      <c r="A23" s="1107" t="s">
        <v>136</v>
      </c>
      <c r="B23" s="1105">
        <v>2445484</v>
      </c>
      <c r="C23" s="1105">
        <v>2515541</v>
      </c>
      <c r="D23" s="1106">
        <f t="shared" si="0"/>
        <v>2.8443953477723438E-2</v>
      </c>
      <c r="E23" s="204"/>
      <c r="F23" s="204"/>
      <c r="G23" s="204"/>
      <c r="H23" s="204"/>
      <c r="I23" s="204"/>
      <c r="J23" s="204"/>
      <c r="K23" s="204"/>
      <c r="L23" s="204"/>
      <c r="M23" s="204"/>
      <c r="N23" s="204"/>
      <c r="O23" s="204"/>
      <c r="P23" s="204"/>
      <c r="Q23" s="205"/>
      <c r="R23" s="205"/>
    </row>
    <row r="24" spans="1:20" s="176" customFormat="1" ht="27.75" customHeight="1">
      <c r="A24" s="1107" t="str">
        <f>+'Resumen '!O6</f>
        <v>Nov. 2025</v>
      </c>
      <c r="B24" s="1108">
        <f>+'Resumen '!B68</f>
        <v>2517564.7648642301</v>
      </c>
      <c r="C24" s="1108">
        <f>+'Resumen '!D14</f>
        <v>2604637</v>
      </c>
      <c r="D24" s="1106">
        <f t="shared" si="0"/>
        <v>3.541822613902923E-2</v>
      </c>
      <c r="E24" s="204"/>
      <c r="F24" s="204"/>
      <c r="G24" s="204"/>
      <c r="H24" s="204"/>
      <c r="I24" s="204"/>
      <c r="J24" s="204"/>
      <c r="K24" s="204"/>
      <c r="L24" s="204"/>
      <c r="M24" s="204"/>
      <c r="N24" s="204"/>
      <c r="O24" s="204"/>
      <c r="P24" s="204"/>
      <c r="Q24" s="205"/>
      <c r="R24" s="205"/>
    </row>
    <row r="25" spans="1:20" s="176" customFormat="1" ht="90.75" customHeight="1">
      <c r="A25" s="1223" t="s">
        <v>425</v>
      </c>
      <c r="B25" s="1224"/>
      <c r="C25" s="1224"/>
      <c r="D25" s="1224"/>
      <c r="E25" s="204"/>
      <c r="F25" s="204"/>
      <c r="G25" s="204"/>
      <c r="H25" s="204"/>
      <c r="I25" s="204"/>
      <c r="J25" s="204"/>
      <c r="K25" s="204"/>
      <c r="L25" s="204"/>
      <c r="M25" s="204"/>
      <c r="N25" s="204"/>
      <c r="O25" s="204"/>
      <c r="P25" s="204"/>
      <c r="Q25" s="205"/>
      <c r="R25" s="205"/>
    </row>
    <row r="26" spans="1:20" s="176" customFormat="1" ht="18">
      <c r="A26" s="1225"/>
      <c r="B26" s="1225"/>
      <c r="C26" s="1225"/>
      <c r="D26" s="1225"/>
      <c r="E26" s="204"/>
      <c r="F26" s="204"/>
      <c r="G26" s="204"/>
      <c r="H26" s="204"/>
      <c r="I26" s="204"/>
      <c r="J26" s="204"/>
      <c r="K26" s="204"/>
      <c r="L26" s="204"/>
      <c r="M26" s="204"/>
      <c r="N26" s="204"/>
      <c r="O26" s="204"/>
      <c r="P26" s="204"/>
      <c r="R26" s="204"/>
    </row>
    <row r="27" spans="1:20" s="176" customFormat="1">
      <c r="B27" s="204"/>
      <c r="C27" s="204"/>
      <c r="D27" s="204"/>
      <c r="E27" s="204"/>
      <c r="F27" s="204"/>
      <c r="G27" s="204"/>
      <c r="H27" s="204"/>
      <c r="I27" s="204"/>
      <c r="J27" s="204"/>
      <c r="K27" s="204"/>
      <c r="L27" s="204"/>
      <c r="M27" s="204"/>
      <c r="N27" s="204"/>
      <c r="O27" s="204"/>
      <c r="P27" s="204"/>
      <c r="Q27" s="204"/>
      <c r="R27" s="204"/>
    </row>
    <row r="28" spans="1:20" s="176" customFormat="1">
      <c r="B28" s="204"/>
      <c r="C28" s="204"/>
      <c r="D28" s="204"/>
      <c r="E28" s="204"/>
      <c r="F28" s="204"/>
      <c r="G28" s="204"/>
      <c r="H28" s="204"/>
      <c r="I28" s="204"/>
      <c r="J28" s="204"/>
      <c r="K28" s="204"/>
      <c r="L28" s="204"/>
      <c r="M28" s="204"/>
      <c r="N28" s="204"/>
      <c r="O28" s="204"/>
      <c r="P28" s="204"/>
      <c r="Q28" s="204"/>
      <c r="R28" s="204"/>
    </row>
    <row r="29" spans="1:20" s="176" customFormat="1">
      <c r="B29" s="204"/>
      <c r="C29" s="204"/>
      <c r="D29" s="204"/>
      <c r="E29" s="204"/>
      <c r="F29" s="204"/>
      <c r="G29" s="204"/>
      <c r="H29" s="204"/>
      <c r="I29" s="204"/>
      <c r="J29" s="204"/>
      <c r="K29" s="204"/>
      <c r="L29" s="204"/>
      <c r="M29" s="204"/>
      <c r="N29" s="204"/>
      <c r="O29" s="204"/>
      <c r="P29" s="204"/>
      <c r="Q29" s="204"/>
      <c r="R29" s="204"/>
    </row>
    <row r="30" spans="1:20" s="176" customFormat="1">
      <c r="B30" s="204"/>
      <c r="C30" s="204"/>
      <c r="D30" s="204"/>
      <c r="E30" s="204"/>
      <c r="F30" s="204"/>
      <c r="G30" s="204"/>
      <c r="H30" s="204"/>
      <c r="I30" s="204"/>
      <c r="J30" s="204"/>
      <c r="K30" s="204"/>
      <c r="L30" s="204"/>
      <c r="M30" s="204"/>
      <c r="N30" s="204"/>
      <c r="O30" s="204"/>
      <c r="P30" s="204"/>
      <c r="Q30" s="204"/>
      <c r="R30" s="204"/>
    </row>
    <row r="31" spans="1:20" s="176" customFormat="1">
      <c r="B31" s="204"/>
      <c r="C31" s="204"/>
      <c r="D31" s="204"/>
      <c r="E31" s="204"/>
      <c r="F31" s="204"/>
      <c r="G31" s="204"/>
      <c r="H31" s="204"/>
      <c r="I31" s="204"/>
      <c r="J31" s="204"/>
      <c r="K31" s="204"/>
      <c r="L31" s="204"/>
      <c r="M31" s="204"/>
      <c r="N31" s="204"/>
      <c r="O31" s="204"/>
      <c r="P31" s="204"/>
      <c r="Q31" s="204"/>
      <c r="R31" s="204"/>
    </row>
    <row r="32" spans="1:20" s="176" customFormat="1">
      <c r="B32" s="204"/>
      <c r="C32" s="204"/>
      <c r="D32" s="204"/>
      <c r="E32" s="204"/>
      <c r="F32" s="204"/>
      <c r="G32" s="204"/>
      <c r="H32" s="204"/>
      <c r="I32" s="204"/>
      <c r="J32" s="204"/>
      <c r="K32" s="204"/>
      <c r="L32" s="204"/>
      <c r="M32" s="204"/>
      <c r="N32" s="204"/>
      <c r="O32" s="204"/>
      <c r="P32" s="204"/>
      <c r="Q32" s="204"/>
      <c r="R32" s="204"/>
    </row>
    <row r="33" spans="2:18" s="176" customFormat="1">
      <c r="B33" s="204"/>
      <c r="C33" s="204"/>
      <c r="D33" s="204"/>
      <c r="E33" s="204"/>
      <c r="F33" s="204"/>
      <c r="G33" s="204"/>
      <c r="H33" s="204"/>
      <c r="I33" s="204"/>
      <c r="J33" s="204"/>
      <c r="K33" s="204"/>
      <c r="L33" s="204"/>
      <c r="M33" s="204"/>
      <c r="N33" s="204"/>
      <c r="O33" s="204"/>
      <c r="P33" s="204"/>
      <c r="Q33" s="204"/>
      <c r="R33" s="204"/>
    </row>
    <row r="34" spans="2:18" s="176" customFormat="1">
      <c r="B34" s="204"/>
      <c r="C34" s="204"/>
      <c r="D34" s="204"/>
      <c r="E34" s="204"/>
      <c r="F34" s="204"/>
      <c r="G34" s="204"/>
      <c r="H34" s="204"/>
      <c r="I34" s="204"/>
      <c r="J34" s="204"/>
      <c r="K34" s="204"/>
      <c r="L34" s="204"/>
      <c r="M34" s="204"/>
      <c r="N34" s="204"/>
      <c r="O34" s="204"/>
      <c r="P34" s="204"/>
      <c r="Q34" s="204"/>
      <c r="R34" s="204"/>
    </row>
    <row r="35" spans="2:18" s="176" customFormat="1">
      <c r="B35" s="204"/>
      <c r="C35" s="204"/>
      <c r="D35" s="204"/>
      <c r="E35" s="204"/>
      <c r="F35" s="204"/>
      <c r="G35" s="204"/>
      <c r="H35" s="204"/>
      <c r="I35" s="204"/>
      <c r="J35" s="204"/>
      <c r="K35" s="204"/>
      <c r="L35" s="204"/>
      <c r="M35" s="204"/>
      <c r="N35" s="204"/>
      <c r="O35" s="204"/>
      <c r="P35" s="204"/>
      <c r="Q35" s="204"/>
      <c r="R35" s="204"/>
    </row>
    <row r="36" spans="2:18" s="176" customFormat="1">
      <c r="B36" s="204"/>
      <c r="C36" s="204"/>
      <c r="D36" s="204"/>
      <c r="E36" s="204"/>
      <c r="F36" s="204"/>
      <c r="G36" s="204"/>
      <c r="H36" s="204"/>
      <c r="I36" s="204"/>
      <c r="J36" s="204"/>
      <c r="K36" s="204"/>
      <c r="L36" s="204"/>
      <c r="M36" s="204"/>
      <c r="N36" s="204"/>
      <c r="O36" s="204"/>
      <c r="P36" s="204"/>
      <c r="Q36" s="204"/>
      <c r="R36" s="204"/>
    </row>
    <row r="37" spans="2:18" s="176" customFormat="1">
      <c r="B37" s="204"/>
      <c r="C37" s="204"/>
      <c r="D37" s="204"/>
      <c r="E37" s="204"/>
      <c r="F37" s="204"/>
      <c r="G37" s="204"/>
      <c r="H37" s="204"/>
      <c r="I37" s="204"/>
      <c r="J37" s="204"/>
      <c r="K37" s="204"/>
      <c r="L37" s="204"/>
      <c r="M37" s="204"/>
      <c r="N37" s="204"/>
      <c r="O37" s="204"/>
      <c r="P37" s="204"/>
      <c r="Q37" s="204"/>
      <c r="R37" s="204"/>
    </row>
    <row r="38" spans="2:18" s="176" customFormat="1">
      <c r="B38" s="204"/>
      <c r="C38" s="204"/>
      <c r="D38" s="204"/>
      <c r="E38" s="204"/>
      <c r="F38" s="204"/>
      <c r="G38" s="204"/>
      <c r="H38" s="204"/>
      <c r="I38" s="204"/>
      <c r="J38" s="204"/>
      <c r="K38" s="204"/>
      <c r="L38" s="204"/>
      <c r="M38" s="204"/>
      <c r="N38" s="204"/>
      <c r="O38" s="204"/>
      <c r="P38" s="204"/>
      <c r="Q38" s="204"/>
      <c r="R38" s="204"/>
    </row>
    <row r="39" spans="2:18" s="176" customFormat="1">
      <c r="B39" s="204"/>
      <c r="C39" s="204"/>
      <c r="D39" s="204"/>
      <c r="E39" s="204"/>
      <c r="F39" s="204"/>
      <c r="G39" s="204"/>
      <c r="H39" s="204"/>
      <c r="I39" s="204"/>
      <c r="J39" s="204"/>
      <c r="K39" s="204"/>
      <c r="L39" s="204"/>
      <c r="M39" s="204"/>
      <c r="N39" s="204"/>
      <c r="O39" s="204"/>
      <c r="P39" s="204"/>
      <c r="Q39" s="204"/>
      <c r="R39" s="204"/>
    </row>
    <row r="40" spans="2:18" s="176" customFormat="1">
      <c r="B40" s="204"/>
      <c r="C40" s="204"/>
      <c r="D40" s="204"/>
      <c r="E40" s="204"/>
      <c r="F40" s="204"/>
      <c r="G40" s="204"/>
      <c r="H40" s="204"/>
      <c r="I40" s="204"/>
      <c r="J40" s="204"/>
      <c r="K40" s="204"/>
      <c r="L40" s="204"/>
      <c r="M40" s="204"/>
      <c r="N40" s="204"/>
      <c r="O40" s="204"/>
      <c r="P40" s="204"/>
      <c r="Q40" s="204"/>
      <c r="R40" s="204"/>
    </row>
    <row r="41" spans="2:18" s="176" customFormat="1">
      <c r="B41" s="204"/>
      <c r="C41" s="204"/>
      <c r="D41" s="204"/>
      <c r="E41" s="204"/>
      <c r="F41" s="204"/>
      <c r="G41" s="204"/>
      <c r="H41" s="204"/>
      <c r="I41" s="204"/>
      <c r="J41" s="204"/>
      <c r="K41" s="204"/>
      <c r="L41" s="204"/>
      <c r="M41" s="204"/>
      <c r="N41" s="204"/>
      <c r="O41" s="204"/>
      <c r="P41" s="204"/>
      <c r="Q41" s="204"/>
      <c r="R41" s="204"/>
    </row>
    <row r="42" spans="2:18" s="176" customFormat="1">
      <c r="B42" s="204"/>
      <c r="C42" s="204"/>
      <c r="D42" s="204"/>
      <c r="E42" s="204"/>
      <c r="F42" s="204"/>
      <c r="G42" s="204"/>
      <c r="H42" s="204"/>
      <c r="I42" s="204"/>
      <c r="J42" s="204"/>
      <c r="K42" s="204"/>
      <c r="L42" s="204"/>
      <c r="M42" s="204"/>
      <c r="N42" s="204"/>
      <c r="O42" s="204"/>
      <c r="P42" s="204"/>
      <c r="Q42" s="204"/>
      <c r="R42" s="204"/>
    </row>
    <row r="43" spans="2:18" s="176" customFormat="1">
      <c r="B43" s="204"/>
      <c r="C43" s="204"/>
      <c r="D43" s="204"/>
    </row>
    <row r="44" spans="2:18" s="176" customFormat="1">
      <c r="B44" s="204"/>
      <c r="C44" s="204"/>
      <c r="D44" s="204"/>
    </row>
    <row r="45" spans="2:18" s="176" customFormat="1">
      <c r="B45" s="204"/>
      <c r="C45" s="204"/>
      <c r="D45" s="204"/>
    </row>
    <row r="46" spans="2:18" s="176" customFormat="1"/>
    <row r="47" spans="2:18" s="176" customFormat="1"/>
    <row r="48" spans="2:18" s="176" customFormat="1"/>
    <row r="49" spans="1:4">
      <c r="A49" s="176"/>
      <c r="B49" s="176"/>
      <c r="C49" s="176"/>
      <c r="D49" s="176"/>
    </row>
    <row r="50" spans="1:4">
      <c r="A50" s="176"/>
      <c r="B50" s="176"/>
      <c r="C50" s="176"/>
      <c r="D50" s="176"/>
    </row>
    <row r="51" spans="1:4" ht="57.75" customHeight="1">
      <c r="A51" s="176"/>
      <c r="B51" s="176"/>
      <c r="C51" s="176"/>
      <c r="D51" s="176"/>
    </row>
  </sheetData>
  <mergeCells count="5">
    <mergeCell ref="A1:R1"/>
    <mergeCell ref="A25:D25"/>
    <mergeCell ref="A26:D26"/>
    <mergeCell ref="A2:R2"/>
    <mergeCell ref="A4:O4"/>
  </mergeCells>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V35" sqref="V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9" scale="6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228" t="s">
        <v>426</v>
      </c>
      <c r="B6" s="1229"/>
      <c r="C6" s="1229"/>
      <c r="D6" s="1229"/>
      <c r="E6" s="1229"/>
      <c r="F6" s="1229"/>
      <c r="G6" s="1229"/>
      <c r="H6" s="1229"/>
      <c r="I6" s="1229"/>
      <c r="J6" s="1229"/>
      <c r="K6" s="1229"/>
      <c r="L6" s="1229"/>
      <c r="M6" s="1229"/>
    </row>
    <row r="7" spans="1:13">
      <c r="A7" s="1229"/>
      <c r="B7" s="1229"/>
      <c r="C7" s="1229"/>
      <c r="D7" s="1229"/>
      <c r="E7" s="1229"/>
      <c r="F7" s="1229"/>
      <c r="G7" s="1229"/>
      <c r="H7" s="1229"/>
      <c r="I7" s="1229"/>
      <c r="J7" s="1229"/>
      <c r="K7" s="1229"/>
      <c r="L7" s="1229"/>
      <c r="M7" s="1229"/>
    </row>
    <row r="8" spans="1:13">
      <c r="A8" s="1229"/>
      <c r="B8" s="1229"/>
      <c r="C8" s="1229"/>
      <c r="D8" s="1229"/>
      <c r="E8" s="1229"/>
      <c r="F8" s="1229"/>
      <c r="G8" s="1229"/>
      <c r="H8" s="1229"/>
      <c r="I8" s="1229"/>
      <c r="J8" s="1229"/>
      <c r="K8" s="1229"/>
      <c r="L8" s="1229"/>
      <c r="M8" s="1229"/>
    </row>
    <row r="9" spans="1:13">
      <c r="A9" s="1229"/>
      <c r="B9" s="1229"/>
      <c r="C9" s="1229"/>
      <c r="D9" s="1229"/>
      <c r="E9" s="1229"/>
      <c r="F9" s="1229"/>
      <c r="G9" s="1229"/>
      <c r="H9" s="1229"/>
      <c r="I9" s="1229"/>
      <c r="J9" s="1229"/>
      <c r="K9" s="1229"/>
      <c r="L9" s="1229"/>
      <c r="M9" s="1229"/>
    </row>
    <row r="10" spans="1:13">
      <c r="A10" s="1229"/>
      <c r="B10" s="1229"/>
      <c r="C10" s="1229"/>
      <c r="D10" s="1229"/>
      <c r="E10" s="1229"/>
      <c r="F10" s="1229"/>
      <c r="G10" s="1229"/>
      <c r="H10" s="1229"/>
      <c r="I10" s="1229"/>
      <c r="J10" s="1229"/>
      <c r="K10" s="1229"/>
      <c r="L10" s="1229"/>
      <c r="M10" s="1229"/>
    </row>
    <row r="11" spans="1:13">
      <c r="A11" s="1229"/>
      <c r="B11" s="1229"/>
      <c r="C11" s="1229"/>
      <c r="D11" s="1229"/>
      <c r="E11" s="1229"/>
      <c r="F11" s="1229"/>
      <c r="G11" s="1229"/>
      <c r="H11" s="1229"/>
      <c r="I11" s="1229"/>
      <c r="J11" s="1229"/>
      <c r="K11" s="1229"/>
      <c r="L11" s="1229"/>
      <c r="M11" s="1229"/>
    </row>
    <row r="12" spans="1:13">
      <c r="A12" s="1229"/>
      <c r="B12" s="1229"/>
      <c r="C12" s="1229"/>
      <c r="D12" s="1229"/>
      <c r="E12" s="1229"/>
      <c r="F12" s="1229"/>
      <c r="G12" s="1229"/>
      <c r="H12" s="1229"/>
      <c r="I12" s="1229"/>
      <c r="J12" s="1229"/>
      <c r="K12" s="1229"/>
      <c r="L12" s="1229"/>
      <c r="M12" s="1229"/>
    </row>
    <row r="13" spans="1:13">
      <c r="A13" s="1229"/>
      <c r="B13" s="1229"/>
      <c r="C13" s="1229"/>
      <c r="D13" s="1229"/>
      <c r="E13" s="1229"/>
      <c r="F13" s="1229"/>
      <c r="G13" s="1229"/>
      <c r="H13" s="1229"/>
      <c r="I13" s="1229"/>
      <c r="J13" s="1229"/>
      <c r="K13" s="1229"/>
      <c r="L13" s="1229"/>
      <c r="M13" s="1229"/>
    </row>
    <row r="14" spans="1:13">
      <c r="A14" s="1229"/>
      <c r="B14" s="1229"/>
      <c r="C14" s="1229"/>
      <c r="D14" s="1229"/>
      <c r="E14" s="1229"/>
      <c r="F14" s="1229"/>
      <c r="G14" s="1229"/>
      <c r="H14" s="1229"/>
      <c r="I14" s="1229"/>
      <c r="J14" s="1229"/>
      <c r="K14" s="1229"/>
      <c r="L14" s="1229"/>
      <c r="M14" s="1229"/>
    </row>
    <row r="15" spans="1:13">
      <c r="A15" s="1229"/>
      <c r="B15" s="1229"/>
      <c r="C15" s="1229"/>
      <c r="D15" s="1229"/>
      <c r="E15" s="1229"/>
      <c r="F15" s="1229"/>
      <c r="G15" s="1229"/>
      <c r="H15" s="1229"/>
      <c r="I15" s="1229"/>
      <c r="J15" s="1229"/>
      <c r="K15" s="1229"/>
      <c r="L15" s="1229"/>
      <c r="M15" s="1229"/>
    </row>
    <row r="16" spans="1:13">
      <c r="A16" s="1229"/>
      <c r="B16" s="1229"/>
      <c r="C16" s="1229"/>
      <c r="D16" s="1229"/>
      <c r="E16" s="1229"/>
      <c r="F16" s="1229"/>
      <c r="G16" s="1229"/>
      <c r="H16" s="1229"/>
      <c r="I16" s="1229"/>
      <c r="J16" s="1229"/>
      <c r="K16" s="1229"/>
      <c r="L16" s="1229"/>
      <c r="M16" s="1229"/>
    </row>
    <row r="17" spans="1:16">
      <c r="A17" s="1229"/>
      <c r="B17" s="1229"/>
      <c r="C17" s="1229"/>
      <c r="D17" s="1229"/>
      <c r="E17" s="1229"/>
      <c r="F17" s="1229"/>
      <c r="G17" s="1229"/>
      <c r="H17" s="1229"/>
      <c r="I17" s="1229"/>
      <c r="J17" s="1229"/>
      <c r="K17" s="1229"/>
      <c r="L17" s="1229"/>
      <c r="M17" s="1229"/>
    </row>
    <row r="18" spans="1:16">
      <c r="A18" s="1229"/>
      <c r="B18" s="1229"/>
      <c r="C18" s="1229"/>
      <c r="D18" s="1229"/>
      <c r="E18" s="1229"/>
      <c r="F18" s="1229"/>
      <c r="G18" s="1229"/>
      <c r="H18" s="1229"/>
      <c r="I18" s="1229"/>
      <c r="J18" s="1229"/>
      <c r="K18" s="1229"/>
      <c r="L18" s="1229"/>
      <c r="M18" s="1229"/>
    </row>
    <row r="19" spans="1:16">
      <c r="A19" s="1229"/>
      <c r="B19" s="1229"/>
      <c r="C19" s="1229"/>
      <c r="D19" s="1229"/>
      <c r="E19" s="1229"/>
      <c r="F19" s="1229"/>
      <c r="G19" s="1229"/>
      <c r="H19" s="1229"/>
      <c r="I19" s="1229"/>
      <c r="J19" s="1229"/>
      <c r="K19" s="1229"/>
      <c r="L19" s="1229"/>
      <c r="M19" s="1229"/>
    </row>
    <row r="20" spans="1:16">
      <c r="A20" s="1229"/>
      <c r="B20" s="1229"/>
      <c r="C20" s="1229"/>
      <c r="D20" s="1229"/>
      <c r="E20" s="1229"/>
      <c r="F20" s="1229"/>
      <c r="G20" s="1229"/>
      <c r="H20" s="1229"/>
      <c r="I20" s="1229"/>
      <c r="J20" s="1229"/>
      <c r="K20" s="1229"/>
      <c r="L20" s="1229"/>
      <c r="M20" s="1229"/>
    </row>
    <row r="21" spans="1:16">
      <c r="A21" s="1229"/>
      <c r="B21" s="1229"/>
      <c r="C21" s="1229"/>
      <c r="D21" s="1229"/>
      <c r="E21" s="1229"/>
      <c r="F21" s="1229"/>
      <c r="G21" s="1229"/>
      <c r="H21" s="1229"/>
      <c r="I21" s="1229"/>
      <c r="J21" s="1229"/>
      <c r="K21" s="1229"/>
      <c r="L21" s="1229"/>
      <c r="M21" s="1229"/>
    </row>
    <row r="22" spans="1:16">
      <c r="A22" s="1229"/>
      <c r="B22" s="1229"/>
      <c r="C22" s="1229"/>
      <c r="D22" s="1229"/>
      <c r="E22" s="1229"/>
      <c r="F22" s="1229"/>
      <c r="G22" s="1229"/>
      <c r="H22" s="1229"/>
      <c r="I22" s="1229"/>
      <c r="J22" s="1229"/>
      <c r="K22" s="1229"/>
      <c r="L22" s="1229"/>
      <c r="M22" s="1229"/>
    </row>
    <row r="23" spans="1:16">
      <c r="A23" s="1229"/>
      <c r="B23" s="1229"/>
      <c r="C23" s="1229"/>
      <c r="D23" s="1229"/>
      <c r="E23" s="1229"/>
      <c r="F23" s="1229"/>
      <c r="G23" s="1229"/>
      <c r="H23" s="1229"/>
      <c r="I23" s="1229"/>
      <c r="J23" s="1229"/>
      <c r="K23" s="1229"/>
      <c r="L23" s="1229"/>
      <c r="M23" s="1229"/>
    </row>
    <row r="24" spans="1:16">
      <c r="A24" s="1229"/>
      <c r="B24" s="1229"/>
      <c r="C24" s="1229"/>
      <c r="D24" s="1229"/>
      <c r="E24" s="1229"/>
      <c r="F24" s="1229"/>
      <c r="G24" s="1229"/>
      <c r="H24" s="1229"/>
      <c r="I24" s="1229"/>
      <c r="J24" s="1229"/>
      <c r="K24" s="1229"/>
      <c r="L24" s="1229"/>
      <c r="M24" s="1229"/>
    </row>
    <row r="25" spans="1:16">
      <c r="A25" s="1229"/>
      <c r="B25" s="1229"/>
      <c r="C25" s="1229"/>
      <c r="D25" s="1229"/>
      <c r="E25" s="1229"/>
      <c r="F25" s="1229"/>
      <c r="G25" s="1229"/>
      <c r="H25" s="1229"/>
      <c r="I25" s="1229"/>
      <c r="J25" s="1229"/>
      <c r="K25" s="1229"/>
      <c r="L25" s="1229"/>
      <c r="M25" s="1229"/>
    </row>
    <row r="26" spans="1:16">
      <c r="A26" s="1229"/>
      <c r="B26" s="1229"/>
      <c r="C26" s="1229"/>
      <c r="D26" s="1229"/>
      <c r="E26" s="1229"/>
      <c r="F26" s="1229"/>
      <c r="G26" s="1229"/>
      <c r="H26" s="1229"/>
      <c r="I26" s="1229"/>
      <c r="J26" s="1229"/>
      <c r="K26" s="1229"/>
      <c r="L26" s="1229"/>
      <c r="M26" s="1229"/>
      <c r="P26" t="s">
        <v>427</v>
      </c>
    </row>
    <row r="27" spans="1:16">
      <c r="A27" s="1229"/>
      <c r="B27" s="1229"/>
      <c r="C27" s="1229"/>
      <c r="D27" s="1229"/>
      <c r="E27" s="1229"/>
      <c r="F27" s="1229"/>
      <c r="G27" s="1229"/>
      <c r="H27" s="1229"/>
      <c r="I27" s="1229"/>
      <c r="J27" s="1229"/>
      <c r="K27" s="1229"/>
      <c r="L27" s="1229"/>
      <c r="M27" s="1229"/>
    </row>
    <row r="28" spans="1:16">
      <c r="A28" s="1229"/>
      <c r="B28" s="1229"/>
      <c r="C28" s="1229"/>
      <c r="D28" s="1229"/>
      <c r="E28" s="1229"/>
      <c r="F28" s="1229"/>
      <c r="G28" s="1229"/>
      <c r="H28" s="1229"/>
      <c r="I28" s="1229"/>
      <c r="J28" s="1229"/>
      <c r="K28" s="1229"/>
      <c r="L28" s="1229"/>
      <c r="M28" s="1229"/>
    </row>
    <row r="29" spans="1:16">
      <c r="A29" s="1229"/>
      <c r="B29" s="1229"/>
      <c r="C29" s="1229"/>
      <c r="D29" s="1229"/>
      <c r="E29" s="1229"/>
      <c r="F29" s="1229"/>
      <c r="G29" s="1229"/>
      <c r="H29" s="1229"/>
      <c r="I29" s="1229"/>
      <c r="J29" s="1229"/>
      <c r="K29" s="1229"/>
      <c r="L29" s="1229"/>
      <c r="M29" s="1229"/>
    </row>
    <row r="30" spans="1:16">
      <c r="A30" s="1229"/>
      <c r="B30" s="1229"/>
      <c r="C30" s="1229"/>
      <c r="D30" s="1229"/>
      <c r="E30" s="1229"/>
      <c r="F30" s="1229"/>
      <c r="G30" s="1229"/>
      <c r="H30" s="1229"/>
      <c r="I30" s="1229"/>
      <c r="J30" s="1229"/>
      <c r="K30" s="1229"/>
      <c r="L30" s="1229"/>
      <c r="M30" s="1229"/>
    </row>
    <row r="31" spans="1:16">
      <c r="A31" s="1229"/>
      <c r="B31" s="1229"/>
      <c r="C31" s="1229"/>
      <c r="D31" s="1229"/>
      <c r="E31" s="1229"/>
      <c r="F31" s="1229"/>
      <c r="G31" s="1229"/>
      <c r="H31" s="1229"/>
      <c r="I31" s="1229"/>
      <c r="J31" s="1229"/>
      <c r="K31" s="1229"/>
      <c r="L31" s="1229"/>
      <c r="M31" s="1229"/>
    </row>
    <row r="32" spans="1:16">
      <c r="A32" s="1229"/>
      <c r="B32" s="1229"/>
      <c r="C32" s="1229"/>
      <c r="D32" s="1229"/>
      <c r="E32" s="1229"/>
      <c r="F32" s="1229"/>
      <c r="G32" s="1229"/>
      <c r="H32" s="1229"/>
      <c r="I32" s="1229"/>
      <c r="J32" s="1229"/>
      <c r="K32" s="1229"/>
      <c r="L32" s="1229"/>
      <c r="M32" s="1229"/>
    </row>
    <row r="33" spans="1:13">
      <c r="A33" s="1229"/>
      <c r="B33" s="1229"/>
      <c r="C33" s="1229"/>
      <c r="D33" s="1229"/>
      <c r="E33" s="1229"/>
      <c r="F33" s="1229"/>
      <c r="G33" s="1229"/>
      <c r="H33" s="1229"/>
      <c r="I33" s="1229"/>
      <c r="J33" s="1229"/>
      <c r="K33" s="1229"/>
      <c r="L33" s="1229"/>
      <c r="M33" s="1229"/>
    </row>
    <row r="34" spans="1:13">
      <c r="A34" s="1229"/>
      <c r="B34" s="1229"/>
      <c r="C34" s="1229"/>
      <c r="D34" s="1229"/>
      <c r="E34" s="1229"/>
      <c r="F34" s="1229"/>
      <c r="G34" s="1229"/>
      <c r="H34" s="1229"/>
      <c r="I34" s="1229"/>
      <c r="J34" s="1229"/>
      <c r="K34" s="1229"/>
      <c r="L34" s="1229"/>
      <c r="M34" s="1229"/>
    </row>
    <row r="35" spans="1:13">
      <c r="A35" s="1229"/>
      <c r="B35" s="1229"/>
      <c r="C35" s="1229"/>
      <c r="D35" s="1229"/>
      <c r="E35" s="1229"/>
      <c r="F35" s="1229"/>
      <c r="G35" s="1229"/>
      <c r="H35" s="1229"/>
      <c r="I35" s="1229"/>
      <c r="J35" s="1229"/>
      <c r="K35" s="1229"/>
      <c r="L35" s="1229"/>
      <c r="M35" s="1229"/>
    </row>
    <row r="36" spans="1:13">
      <c r="A36" s="1229"/>
      <c r="B36" s="1229"/>
      <c r="C36" s="1229"/>
      <c r="D36" s="1229"/>
      <c r="E36" s="1229"/>
      <c r="F36" s="1229"/>
      <c r="G36" s="1229"/>
      <c r="H36" s="1229"/>
      <c r="I36" s="1229"/>
      <c r="J36" s="1229"/>
      <c r="K36" s="1229"/>
      <c r="L36" s="1229"/>
      <c r="M36" s="1229"/>
    </row>
    <row r="37" spans="1:13">
      <c r="A37" s="1229"/>
      <c r="B37" s="1229"/>
      <c r="C37" s="1229"/>
      <c r="D37" s="1229"/>
      <c r="E37" s="1229"/>
      <c r="F37" s="1229"/>
      <c r="G37" s="1229"/>
      <c r="H37" s="1229"/>
      <c r="I37" s="1229"/>
      <c r="J37" s="1229"/>
      <c r="K37" s="1229"/>
      <c r="L37" s="1229"/>
      <c r="M37" s="1229"/>
    </row>
    <row r="38" spans="1:13">
      <c r="A38" s="1229"/>
      <c r="B38" s="1229"/>
      <c r="C38" s="1229"/>
      <c r="D38" s="1229"/>
      <c r="E38" s="1229"/>
      <c r="F38" s="1229"/>
      <c r="G38" s="1229"/>
      <c r="H38" s="1229"/>
      <c r="I38" s="1229"/>
      <c r="J38" s="1229"/>
      <c r="K38" s="1229"/>
      <c r="L38" s="1229"/>
      <c r="M38" s="1229"/>
    </row>
    <row r="39" spans="1:13">
      <c r="A39" s="1229"/>
      <c r="B39" s="1229"/>
      <c r="C39" s="1229"/>
      <c r="D39" s="1229"/>
      <c r="E39" s="1229"/>
      <c r="F39" s="1229"/>
      <c r="G39" s="1229"/>
      <c r="H39" s="1229"/>
      <c r="I39" s="1229"/>
      <c r="J39" s="1229"/>
      <c r="K39" s="1229"/>
      <c r="L39" s="1229"/>
      <c r="M39" s="1229"/>
    </row>
    <row r="40" spans="1:13">
      <c r="A40" s="1229"/>
      <c r="B40" s="1229"/>
      <c r="C40" s="1229"/>
      <c r="D40" s="1229"/>
      <c r="E40" s="1229"/>
      <c r="F40" s="1229"/>
      <c r="G40" s="1229"/>
      <c r="H40" s="1229"/>
      <c r="I40" s="1229"/>
      <c r="J40" s="1229"/>
      <c r="K40" s="1229"/>
      <c r="L40" s="1229"/>
      <c r="M40" s="1229"/>
    </row>
    <row r="41" spans="1:13">
      <c r="A41" s="1229"/>
      <c r="B41" s="1229"/>
      <c r="C41" s="1229"/>
      <c r="D41" s="1229"/>
      <c r="E41" s="1229"/>
      <c r="F41" s="1229"/>
      <c r="G41" s="1229"/>
      <c r="H41" s="1229"/>
      <c r="I41" s="1229"/>
      <c r="J41" s="1229"/>
      <c r="K41" s="1229"/>
      <c r="L41" s="1229"/>
      <c r="M41" s="1229"/>
    </row>
    <row r="42" spans="1:13">
      <c r="A42" s="1229"/>
      <c r="B42" s="1229"/>
      <c r="C42" s="1229"/>
      <c r="D42" s="1229"/>
      <c r="E42" s="1229"/>
      <c r="F42" s="1229"/>
      <c r="G42" s="1229"/>
      <c r="H42" s="1229"/>
      <c r="I42" s="1229"/>
      <c r="J42" s="1229"/>
      <c r="K42" s="1229"/>
      <c r="L42" s="1229"/>
      <c r="M42" s="1229"/>
    </row>
    <row r="43" spans="1:13" ht="48" customHeight="1">
      <c r="A43" s="1229"/>
      <c r="B43" s="1229"/>
      <c r="C43" s="1229"/>
      <c r="D43" s="1229"/>
      <c r="E43" s="1229"/>
      <c r="F43" s="1229"/>
      <c r="G43" s="1229"/>
      <c r="H43" s="1229"/>
      <c r="I43" s="1229"/>
      <c r="J43" s="1229"/>
      <c r="K43" s="1229"/>
      <c r="L43" s="1229"/>
      <c r="M43" s="1229"/>
    </row>
    <row r="44" spans="1:13" ht="162" customHeight="1">
      <c r="A44" s="1229"/>
      <c r="B44" s="1229"/>
      <c r="C44" s="1229"/>
      <c r="D44" s="1229"/>
      <c r="E44" s="1229"/>
      <c r="F44" s="1229"/>
      <c r="G44" s="1229"/>
      <c r="H44" s="1229"/>
      <c r="I44" s="1229"/>
      <c r="J44" s="1229"/>
      <c r="K44" s="1229"/>
      <c r="L44" s="1229"/>
      <c r="M44" s="1229"/>
    </row>
    <row r="45" spans="1:13">
      <c r="A45" s="1229"/>
      <c r="B45" s="1229"/>
      <c r="C45" s="1229"/>
      <c r="D45" s="1229"/>
      <c r="E45" s="1229"/>
      <c r="F45" s="1229"/>
      <c r="G45" s="1229"/>
      <c r="H45" s="1229"/>
      <c r="I45" s="1229"/>
      <c r="J45" s="1229"/>
      <c r="K45" s="1229"/>
      <c r="L45" s="1229"/>
      <c r="M45" s="1229"/>
    </row>
    <row r="46" spans="1:13" ht="63" customHeight="1">
      <c r="A46" s="1229"/>
      <c r="B46" s="1229"/>
      <c r="C46" s="1229"/>
      <c r="D46" s="1229"/>
      <c r="E46" s="1229"/>
      <c r="F46" s="1229"/>
      <c r="G46" s="1229"/>
      <c r="H46" s="1229"/>
      <c r="I46" s="1229"/>
      <c r="J46" s="1229"/>
      <c r="K46" s="1229"/>
      <c r="L46" s="1229"/>
      <c r="M46" s="1229"/>
    </row>
  </sheetData>
  <mergeCells count="1">
    <mergeCell ref="A6:M46"/>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Q22" sqref="Q22"/>
    </sheetView>
  </sheetViews>
  <sheetFormatPr baseColWidth="10" defaultColWidth="11.42578125" defaultRowHeight="15"/>
  <cols>
    <col min="7" max="7" width="13.42578125" customWidth="1"/>
    <col min="12" max="12" width="30.7109375" customWidth="1"/>
  </cols>
  <sheetData>
    <row r="7" spans="1:13" ht="78.75" customHeight="1">
      <c r="A7" s="1136" t="s">
        <v>81</v>
      </c>
      <c r="B7" s="1136"/>
      <c r="C7" s="1136"/>
      <c r="D7" s="1136"/>
      <c r="E7" s="1136"/>
      <c r="F7" s="1136"/>
      <c r="G7" s="1136"/>
      <c r="H7" s="1136"/>
      <c r="I7" s="1136"/>
      <c r="J7" s="1136"/>
      <c r="K7" s="1136"/>
      <c r="L7" s="1136"/>
      <c r="M7" s="1136"/>
    </row>
    <row r="8" spans="1:13">
      <c r="A8" s="773"/>
    </row>
    <row r="9" spans="1:13">
      <c r="A9" s="773"/>
    </row>
    <row r="31" ht="60.75" customHeight="1"/>
  </sheetData>
  <mergeCells count="1">
    <mergeCell ref="A7:M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R42"/>
  <sheetViews>
    <sheetView showGridLines="0" view="pageBreakPreview" topLeftCell="C1" zoomScale="55" zoomScaleNormal="100" zoomScaleSheetLayoutView="55" workbookViewId="0">
      <selection activeCell="N1" sqref="N1:T1048576"/>
    </sheetView>
  </sheetViews>
  <sheetFormatPr baseColWidth="10" defaultColWidth="11.42578125" defaultRowHeight="18"/>
  <cols>
    <col min="1" max="1" width="30.140625" style="176" customWidth="1"/>
    <col min="2" max="2" width="29.28515625" style="176" customWidth="1"/>
    <col min="3" max="3" width="28.7109375" style="176" customWidth="1"/>
    <col min="4" max="4" width="26.140625" style="176" customWidth="1"/>
    <col min="5" max="5" width="49.85546875" style="176" customWidth="1"/>
    <col min="6" max="6" width="46.85546875" style="176" customWidth="1"/>
    <col min="7" max="7" width="54.5703125" style="176" customWidth="1"/>
    <col min="8" max="8" width="31.7109375" style="176" customWidth="1"/>
    <col min="9" max="9" width="45.42578125" style="176" customWidth="1"/>
    <col min="10" max="10" width="23.42578125" style="176" customWidth="1"/>
    <col min="11" max="11" width="22.5703125" style="176" customWidth="1"/>
    <col min="12" max="12" width="21" style="176" customWidth="1"/>
    <col min="13" max="13" width="6.85546875" style="176" customWidth="1"/>
    <col min="14" max="14" width="6.7109375" style="180" customWidth="1"/>
    <col min="15" max="15" width="22" style="180" customWidth="1"/>
    <col min="16" max="16" width="19" style="180" customWidth="1"/>
    <col min="17" max="18" width="11.42578125" style="180"/>
    <col min="19" max="16384" width="11.42578125" style="176"/>
  </cols>
  <sheetData>
    <row r="1" spans="1:18" s="271" customFormat="1" ht="81.75" customHeight="1">
      <c r="A1" s="1221" t="s">
        <v>428</v>
      </c>
      <c r="B1" s="1221"/>
      <c r="C1" s="1221"/>
      <c r="D1" s="1221"/>
      <c r="E1" s="1221"/>
      <c r="F1" s="1221"/>
      <c r="G1" s="1221"/>
      <c r="H1" s="1221"/>
      <c r="I1" s="1221"/>
      <c r="J1" s="1221"/>
      <c r="K1" s="1221"/>
      <c r="L1" s="1221"/>
      <c r="M1" s="297"/>
      <c r="N1" s="285"/>
      <c r="O1" s="285"/>
      <c r="P1" s="285"/>
      <c r="Q1" s="285"/>
      <c r="R1" s="285"/>
    </row>
    <row r="2" spans="1:18" s="271" customFormat="1" ht="37.5" customHeight="1">
      <c r="A2" s="1233" t="str">
        <f>+'Resumen '!O4</f>
        <v>Período:  Diciembre 2008 - Noviembre  2025</v>
      </c>
      <c r="B2" s="1233"/>
      <c r="C2" s="1233"/>
      <c r="D2" s="1233"/>
      <c r="E2" s="1233"/>
      <c r="F2" s="1233"/>
      <c r="G2" s="1233"/>
      <c r="H2" s="1233"/>
      <c r="I2" s="1233"/>
      <c r="J2" s="1233"/>
      <c r="K2" s="1233"/>
      <c r="L2" s="1233"/>
      <c r="M2" s="297"/>
      <c r="N2" s="285"/>
      <c r="O2" s="285"/>
      <c r="P2" s="285"/>
      <c r="Q2" s="285"/>
      <c r="R2" s="285"/>
    </row>
    <row r="3" spans="1:18" ht="15.75" customHeight="1">
      <c r="A3" s="1230" t="s">
        <v>429</v>
      </c>
      <c r="B3" s="1230"/>
      <c r="C3" s="1230"/>
      <c r="D3" s="1230"/>
      <c r="E3" s="1230"/>
      <c r="F3" s="1230"/>
      <c r="G3" s="1230"/>
      <c r="H3" s="1230"/>
      <c r="I3" s="1230"/>
      <c r="J3" s="1230"/>
      <c r="K3" s="1230"/>
      <c r="L3" s="1230"/>
      <c r="M3" s="1230"/>
      <c r="O3" s="481"/>
    </row>
    <row r="4" spans="1:18" ht="324" customHeight="1">
      <c r="A4" s="1234" t="s">
        <v>430</v>
      </c>
      <c r="B4" s="1234"/>
      <c r="C4" s="1234"/>
      <c r="D4" s="1234"/>
      <c r="E4" s="1234"/>
      <c r="F4" s="1234"/>
      <c r="G4" s="1234"/>
      <c r="H4" s="1234"/>
      <c r="I4" s="1234"/>
      <c r="J4" s="1234"/>
      <c r="K4" s="1234"/>
      <c r="L4" s="1234"/>
      <c r="M4" s="841"/>
      <c r="O4" s="481"/>
    </row>
    <row r="5" spans="1:18" ht="12.75" customHeight="1">
      <c r="A5" s="841"/>
      <c r="B5" s="841"/>
      <c r="C5" s="841"/>
      <c r="D5" s="841"/>
      <c r="E5" s="841"/>
      <c r="F5" s="841"/>
      <c r="G5" s="841"/>
      <c r="H5" s="841"/>
      <c r="I5" s="841"/>
      <c r="J5" s="841"/>
      <c r="K5" s="841"/>
      <c r="L5" s="841"/>
      <c r="M5" s="841"/>
      <c r="O5" s="481"/>
    </row>
    <row r="6" spans="1:18" ht="63" customHeight="1">
      <c r="A6" s="445" t="s">
        <v>317</v>
      </c>
      <c r="B6" s="446" t="s">
        <v>431</v>
      </c>
      <c r="C6" s="446" t="s">
        <v>432</v>
      </c>
      <c r="D6" s="447" t="s">
        <v>433</v>
      </c>
    </row>
    <row r="7" spans="1:18" ht="23.25">
      <c r="A7" s="448" t="s">
        <v>120</v>
      </c>
      <c r="B7" s="449">
        <v>929743</v>
      </c>
      <c r="C7" s="449">
        <v>1983720</v>
      </c>
      <c r="D7" s="726">
        <f t="shared" ref="D7:D20" si="0">B7/C7</f>
        <v>0.46868660899723752</v>
      </c>
      <c r="O7" s="482"/>
    </row>
    <row r="8" spans="1:18" ht="23.25">
      <c r="A8" s="448" t="s">
        <v>121</v>
      </c>
      <c r="B8" s="449">
        <v>1118293</v>
      </c>
      <c r="C8" s="449">
        <v>2193890</v>
      </c>
      <c r="D8" s="726">
        <f t="shared" si="0"/>
        <v>0.50973066106322562</v>
      </c>
      <c r="N8" s="219"/>
    </row>
    <row r="9" spans="1:18" ht="23.25">
      <c r="A9" s="448" t="s">
        <v>122</v>
      </c>
      <c r="B9" s="449">
        <v>1189601</v>
      </c>
      <c r="C9" s="449">
        <v>2374783</v>
      </c>
      <c r="D9" s="726">
        <f t="shared" si="0"/>
        <v>0.50093040079872564</v>
      </c>
      <c r="O9" s="483"/>
    </row>
    <row r="10" spans="1:18" ht="23.25">
      <c r="A10" s="448" t="s">
        <v>123</v>
      </c>
      <c r="B10" s="449">
        <v>1242780</v>
      </c>
      <c r="C10" s="449">
        <v>2552974</v>
      </c>
      <c r="D10" s="726">
        <f t="shared" si="0"/>
        <v>0.4867969669883046</v>
      </c>
    </row>
    <row r="11" spans="1:18" ht="23.25">
      <c r="A11" s="448" t="s">
        <v>124</v>
      </c>
      <c r="B11" s="449">
        <v>1291137</v>
      </c>
      <c r="C11" s="449">
        <v>2714449</v>
      </c>
      <c r="D11" s="726">
        <f t="shared" si="0"/>
        <v>0.47565343832210516</v>
      </c>
      <c r="O11" s="219"/>
    </row>
    <row r="12" spans="1:18" ht="23.25">
      <c r="A12" s="448" t="s">
        <v>125</v>
      </c>
      <c r="B12" s="449">
        <v>1376966</v>
      </c>
      <c r="C12" s="449">
        <v>2881130</v>
      </c>
      <c r="D12" s="726">
        <f t="shared" si="0"/>
        <v>0.47792567499557465</v>
      </c>
      <c r="N12" s="481"/>
      <c r="O12" s="484"/>
      <c r="P12" s="485"/>
    </row>
    <row r="13" spans="1:18" ht="23.25">
      <c r="A13" s="448" t="s">
        <v>126</v>
      </c>
      <c r="B13" s="449">
        <v>1508392</v>
      </c>
      <c r="C13" s="449">
        <v>3069900</v>
      </c>
      <c r="D13" s="726">
        <f t="shared" si="0"/>
        <v>0.49134890387309033</v>
      </c>
      <c r="O13" s="486"/>
      <c r="P13" s="487"/>
    </row>
    <row r="14" spans="1:18" ht="23.25">
      <c r="A14" s="448" t="s">
        <v>127</v>
      </c>
      <c r="B14" s="449">
        <v>1617107</v>
      </c>
      <c r="C14" s="449">
        <v>3269757</v>
      </c>
      <c r="D14" s="726">
        <f t="shared" si="0"/>
        <v>0.49456488662613152</v>
      </c>
      <c r="E14" s="177"/>
      <c r="O14" s="486"/>
      <c r="P14" s="487"/>
    </row>
    <row r="15" spans="1:18" ht="23.25">
      <c r="A15" s="448" t="s">
        <v>128</v>
      </c>
      <c r="B15" s="449">
        <v>1725802</v>
      </c>
      <c r="C15" s="449">
        <v>3473894</v>
      </c>
      <c r="D15" s="726">
        <f t="shared" si="0"/>
        <v>0.49679178466585339</v>
      </c>
      <c r="E15" s="177"/>
      <c r="N15" s="488"/>
      <c r="O15" s="486"/>
      <c r="P15" s="487"/>
    </row>
    <row r="16" spans="1:18" ht="23.25">
      <c r="A16" s="448" t="s">
        <v>129</v>
      </c>
      <c r="B16" s="449">
        <v>1837104</v>
      </c>
      <c r="C16" s="449">
        <v>3703355</v>
      </c>
      <c r="D16" s="726">
        <f t="shared" si="0"/>
        <v>0.49606478449946062</v>
      </c>
      <c r="E16" s="177"/>
      <c r="O16" s="486"/>
      <c r="P16" s="487"/>
    </row>
    <row r="17" spans="1:16" ht="23.25">
      <c r="A17" s="448" t="s">
        <v>415</v>
      </c>
      <c r="B17" s="449">
        <v>1935968</v>
      </c>
      <c r="C17" s="449">
        <v>3919943</v>
      </c>
      <c r="D17" s="726">
        <f t="shared" si="0"/>
        <v>0.49387656912358163</v>
      </c>
      <c r="E17" s="298"/>
      <c r="O17" s="486"/>
      <c r="P17" s="487"/>
    </row>
    <row r="18" spans="1:16" ht="23.25">
      <c r="A18" s="448" t="s">
        <v>416</v>
      </c>
      <c r="B18" s="449">
        <v>1924919</v>
      </c>
      <c r="C18" s="449">
        <v>4133143</v>
      </c>
      <c r="D18" s="726">
        <f t="shared" si="0"/>
        <v>0.46572765568479002</v>
      </c>
      <c r="E18" s="298"/>
      <c r="F18" s="298"/>
      <c r="G18" s="298"/>
      <c r="H18" s="298"/>
      <c r="I18" s="298"/>
      <c r="J18" s="298"/>
      <c r="K18" s="298"/>
      <c r="L18" s="298"/>
      <c r="O18" s="486"/>
      <c r="P18" s="487"/>
    </row>
    <row r="19" spans="1:16" ht="23.25">
      <c r="A19" s="448" t="s">
        <v>294</v>
      </c>
      <c r="B19" s="449">
        <v>1747440</v>
      </c>
      <c r="C19" s="449">
        <v>4295419</v>
      </c>
      <c r="D19" s="726">
        <f t="shared" si="0"/>
        <v>0.40681479501766882</v>
      </c>
      <c r="E19" s="298"/>
      <c r="F19" s="298"/>
      <c r="G19" s="298"/>
      <c r="H19" s="298"/>
      <c r="I19" s="298"/>
      <c r="J19" s="298"/>
      <c r="K19" s="298"/>
      <c r="L19" s="298"/>
      <c r="O19" s="486"/>
      <c r="P19" s="487"/>
    </row>
    <row r="20" spans="1:16" ht="23.25">
      <c r="A20" s="448" t="s">
        <v>133</v>
      </c>
      <c r="B20" s="449">
        <v>1972032</v>
      </c>
      <c r="C20" s="449">
        <v>4511974</v>
      </c>
      <c r="D20" s="726">
        <f t="shared" si="0"/>
        <v>0.43706634834331937</v>
      </c>
      <c r="E20" s="298"/>
      <c r="F20" s="298"/>
      <c r="G20" s="298"/>
      <c r="H20" s="298"/>
      <c r="I20" s="298"/>
      <c r="J20" s="298"/>
      <c r="K20" s="298"/>
      <c r="L20" s="298"/>
      <c r="O20" s="486"/>
      <c r="P20" s="487"/>
    </row>
    <row r="21" spans="1:16" ht="23.25">
      <c r="A21" s="448" t="s">
        <v>325</v>
      </c>
      <c r="B21" s="449">
        <v>2020997</v>
      </c>
      <c r="C21" s="449">
        <v>4788859</v>
      </c>
      <c r="D21" s="726">
        <v>0.42202056899148627</v>
      </c>
      <c r="E21" s="298"/>
      <c r="F21" s="177"/>
      <c r="G21" s="177"/>
      <c r="H21" s="177"/>
      <c r="I21" s="177"/>
      <c r="J21" s="177"/>
      <c r="K21" s="177"/>
      <c r="L21" s="298"/>
      <c r="O21" s="486"/>
      <c r="P21" s="487"/>
    </row>
    <row r="22" spans="1:16" ht="23.25">
      <c r="A22" s="448" t="s">
        <v>326</v>
      </c>
      <c r="B22" s="450">
        <v>2050266</v>
      </c>
      <c r="C22" s="450">
        <v>5038132</v>
      </c>
      <c r="D22" s="727">
        <f>B22/C22</f>
        <v>0.40694963927106315</v>
      </c>
      <c r="E22" s="298"/>
      <c r="F22" s="298"/>
      <c r="G22" s="298"/>
      <c r="H22" s="298"/>
      <c r="I22" s="298"/>
      <c r="J22" s="298"/>
      <c r="K22" s="298"/>
      <c r="L22" s="298"/>
      <c r="O22" s="486"/>
      <c r="P22" s="487"/>
    </row>
    <row r="23" spans="1:16" ht="23.25">
      <c r="A23" s="448" t="s">
        <v>136</v>
      </c>
      <c r="B23" s="450">
        <v>2219499</v>
      </c>
      <c r="C23" s="450">
        <v>5310546</v>
      </c>
      <c r="D23" s="727">
        <f>B23/C23</f>
        <v>0.41794177095914431</v>
      </c>
      <c r="E23" s="298"/>
      <c r="F23" s="298"/>
      <c r="G23" s="298"/>
      <c r="H23" s="298"/>
      <c r="I23" s="298"/>
      <c r="J23" s="298"/>
      <c r="K23" s="298"/>
      <c r="L23" s="298"/>
      <c r="O23" s="486"/>
      <c r="P23" s="487"/>
    </row>
    <row r="24" spans="1:16" ht="24" customHeight="1">
      <c r="A24" s="701" t="str">
        <f>+'Resumen '!O6</f>
        <v>Nov. 2025</v>
      </c>
      <c r="B24" s="450">
        <f>+'Resumen '!D45</f>
        <v>2243854</v>
      </c>
      <c r="C24" s="450">
        <f>+'Resumen '!B45</f>
        <v>5558837</v>
      </c>
      <c r="D24" s="727">
        <f>B24/C24</f>
        <v>0.40365529696229624</v>
      </c>
      <c r="E24" s="298"/>
      <c r="F24" s="298"/>
      <c r="G24" s="298"/>
      <c r="H24" s="298"/>
      <c r="I24" s="298"/>
      <c r="J24" s="298"/>
      <c r="K24" s="298"/>
      <c r="L24" s="298"/>
      <c r="O24" s="486"/>
      <c r="P24" s="487"/>
    </row>
    <row r="25" spans="1:16" ht="20.25">
      <c r="A25" s="1231" t="s">
        <v>434</v>
      </c>
      <c r="B25" s="1232"/>
      <c r="C25" s="1232"/>
      <c r="D25" s="1232"/>
      <c r="E25" s="298"/>
      <c r="F25" s="298"/>
      <c r="G25" s="298"/>
      <c r="H25" s="298"/>
      <c r="I25" s="298"/>
      <c r="J25" s="298"/>
      <c r="K25" s="298"/>
      <c r="L25" s="298"/>
      <c r="O25" s="486"/>
      <c r="P25" s="487"/>
    </row>
    <row r="26" spans="1:16">
      <c r="E26" s="298"/>
      <c r="F26" s="298"/>
      <c r="G26" s="298"/>
      <c r="H26" s="298"/>
      <c r="I26" s="298"/>
      <c r="J26" s="298"/>
      <c r="K26" s="298"/>
      <c r="L26" s="298"/>
      <c r="O26" s="486"/>
      <c r="P26" s="487"/>
    </row>
    <row r="27" spans="1:16">
      <c r="B27" s="298"/>
      <c r="C27" s="298"/>
      <c r="D27" s="298"/>
      <c r="E27" s="298"/>
      <c r="F27" s="298"/>
      <c r="G27" s="298"/>
      <c r="H27" s="298"/>
      <c r="I27" s="298"/>
      <c r="J27" s="298"/>
      <c r="K27" s="298"/>
      <c r="L27" s="298"/>
      <c r="O27" s="486"/>
      <c r="P27" s="487"/>
    </row>
    <row r="28" spans="1:16">
      <c r="B28" s="298"/>
      <c r="C28" s="298"/>
      <c r="D28" s="298"/>
      <c r="E28" s="298"/>
      <c r="F28" s="298"/>
      <c r="G28" s="298"/>
      <c r="H28" s="298"/>
      <c r="I28" s="298"/>
      <c r="J28" s="298"/>
      <c r="K28" s="298"/>
      <c r="L28" s="298"/>
      <c r="O28" s="486"/>
      <c r="P28" s="487"/>
    </row>
    <row r="29" spans="1:16">
      <c r="B29" s="298"/>
      <c r="C29" s="298"/>
      <c r="D29" s="298"/>
      <c r="E29" s="298"/>
      <c r="F29" s="298"/>
      <c r="G29" s="298"/>
      <c r="H29" s="298"/>
      <c r="I29" s="298"/>
      <c r="J29" s="298"/>
      <c r="K29" s="298"/>
      <c r="L29" s="298"/>
      <c r="O29" s="486"/>
      <c r="P29" s="487"/>
    </row>
    <row r="30" spans="1:16">
      <c r="B30" s="298"/>
      <c r="C30" s="298"/>
      <c r="D30" s="298"/>
      <c r="E30" s="298"/>
      <c r="F30" s="298"/>
      <c r="G30" s="298"/>
      <c r="H30" s="298"/>
      <c r="I30" s="298"/>
      <c r="J30" s="298"/>
      <c r="K30" s="298"/>
      <c r="L30" s="298"/>
      <c r="O30" s="486"/>
      <c r="P30" s="487"/>
    </row>
    <row r="31" spans="1:16">
      <c r="B31" s="298"/>
      <c r="C31" s="298"/>
      <c r="D31" s="298"/>
      <c r="E31" s="298"/>
      <c r="F31" s="298"/>
      <c r="G31" s="298"/>
      <c r="H31" s="298"/>
      <c r="I31" s="298"/>
      <c r="J31" s="298"/>
      <c r="K31" s="298"/>
      <c r="L31" s="298"/>
      <c r="O31" s="489"/>
      <c r="P31" s="489"/>
    </row>
    <row r="32" spans="1:16">
      <c r="B32" s="298"/>
      <c r="C32" s="298"/>
      <c r="D32" s="298"/>
      <c r="E32" s="298"/>
      <c r="F32" s="298"/>
      <c r="G32" s="298"/>
      <c r="H32" s="298"/>
      <c r="I32" s="298"/>
      <c r="J32" s="298"/>
      <c r="K32" s="298"/>
      <c r="L32" s="298"/>
      <c r="O32" s="219"/>
    </row>
    <row r="33" spans="2:15">
      <c r="B33" s="298"/>
      <c r="C33" s="298"/>
      <c r="D33" s="298"/>
      <c r="E33" s="298"/>
      <c r="F33" s="298"/>
      <c r="G33" s="298"/>
      <c r="H33" s="298"/>
      <c r="I33" s="298"/>
      <c r="J33" s="298"/>
      <c r="K33" s="298"/>
      <c r="L33" s="298"/>
      <c r="O33" s="219"/>
    </row>
    <row r="34" spans="2:15">
      <c r="B34" s="298"/>
      <c r="C34" s="298"/>
      <c r="D34" s="298"/>
      <c r="E34" s="298"/>
      <c r="F34" s="298"/>
      <c r="G34" s="298"/>
      <c r="H34" s="298"/>
      <c r="I34" s="298"/>
      <c r="J34" s="298"/>
      <c r="K34" s="298"/>
      <c r="L34" s="298"/>
    </row>
    <row r="35" spans="2:15">
      <c r="B35" s="298"/>
      <c r="C35" s="298"/>
      <c r="D35" s="298"/>
      <c r="E35" s="298"/>
      <c r="F35" s="298"/>
      <c r="G35" s="298"/>
      <c r="H35" s="298"/>
      <c r="I35" s="298"/>
      <c r="J35" s="298"/>
      <c r="K35" s="298"/>
      <c r="L35" s="298"/>
      <c r="O35" s="481"/>
    </row>
    <row r="36" spans="2:15">
      <c r="B36" s="298"/>
      <c r="C36" s="298"/>
      <c r="D36" s="298"/>
      <c r="E36" s="298"/>
      <c r="F36" s="298"/>
      <c r="G36" s="298"/>
      <c r="H36" s="298"/>
      <c r="I36" s="298"/>
      <c r="J36" s="298"/>
      <c r="K36" s="298"/>
      <c r="L36" s="298"/>
      <c r="O36" s="481"/>
    </row>
    <row r="37" spans="2:15">
      <c r="B37" s="298"/>
      <c r="C37" s="298"/>
      <c r="D37" s="298"/>
      <c r="E37" s="298"/>
      <c r="F37" s="298"/>
      <c r="G37" s="298"/>
      <c r="H37" s="298"/>
      <c r="I37" s="298"/>
      <c r="J37" s="298"/>
      <c r="K37" s="298"/>
      <c r="L37" s="298"/>
      <c r="O37" s="481"/>
    </row>
    <row r="38" spans="2:15">
      <c r="B38" s="298"/>
      <c r="C38" s="298"/>
      <c r="D38" s="298"/>
      <c r="E38" s="298"/>
    </row>
    <row r="39" spans="2:15">
      <c r="B39" s="298"/>
      <c r="C39" s="298"/>
      <c r="D39" s="298"/>
    </row>
    <row r="40" spans="2:15">
      <c r="B40" s="298"/>
      <c r="C40" s="298"/>
      <c r="D40" s="298"/>
    </row>
    <row r="41" spans="2:15">
      <c r="B41" s="298"/>
      <c r="C41" s="298"/>
      <c r="D41" s="298"/>
    </row>
    <row r="42" spans="2:15">
      <c r="B42" s="298"/>
      <c r="C42" s="298"/>
      <c r="D42" s="298"/>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paperSize="9" scale="27"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Y8" sqref="Y8"/>
    </sheetView>
  </sheetViews>
  <sheetFormatPr baseColWidth="10" defaultColWidth="11.42578125" defaultRowHeight="14.25"/>
  <cols>
    <col min="1" max="1" width="32.7109375" style="176" customWidth="1"/>
    <col min="2" max="2" width="33.140625" style="176" customWidth="1"/>
    <col min="3" max="3" width="33.28515625" style="176" customWidth="1"/>
    <col min="4" max="4" width="36.42578125" style="176" customWidth="1"/>
    <col min="5" max="5" width="27" style="176" customWidth="1"/>
    <col min="6" max="8" width="39.42578125" style="176" customWidth="1"/>
    <col min="9" max="9" width="49.5703125" style="176" customWidth="1"/>
    <col min="10" max="10" width="49.85546875" style="176" customWidth="1"/>
    <col min="11" max="11" width="26.42578125" style="176" customWidth="1"/>
    <col min="12" max="14" width="15" style="176" customWidth="1"/>
    <col min="15" max="16384" width="11.42578125" style="176"/>
  </cols>
  <sheetData>
    <row r="1" spans="1:14" s="271" customFormat="1" ht="87" customHeight="1">
      <c r="A1" s="1235" t="s">
        <v>32</v>
      </c>
      <c r="B1" s="1235"/>
      <c r="C1" s="1235"/>
      <c r="D1" s="1235"/>
      <c r="E1" s="1235"/>
      <c r="F1" s="1235"/>
      <c r="G1" s="1235"/>
      <c r="H1" s="1235"/>
      <c r="I1" s="1235"/>
      <c r="J1" s="1235"/>
      <c r="K1" s="1235"/>
      <c r="L1" s="1235"/>
      <c r="M1" s="1235"/>
      <c r="N1" s="1235"/>
    </row>
    <row r="2" spans="1:14" s="271" customFormat="1" ht="66" customHeight="1">
      <c r="A2" s="1237" t="str">
        <f>+'Resumen '!O4</f>
        <v>Período:  Diciembre 2008 - Noviembre  2025</v>
      </c>
      <c r="B2" s="1237"/>
      <c r="C2" s="1237"/>
      <c r="D2" s="1237"/>
      <c r="E2" s="1237"/>
      <c r="F2" s="1237"/>
      <c r="G2" s="1237"/>
      <c r="H2" s="1237"/>
      <c r="I2" s="1237"/>
      <c r="J2" s="1237"/>
      <c r="K2" s="1237"/>
      <c r="L2" s="1237"/>
      <c r="M2" s="1237"/>
      <c r="N2" s="1237"/>
    </row>
    <row r="3" spans="1:14" ht="12" customHeight="1">
      <c r="A3" s="245"/>
      <c r="B3" s="245"/>
      <c r="C3" s="245"/>
      <c r="D3" s="245"/>
      <c r="E3" s="245"/>
      <c r="F3" s="245"/>
      <c r="G3" s="245"/>
      <c r="H3" s="245"/>
      <c r="I3" s="245"/>
      <c r="J3" s="245"/>
      <c r="K3" s="245"/>
      <c r="L3" s="245"/>
      <c r="M3" s="245"/>
      <c r="N3" s="245"/>
    </row>
    <row r="4" spans="1:14" ht="409.5" customHeight="1">
      <c r="A4" s="1238" t="s">
        <v>435</v>
      </c>
      <c r="B4" s="1239"/>
      <c r="C4" s="1239"/>
      <c r="D4" s="1239"/>
      <c r="E4" s="1239"/>
      <c r="F4" s="1239"/>
      <c r="G4" s="1239"/>
      <c r="H4" s="1239"/>
      <c r="I4" s="1239"/>
      <c r="J4" s="1239"/>
      <c r="K4" s="1239"/>
      <c r="L4" s="1239"/>
      <c r="M4" s="1239"/>
      <c r="N4" s="1239"/>
    </row>
    <row r="5" spans="1:14" ht="67.5" customHeight="1">
      <c r="A5" s="370" t="s">
        <v>89</v>
      </c>
      <c r="B5" s="371" t="s">
        <v>436</v>
      </c>
      <c r="C5" s="371" t="s">
        <v>437</v>
      </c>
      <c r="D5" s="372" t="s">
        <v>438</v>
      </c>
      <c r="G5" s="246"/>
      <c r="H5" s="247"/>
      <c r="I5" s="247"/>
      <c r="J5" s="247"/>
      <c r="K5" s="247"/>
    </row>
    <row r="6" spans="1:14" ht="26.25">
      <c r="A6" s="373" t="s">
        <v>120</v>
      </c>
      <c r="B6" s="374">
        <f>+'2. SVDS'!B7</f>
        <v>929743</v>
      </c>
      <c r="C6" s="374">
        <v>1566047</v>
      </c>
      <c r="D6" s="710">
        <f t="shared" ref="D6:D22" si="0">B6/C6</f>
        <v>0.59368780119626041</v>
      </c>
      <c r="G6" s="248"/>
      <c r="H6" s="249"/>
      <c r="I6" s="250"/>
      <c r="J6" s="251"/>
      <c r="K6" s="252"/>
    </row>
    <row r="7" spans="1:14" ht="26.25">
      <c r="A7" s="373" t="s">
        <v>121</v>
      </c>
      <c r="B7" s="374">
        <f>+'2. SVDS'!B8</f>
        <v>1118293</v>
      </c>
      <c r="C7" s="374">
        <v>1560994</v>
      </c>
      <c r="D7" s="710">
        <f t="shared" si="0"/>
        <v>0.71639801306090867</v>
      </c>
      <c r="G7" s="248"/>
      <c r="H7" s="249"/>
      <c r="I7" s="250"/>
      <c r="J7" s="251"/>
      <c r="K7" s="252"/>
    </row>
    <row r="8" spans="1:14" ht="26.25">
      <c r="A8" s="373" t="s">
        <v>122</v>
      </c>
      <c r="B8" s="374">
        <f>+'2. SVDS'!B9</f>
        <v>1189601</v>
      </c>
      <c r="C8" s="374">
        <v>1631129</v>
      </c>
      <c r="D8" s="710">
        <f t="shared" si="0"/>
        <v>0.72931141559006063</v>
      </c>
      <c r="G8" s="248"/>
      <c r="H8" s="249"/>
      <c r="I8" s="250"/>
      <c r="J8" s="251"/>
      <c r="K8" s="252"/>
    </row>
    <row r="9" spans="1:14" ht="26.25">
      <c r="A9" s="373" t="s">
        <v>123</v>
      </c>
      <c r="B9" s="374">
        <f>+'2. SVDS'!B10</f>
        <v>1242780</v>
      </c>
      <c r="C9" s="374">
        <v>1686216</v>
      </c>
      <c r="D9" s="710">
        <f t="shared" si="0"/>
        <v>0.73702301484507327</v>
      </c>
      <c r="G9" s="248"/>
      <c r="H9" s="249"/>
      <c r="I9" s="250"/>
      <c r="J9" s="251"/>
      <c r="K9" s="252"/>
    </row>
    <row r="10" spans="1:14" ht="26.25">
      <c r="A10" s="373" t="s">
        <v>124</v>
      </c>
      <c r="B10" s="374">
        <f>+'2. SVDS'!B11</f>
        <v>1291137</v>
      </c>
      <c r="C10" s="374">
        <v>1716228</v>
      </c>
      <c r="D10" s="710">
        <f t="shared" si="0"/>
        <v>0.75231088177095351</v>
      </c>
      <c r="E10" s="4"/>
      <c r="G10" s="248"/>
      <c r="H10" s="249"/>
      <c r="I10" s="249"/>
      <c r="J10" s="249"/>
      <c r="K10" s="249"/>
      <c r="L10" s="249"/>
    </row>
    <row r="11" spans="1:14" ht="26.25">
      <c r="A11" s="373" t="s">
        <v>125</v>
      </c>
      <c r="B11" s="374">
        <f>+'2. SVDS'!B12</f>
        <v>1376966</v>
      </c>
      <c r="C11" s="374">
        <v>1769801</v>
      </c>
      <c r="D11" s="710">
        <f t="shared" si="0"/>
        <v>0.77803436657567715</v>
      </c>
      <c r="E11" s="5"/>
      <c r="G11" s="248"/>
      <c r="H11" s="249"/>
      <c r="I11" s="249"/>
      <c r="J11" s="249"/>
      <c r="K11" s="249"/>
      <c r="L11" s="249"/>
    </row>
    <row r="12" spans="1:14" ht="26.25">
      <c r="A12" s="373" t="s">
        <v>126</v>
      </c>
      <c r="B12" s="374">
        <f>+'2. SVDS'!B13</f>
        <v>1508392</v>
      </c>
      <c r="C12" s="374">
        <v>1853784.4208326</v>
      </c>
      <c r="D12" s="710">
        <f t="shared" si="0"/>
        <v>0.81368253128512535</v>
      </c>
      <c r="E12" s="5"/>
      <c r="G12" s="248"/>
    </row>
    <row r="13" spans="1:14" ht="26.25">
      <c r="A13" s="373" t="s">
        <v>127</v>
      </c>
      <c r="B13" s="374">
        <f>+'2. SVDS'!B14</f>
        <v>1617107</v>
      </c>
      <c r="C13" s="374">
        <v>1939410.7036625701</v>
      </c>
      <c r="D13" s="710">
        <f t="shared" si="0"/>
        <v>0.83381358932695337</v>
      </c>
      <c r="E13" s="5"/>
      <c r="F13" s="5"/>
      <c r="G13" s="5"/>
    </row>
    <row r="14" spans="1:14" ht="26.25">
      <c r="A14" s="373" t="s">
        <v>128</v>
      </c>
      <c r="B14" s="374">
        <f>+'2. SVDS'!B15</f>
        <v>1725802</v>
      </c>
      <c r="C14" s="374">
        <v>2012995.43601726</v>
      </c>
      <c r="D14" s="710">
        <f t="shared" si="0"/>
        <v>0.85733030940920751</v>
      </c>
      <c r="E14" s="5"/>
      <c r="F14" s="5"/>
      <c r="G14" s="5"/>
    </row>
    <row r="15" spans="1:14" ht="26.25">
      <c r="A15" s="373" t="s">
        <v>129</v>
      </c>
      <c r="B15" s="374">
        <f>+'2. SVDS'!B16</f>
        <v>1837104</v>
      </c>
      <c r="C15" s="374">
        <v>2050906.62490762</v>
      </c>
      <c r="D15" s="710">
        <f t="shared" si="0"/>
        <v>0.89575214087708632</v>
      </c>
      <c r="E15" s="75"/>
      <c r="F15" s="5"/>
      <c r="G15" s="5"/>
    </row>
    <row r="16" spans="1:14" ht="26.25">
      <c r="A16" s="373" t="s">
        <v>415</v>
      </c>
      <c r="B16" s="374">
        <f>+'2. SVDS'!B17</f>
        <v>1935968</v>
      </c>
      <c r="C16" s="374">
        <v>2202518.1965998798</v>
      </c>
      <c r="D16" s="710">
        <f t="shared" si="0"/>
        <v>0.87897934418368728</v>
      </c>
      <c r="E16" s="5"/>
      <c r="F16" s="5"/>
      <c r="G16" s="5"/>
      <c r="I16" s="6"/>
      <c r="J16"/>
    </row>
    <row r="17" spans="1:9" ht="26.25">
      <c r="A17" s="373" t="s">
        <v>416</v>
      </c>
      <c r="B17" s="374">
        <f>+'2. SVDS'!B18</f>
        <v>1924919</v>
      </c>
      <c r="C17" s="374">
        <v>2299463.3115164302</v>
      </c>
      <c r="D17" s="710">
        <f t="shared" si="0"/>
        <v>0.8371166395042724</v>
      </c>
      <c r="E17" s="5"/>
      <c r="F17" s="5"/>
      <c r="G17" s="5"/>
      <c r="I17" s="6"/>
    </row>
    <row r="18" spans="1:9" ht="26.25">
      <c r="A18" s="373" t="s">
        <v>294</v>
      </c>
      <c r="B18" s="374">
        <f>+'2. SVDS'!B19</f>
        <v>1747440</v>
      </c>
      <c r="C18" s="374">
        <v>2045876.3979077199</v>
      </c>
      <c r="D18" s="710">
        <f t="shared" si="0"/>
        <v>0.85412784554681531</v>
      </c>
      <c r="E18" s="5"/>
      <c r="F18" s="5"/>
      <c r="G18" s="5"/>
      <c r="I18" s="6"/>
    </row>
    <row r="19" spans="1:9" ht="26.25">
      <c r="A19" s="373" t="s">
        <v>133</v>
      </c>
      <c r="B19" s="374">
        <f>+'2. SVDS'!B20</f>
        <v>1972032</v>
      </c>
      <c r="C19" s="375">
        <v>2170910.4636014798</v>
      </c>
      <c r="D19" s="710">
        <f t="shared" si="0"/>
        <v>0.90838937536302355</v>
      </c>
      <c r="E19" s="5"/>
      <c r="F19" s="5"/>
      <c r="G19" s="5"/>
      <c r="I19" s="6"/>
    </row>
    <row r="20" spans="1:9" ht="26.25">
      <c r="A20" s="373" t="s">
        <v>325</v>
      </c>
      <c r="B20" s="374">
        <f>+'2. SVDS'!B21</f>
        <v>2020997</v>
      </c>
      <c r="C20" s="375">
        <v>2253696.5098291901</v>
      </c>
      <c r="D20" s="710">
        <f t="shared" si="0"/>
        <v>0.89674762825682031</v>
      </c>
      <c r="E20" s="5"/>
      <c r="F20" s="5"/>
      <c r="G20" s="5"/>
      <c r="I20" s="6"/>
    </row>
    <row r="21" spans="1:9" ht="26.25">
      <c r="A21" s="373" t="s">
        <v>326</v>
      </c>
      <c r="B21" s="374">
        <f>+'2. SVDS'!B22</f>
        <v>2050266</v>
      </c>
      <c r="C21" s="375">
        <v>2308209</v>
      </c>
      <c r="D21" s="710">
        <f t="shared" si="0"/>
        <v>0.88824972088749332</v>
      </c>
      <c r="E21" s="5"/>
      <c r="F21" s="5"/>
      <c r="G21" s="5"/>
      <c r="I21" s="6"/>
    </row>
    <row r="22" spans="1:9" ht="26.25">
      <c r="A22" s="373" t="s">
        <v>136</v>
      </c>
      <c r="B22" s="374">
        <f>+'2. SVDS'!B23</f>
        <v>2219499</v>
      </c>
      <c r="C22" s="375">
        <v>2445484</v>
      </c>
      <c r="D22" s="710">
        <f t="shared" si="0"/>
        <v>0.90759088998333259</v>
      </c>
      <c r="E22" s="5"/>
      <c r="F22" s="5"/>
      <c r="G22" s="5"/>
      <c r="I22" s="6"/>
    </row>
    <row r="23" spans="1:9" ht="26.25">
      <c r="A23" s="883" t="s">
        <v>439</v>
      </c>
      <c r="B23" s="374">
        <f>+'2. SVDS'!B24</f>
        <v>2243854</v>
      </c>
      <c r="C23" s="375">
        <f>+'Resumen '!B68</f>
        <v>2517564.7648642301</v>
      </c>
      <c r="D23" s="710">
        <f>B23/C23</f>
        <v>0.89127955368449441</v>
      </c>
      <c r="E23" s="5"/>
      <c r="F23" s="5"/>
      <c r="G23" s="5"/>
      <c r="I23" s="6"/>
    </row>
    <row r="24" spans="1:9" ht="80.25" customHeight="1">
      <c r="A24" s="1236" t="s">
        <v>440</v>
      </c>
      <c r="B24" s="1236"/>
      <c r="C24" s="1236"/>
      <c r="D24" s="1236"/>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paperSize="9" scale="25"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M50"/>
  <sheetViews>
    <sheetView showGridLines="0" view="pageBreakPreview" zoomScale="55" zoomScaleNormal="100" zoomScaleSheetLayoutView="55" workbookViewId="0">
      <selection activeCell="Q11" sqref="P11:Q11"/>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70" customFormat="1" ht="71.25" customHeight="1">
      <c r="A1" s="1241" t="s">
        <v>441</v>
      </c>
      <c r="B1" s="1241"/>
      <c r="C1" s="1241"/>
      <c r="D1" s="1241"/>
      <c r="E1" s="1241"/>
      <c r="F1" s="1241"/>
      <c r="G1" s="1241"/>
      <c r="H1" s="1241"/>
      <c r="I1" s="1241"/>
      <c r="J1" s="1241"/>
      <c r="K1" s="1241"/>
      <c r="L1" s="1241"/>
    </row>
    <row r="2" spans="1:13" s="270" customFormat="1" ht="36.75" customHeight="1">
      <c r="A2" s="1241" t="str">
        <f>+'Resumen '!O3</f>
        <v>Período: Noviembre 2025</v>
      </c>
      <c r="B2" s="1241"/>
      <c r="C2" s="1241"/>
      <c r="D2" s="1241"/>
      <c r="E2" s="1241"/>
      <c r="F2" s="1241"/>
      <c r="G2" s="1241"/>
      <c r="H2" s="1241"/>
      <c r="I2" s="1241"/>
      <c r="J2" s="1241"/>
      <c r="K2" s="1241"/>
      <c r="L2" s="1241"/>
    </row>
    <row r="3" spans="1:13" ht="9.75" customHeight="1">
      <c r="A3" s="1240"/>
      <c r="B3" s="1240"/>
      <c r="C3" s="1240"/>
      <c r="D3" s="1240"/>
      <c r="E3" s="1240"/>
      <c r="F3" s="1240"/>
      <c r="G3" s="1240"/>
      <c r="H3" s="229"/>
      <c r="I3" s="229"/>
      <c r="J3" s="229"/>
      <c r="K3" s="229"/>
      <c r="L3" s="229"/>
    </row>
    <row r="4" spans="1:13" ht="327" customHeight="1">
      <c r="A4" s="1242" t="s">
        <v>442</v>
      </c>
      <c r="B4" s="1242"/>
      <c r="C4" s="1242"/>
      <c r="D4" s="1242"/>
      <c r="E4" s="1242"/>
      <c r="F4" s="1242"/>
      <c r="G4" s="1242"/>
      <c r="H4" s="1242"/>
      <c r="I4" s="1242"/>
      <c r="J4" s="1242"/>
      <c r="K4" s="1242"/>
      <c r="L4" s="1242"/>
    </row>
    <row r="5" spans="1:13" ht="15" customHeight="1">
      <c r="A5" s="229"/>
      <c r="B5" s="229"/>
      <c r="C5" s="229"/>
      <c r="D5" s="229"/>
      <c r="E5" s="229"/>
      <c r="F5" s="229"/>
      <c r="G5" s="229"/>
      <c r="H5" s="229"/>
      <c r="I5" s="229"/>
      <c r="J5" s="229"/>
      <c r="K5" s="229"/>
      <c r="L5" s="229"/>
    </row>
    <row r="6" spans="1:13" s="517" customFormat="1" ht="30.75" customHeight="1">
      <c r="A6" s="973" t="s">
        <v>443</v>
      </c>
      <c r="B6" s="973" t="s">
        <v>431</v>
      </c>
      <c r="C6" s="973" t="s">
        <v>161</v>
      </c>
      <c r="D6" s="974"/>
      <c r="E6" s="974"/>
      <c r="F6" s="974"/>
      <c r="G6" s="975"/>
      <c r="H6" s="975"/>
      <c r="I6" s="975"/>
      <c r="J6" s="975"/>
      <c r="K6" s="975"/>
      <c r="L6" s="975"/>
    </row>
    <row r="7" spans="1:13" s="517" customFormat="1" ht="30.75" customHeight="1">
      <c r="A7" s="976" t="s">
        <v>444</v>
      </c>
      <c r="B7" s="977">
        <f>+'Resumen '!I21</f>
        <v>35240</v>
      </c>
      <c r="C7" s="978">
        <f>+Tabla5759[[#This Row],[Cotizantes]]/B17</f>
        <v>1.5705121634473546E-2</v>
      </c>
      <c r="D7" s="979"/>
      <c r="E7" s="979"/>
      <c r="F7" s="979"/>
      <c r="G7" s="975"/>
      <c r="H7" s="975"/>
      <c r="I7" s="975"/>
      <c r="J7" s="975"/>
      <c r="K7" s="975"/>
      <c r="L7" s="975"/>
      <c r="M7" s="980"/>
    </row>
    <row r="8" spans="1:13" s="517" customFormat="1" ht="30.75" customHeight="1">
      <c r="A8" s="981" t="s">
        <v>445</v>
      </c>
      <c r="B8" s="977">
        <f>+'Resumen '!I22</f>
        <v>249258</v>
      </c>
      <c r="C8" s="978">
        <f>+Tabla5759[[#This Row],[Cotizantes]]/B17</f>
        <v>0.11108476754726467</v>
      </c>
      <c r="D8" s="979"/>
      <c r="E8" s="979"/>
      <c r="F8" s="979"/>
      <c r="G8" s="975"/>
      <c r="H8" s="975"/>
      <c r="I8" s="975"/>
      <c r="J8" s="975"/>
      <c r="K8" s="975"/>
      <c r="L8" s="975"/>
      <c r="M8" s="980"/>
    </row>
    <row r="9" spans="1:13" s="517" customFormat="1" ht="30.75" customHeight="1">
      <c r="A9" s="981" t="s">
        <v>446</v>
      </c>
      <c r="B9" s="977">
        <f>+'Resumen '!I23</f>
        <v>329212</v>
      </c>
      <c r="C9" s="978">
        <f>+Tabla5759[[#This Row],[Cotizantes]]/B17</f>
        <v>0.1467172106563083</v>
      </c>
      <c r="D9" s="979"/>
      <c r="E9" s="979"/>
      <c r="F9" s="979"/>
      <c r="G9" s="975"/>
      <c r="H9" s="975"/>
      <c r="I9" s="975"/>
      <c r="J9" s="975"/>
      <c r="K9" s="975"/>
      <c r="L9" s="975"/>
      <c r="M9" s="980"/>
    </row>
    <row r="10" spans="1:13" s="517" customFormat="1" ht="30.75" customHeight="1">
      <c r="A10" s="981" t="s">
        <v>447</v>
      </c>
      <c r="B10" s="977">
        <f>+'Resumen '!I24</f>
        <v>344120</v>
      </c>
      <c r="C10" s="978">
        <f>+Tabla5759[[#This Row],[Cotizantes]]/B17</f>
        <v>0.15336113668714632</v>
      </c>
      <c r="D10" s="979"/>
      <c r="E10" s="979"/>
      <c r="F10" s="979"/>
      <c r="G10" s="975"/>
      <c r="H10" s="975"/>
      <c r="I10" s="975"/>
      <c r="J10" s="975"/>
      <c r="K10" s="975"/>
      <c r="L10" s="975"/>
      <c r="M10" s="980"/>
    </row>
    <row r="11" spans="1:13" s="517" customFormat="1" ht="30.75" customHeight="1">
      <c r="A11" s="981" t="s">
        <v>448</v>
      </c>
      <c r="B11" s="977">
        <f>+'Resumen '!I25</f>
        <v>300375</v>
      </c>
      <c r="C11" s="978">
        <f>+Tabla5759[[#This Row],[Cotizantes]]/B17</f>
        <v>0.1338656614913448</v>
      </c>
      <c r="D11" s="979"/>
      <c r="E11" s="979"/>
      <c r="F11" s="979"/>
      <c r="G11" s="975"/>
      <c r="H11" s="975"/>
      <c r="I11" s="975"/>
      <c r="J11" s="975"/>
      <c r="K11" s="975"/>
      <c r="L11" s="975"/>
      <c r="M11" s="980"/>
    </row>
    <row r="12" spans="1:13" s="517" customFormat="1" ht="30.75" customHeight="1">
      <c r="A12" s="981" t="s">
        <v>449</v>
      </c>
      <c r="B12" s="977">
        <f>+'Resumen '!I26</f>
        <v>253270</v>
      </c>
      <c r="C12" s="978">
        <f>+Tabla5759[[#This Row],[Cotizantes]]/B17</f>
        <v>0.11287276266637669</v>
      </c>
      <c r="D12" s="979"/>
      <c r="E12" s="979"/>
      <c r="F12" s="979"/>
      <c r="G12" s="975"/>
      <c r="H12" s="975" t="s">
        <v>1</v>
      </c>
      <c r="I12" s="975"/>
      <c r="J12" s="975"/>
      <c r="K12" s="975"/>
      <c r="L12" s="975"/>
      <c r="M12" s="980"/>
    </row>
    <row r="13" spans="1:13" s="517" customFormat="1" ht="30.75" customHeight="1">
      <c r="A13" s="981" t="s">
        <v>450</v>
      </c>
      <c r="B13" s="977">
        <f>+'Resumen '!I27</f>
        <v>220390</v>
      </c>
      <c r="C13" s="978">
        <f>+Tabla5759[[#This Row],[Cotizantes]]/B17</f>
        <v>9.8219402866674924E-2</v>
      </c>
      <c r="D13" s="979"/>
      <c r="E13" s="979"/>
      <c r="F13" s="979"/>
      <c r="G13" s="975"/>
      <c r="H13" s="975"/>
      <c r="I13" s="975"/>
      <c r="J13" s="975"/>
      <c r="K13" s="975"/>
      <c r="L13" s="975"/>
      <c r="M13" s="980"/>
    </row>
    <row r="14" spans="1:13" s="517" customFormat="1" ht="30.75" customHeight="1">
      <c r="A14" s="981" t="s">
        <v>451</v>
      </c>
      <c r="B14" s="977">
        <f>+'Resumen '!I28</f>
        <v>174319</v>
      </c>
      <c r="C14" s="978">
        <f>+Tabla5759[[#This Row],[Cotizantes]]/B17</f>
        <v>7.7687318337111066E-2</v>
      </c>
      <c r="D14" s="982"/>
      <c r="E14" s="982"/>
      <c r="F14" s="982"/>
      <c r="G14" s="975"/>
      <c r="H14" s="975"/>
      <c r="I14" s="975"/>
      <c r="J14" s="975"/>
      <c r="K14" s="975"/>
      <c r="L14" s="975"/>
      <c r="M14" s="980"/>
    </row>
    <row r="15" spans="1:13" s="517" customFormat="1" ht="30.75" customHeight="1">
      <c r="A15" s="981" t="s">
        <v>452</v>
      </c>
      <c r="B15" s="977">
        <f>+'Resumen '!I29</f>
        <v>138066</v>
      </c>
      <c r="C15" s="978">
        <f>+Tabla5759[[#This Row],[Cotizantes]]/B17</f>
        <v>6.1530741304915558E-2</v>
      </c>
      <c r="D15" s="979"/>
      <c r="E15" s="979"/>
      <c r="F15" s="979"/>
      <c r="G15" s="975"/>
      <c r="H15" s="975"/>
      <c r="I15" s="975"/>
      <c r="J15" s="975"/>
      <c r="K15" s="975"/>
      <c r="L15" s="975"/>
      <c r="M15" s="980"/>
    </row>
    <row r="16" spans="1:13" s="517" customFormat="1" ht="30.75" customHeight="1">
      <c r="A16" s="981" t="s">
        <v>453</v>
      </c>
      <c r="B16" s="977">
        <f>+'Resumen '!I30</f>
        <v>199604</v>
      </c>
      <c r="C16" s="978">
        <f>+Tabla5759[[#This Row],[Cotizantes]]/B17</f>
        <v>8.8955876808384141E-2</v>
      </c>
      <c r="D16" s="979"/>
      <c r="E16" s="979"/>
      <c r="F16" s="979"/>
      <c r="G16" s="975"/>
      <c r="H16" s="975"/>
      <c r="I16" s="975"/>
      <c r="J16" s="975"/>
      <c r="K16" s="975"/>
      <c r="L16" s="975"/>
      <c r="M16" s="980"/>
    </row>
    <row r="17" spans="1:13" s="517" customFormat="1" ht="30.75" customHeight="1">
      <c r="A17" s="983" t="s">
        <v>147</v>
      </c>
      <c r="B17" s="984">
        <f>SUM(B7:B16)</f>
        <v>2243854</v>
      </c>
      <c r="C17" s="985">
        <v>1</v>
      </c>
      <c r="D17" s="979"/>
      <c r="E17" s="979"/>
      <c r="F17" s="979"/>
      <c r="G17" s="975"/>
      <c r="H17" s="975"/>
      <c r="I17" s="975"/>
      <c r="J17" s="975"/>
      <c r="K17" s="975"/>
      <c r="L17" s="975"/>
      <c r="M17" s="980"/>
    </row>
    <row r="18" spans="1:13" s="517" customFormat="1" ht="30.75" customHeight="1">
      <c r="A18" s="986" t="s">
        <v>454</v>
      </c>
      <c r="B18" s="518"/>
      <c r="C18" s="518"/>
      <c r="D18" s="518"/>
      <c r="E18" s="518"/>
      <c r="F18" s="518"/>
      <c r="M18" s="980"/>
    </row>
    <row r="19" spans="1:13" ht="23.25" customHeight="1">
      <c r="G19" s="31"/>
      <c r="H19" s="31"/>
      <c r="I19" s="31"/>
      <c r="J19" s="31"/>
      <c r="K19" s="31"/>
      <c r="L19" s="31"/>
      <c r="M19" s="39"/>
    </row>
    <row r="20" spans="1:13" ht="23.25" customHeight="1">
      <c r="M20" s="39"/>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376" priority="2" operator="equal">
      <formula>0</formula>
    </cfRule>
  </conditionalFormatting>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M13" sqref="M13"/>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270" customFormat="1" ht="49.5" customHeight="1">
      <c r="A1" s="1243" t="s">
        <v>455</v>
      </c>
      <c r="B1" s="1244"/>
      <c r="C1" s="1244"/>
      <c r="D1" s="1244"/>
      <c r="E1" s="1244"/>
      <c r="F1" s="1244"/>
      <c r="G1" s="1244"/>
      <c r="H1" s="1244"/>
      <c r="I1" s="1245"/>
    </row>
    <row r="2" spans="1:12" s="270" customFormat="1" ht="29.25" customHeight="1" thickBot="1">
      <c r="A2" s="1246" t="str">
        <f>+'Resumen '!O3</f>
        <v>Período: Noviembre 2025</v>
      </c>
      <c r="B2" s="1247"/>
      <c r="C2" s="1247"/>
      <c r="D2" s="1247"/>
      <c r="E2" s="1247"/>
      <c r="F2" s="1247"/>
      <c r="G2" s="1247"/>
      <c r="H2" s="1247"/>
      <c r="I2" s="1248"/>
    </row>
    <row r="3" spans="1:12" ht="262.5" customHeight="1">
      <c r="A3" s="1249" t="s">
        <v>456</v>
      </c>
      <c r="B3" s="1249"/>
      <c r="C3" s="1249"/>
      <c r="D3" s="1249"/>
      <c r="E3" s="1249"/>
      <c r="F3" s="1249"/>
      <c r="G3" s="1249"/>
      <c r="H3" s="1249"/>
      <c r="I3" s="1249"/>
    </row>
    <row r="4" spans="1:12" ht="9" customHeight="1"/>
    <row r="5" spans="1:12" ht="66" customHeight="1">
      <c r="A5" s="376" t="s">
        <v>457</v>
      </c>
      <c r="B5" s="377" t="s">
        <v>431</v>
      </c>
      <c r="C5" s="378" t="s">
        <v>161</v>
      </c>
    </row>
    <row r="6" spans="1:12">
      <c r="A6" s="379" t="s">
        <v>458</v>
      </c>
      <c r="B6" s="593">
        <f>+'Resumen '!I35</f>
        <v>819165</v>
      </c>
      <c r="C6" s="380">
        <f>+Tabla20[[#This Row],[Cotizantes]]/B15</f>
        <v>0.36507054380543474</v>
      </c>
      <c r="K6" s="36"/>
    </row>
    <row r="7" spans="1:12">
      <c r="A7" s="379" t="s">
        <v>459</v>
      </c>
      <c r="B7" s="593">
        <f>+'Resumen '!I36</f>
        <v>895549</v>
      </c>
      <c r="C7" s="380">
        <f>+Tabla20[[#This Row],[Cotizantes]]/B15</f>
        <v>0.39911197430848888</v>
      </c>
    </row>
    <row r="8" spans="1:12">
      <c r="A8" s="379" t="s">
        <v>460</v>
      </c>
      <c r="B8" s="593">
        <f>+'Resumen '!I37</f>
        <v>256553</v>
      </c>
      <c r="C8" s="380">
        <f>+Tabla20[[#This Row],[Cotizantes]]/B15</f>
        <v>0.1143358703373749</v>
      </c>
      <c r="K8" s="1025"/>
      <c r="L8" s="39"/>
    </row>
    <row r="9" spans="1:12">
      <c r="A9" s="379" t="s">
        <v>461</v>
      </c>
      <c r="B9" s="593">
        <f>+'Resumen '!I38</f>
        <v>146397</v>
      </c>
      <c r="C9" s="380">
        <f>+Tabla20[[#This Row],[Cotizantes]]/B15</f>
        <v>6.5243549714018828E-2</v>
      </c>
      <c r="K9" s="1025"/>
      <c r="L9" s="39"/>
    </row>
    <row r="10" spans="1:12">
      <c r="A10" s="379" t="s">
        <v>462</v>
      </c>
      <c r="B10" s="593">
        <f>+'Resumen '!I39</f>
        <v>68776</v>
      </c>
      <c r="C10" s="380">
        <f>+Tabla20[[#This Row],[Cotizantes]]/B15</f>
        <v>3.0650835571298312E-2</v>
      </c>
      <c r="L10" s="39"/>
    </row>
    <row r="11" spans="1:12">
      <c r="A11" s="379" t="s">
        <v>463</v>
      </c>
      <c r="B11" s="593">
        <f>+'Resumen '!I40</f>
        <v>23625</v>
      </c>
      <c r="C11" s="380">
        <f>+Tabla20[[#This Row],[Cotizantes]]/B15</f>
        <v>1.0528759892577681E-2</v>
      </c>
    </row>
    <row r="12" spans="1:12">
      <c r="A12" s="379" t="s">
        <v>464</v>
      </c>
      <c r="B12" s="593">
        <f>+'Resumen '!I41</f>
        <v>13046</v>
      </c>
      <c r="C12" s="380">
        <f>+Tabla20[[#This Row],[Cotizantes]]/B15</f>
        <v>5.8141037696748544E-3</v>
      </c>
    </row>
    <row r="13" spans="1:12">
      <c r="A13" s="379" t="s">
        <v>465</v>
      </c>
      <c r="B13" s="593">
        <f>+'Resumen '!I42</f>
        <v>11990</v>
      </c>
      <c r="C13" s="380">
        <f>+Tabla20[[#This Row],[Cotizantes]]/B15</f>
        <v>5.3434849147939219E-3</v>
      </c>
    </row>
    <row r="14" spans="1:12">
      <c r="A14" s="384" t="s">
        <v>466</v>
      </c>
      <c r="B14" s="593">
        <f>+'Resumen '!I43</f>
        <v>8753</v>
      </c>
      <c r="C14" s="380">
        <f>+Tabla20[[#This Row],[Cotizantes]]/B15</f>
        <v>3.9008776863378811E-3</v>
      </c>
    </row>
    <row r="15" spans="1:12">
      <c r="A15" s="381" t="s">
        <v>147</v>
      </c>
      <c r="B15" s="382">
        <f>SUM(B6:B14)</f>
        <v>2243854</v>
      </c>
      <c r="C15" s="383">
        <f>SUM(C6:C14)</f>
        <v>1.0000000000000002</v>
      </c>
    </row>
    <row r="16" spans="1:12" ht="23.25" customHeight="1">
      <c r="A16" s="220" t="s">
        <v>467</v>
      </c>
      <c r="D16" s="23"/>
      <c r="F16"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364" priority="2" operator="equal">
      <formula>0</formula>
    </cfRule>
  </conditionalFormatting>
  <pageMargins left="0.70866141732283472" right="0.70866141732283472" top="0.74803149606299213" bottom="0.74803149606299213" header="0.31496062992125984" footer="0.31496062992125984"/>
  <pageSetup paperSize="9" scale="41"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T65"/>
  <sheetViews>
    <sheetView showGridLines="0" view="pageBreakPreview" zoomScale="40" zoomScaleNormal="70" zoomScaleSheetLayoutView="40" workbookViewId="0">
      <pane xSplit="1" ySplit="2" topLeftCell="B3" activePane="bottomRight" state="frozen"/>
      <selection pane="topRight" activeCell="K32" sqref="K32"/>
      <selection pane="bottomLeft" activeCell="K32" sqref="K32"/>
      <selection pane="bottomRight" activeCell="Y13" sqref="Y13"/>
    </sheetView>
  </sheetViews>
  <sheetFormatPr baseColWidth="10" defaultColWidth="11.42578125" defaultRowHeight="14.25"/>
  <cols>
    <col min="1" max="1" width="0.5703125" style="176" customWidth="1"/>
    <col min="2" max="2" width="23.140625" style="176" customWidth="1"/>
    <col min="3" max="8" width="34.5703125" style="176" customWidth="1"/>
    <col min="9" max="15" width="20.7109375" style="176" customWidth="1"/>
    <col min="16" max="16" width="20.7109375" style="477" customWidth="1"/>
    <col min="17" max="18" width="26.140625" style="477" customWidth="1"/>
    <col min="19" max="19" width="20.7109375" style="477" customWidth="1"/>
    <col min="20" max="20" width="41" style="477" customWidth="1"/>
    <col min="21" max="21" width="11.42578125" style="176"/>
    <col min="22" max="22" width="13" style="176" bestFit="1" customWidth="1"/>
    <col min="23" max="16384" width="11.42578125" style="176"/>
  </cols>
  <sheetData>
    <row r="1" spans="2:20" s="476" customFormat="1" ht="95.25" customHeight="1">
      <c r="B1" s="1237" t="s">
        <v>468</v>
      </c>
      <c r="C1" s="1237"/>
      <c r="D1" s="1237"/>
      <c r="E1" s="1237"/>
      <c r="F1" s="1237"/>
      <c r="G1" s="1237"/>
      <c r="H1" s="1237"/>
      <c r="I1" s="1237"/>
      <c r="J1" s="1237"/>
      <c r="K1" s="1237"/>
      <c r="L1" s="1237"/>
      <c r="M1" s="1237"/>
      <c r="N1" s="1237"/>
      <c r="O1" s="1237"/>
      <c r="P1" s="1237"/>
      <c r="Q1" s="1237"/>
      <c r="R1" s="1237"/>
      <c r="S1" s="1237"/>
      <c r="T1" s="1237"/>
    </row>
    <row r="2" spans="2:20" s="476" customFormat="1" ht="53.25" customHeight="1">
      <c r="B2" s="1221" t="str">
        <f>+'Resumen '!O4</f>
        <v>Período:  Diciembre 2008 - Noviembre  2025</v>
      </c>
      <c r="C2" s="1221"/>
      <c r="D2" s="1221"/>
      <c r="E2" s="1221"/>
      <c r="F2" s="1221"/>
      <c r="G2" s="1221"/>
      <c r="H2" s="1221"/>
      <c r="I2" s="1221"/>
      <c r="J2" s="1221"/>
      <c r="K2" s="1221"/>
      <c r="L2" s="1221"/>
      <c r="M2" s="1221"/>
      <c r="N2" s="1221"/>
      <c r="O2" s="1221"/>
      <c r="P2" s="1221"/>
      <c r="Q2" s="1221"/>
      <c r="R2" s="1221"/>
      <c r="S2" s="1221"/>
      <c r="T2" s="1221"/>
    </row>
    <row r="3" spans="2:20" ht="372.75" customHeight="1">
      <c r="B3" s="1250" t="s">
        <v>469</v>
      </c>
      <c r="C3" s="1250"/>
      <c r="D3" s="1250"/>
      <c r="E3" s="1250"/>
      <c r="F3" s="1250"/>
      <c r="G3" s="1250"/>
      <c r="H3" s="1250"/>
      <c r="I3" s="1250"/>
      <c r="J3" s="1250"/>
      <c r="K3" s="1250"/>
      <c r="L3" s="1250"/>
      <c r="M3" s="1250"/>
      <c r="N3" s="1250"/>
      <c r="O3" s="1250"/>
      <c r="P3" s="1250"/>
      <c r="Q3" s="1250"/>
      <c r="R3" s="1250"/>
      <c r="S3" s="1250"/>
      <c r="T3" s="1250"/>
    </row>
    <row r="4" spans="2:20" s="471" customFormat="1" ht="78.75" customHeight="1">
      <c r="B4" s="385" t="s">
        <v>470</v>
      </c>
      <c r="C4" s="438" t="s">
        <v>471</v>
      </c>
      <c r="D4" s="439" t="s">
        <v>472</v>
      </c>
      <c r="E4" s="438" t="s">
        <v>473</v>
      </c>
      <c r="F4" s="438" t="s">
        <v>474</v>
      </c>
      <c r="G4" s="438" t="s">
        <v>475</v>
      </c>
      <c r="H4" s="440" t="s">
        <v>476</v>
      </c>
      <c r="P4" s="478"/>
      <c r="Q4" s="478"/>
      <c r="R4" s="478"/>
      <c r="S4" s="478"/>
      <c r="T4" s="478"/>
    </row>
    <row r="5" spans="2:20" s="471" customFormat="1" ht="28.5" customHeight="1">
      <c r="B5" s="466">
        <v>39783</v>
      </c>
      <c r="C5" s="467">
        <v>1165631</v>
      </c>
      <c r="D5" s="467">
        <v>818089</v>
      </c>
      <c r="E5" s="468">
        <f>+Tabla63[[#This Row],[Afiliados Femeninos]]+Tabla63[[#This Row],[Afiliados Masculino]]</f>
        <v>1983720</v>
      </c>
      <c r="F5" s="467">
        <v>634008</v>
      </c>
      <c r="G5" s="467">
        <v>484285</v>
      </c>
      <c r="H5" s="469">
        <f>+Tabla63[[#This Row],[Cotizantes Femenino ]]+Tabla63[[#This Row],[Cotizantes Masculinos]]</f>
        <v>1118293</v>
      </c>
      <c r="I5" s="470"/>
      <c r="J5" s="470"/>
      <c r="K5" s="470"/>
      <c r="L5" s="470"/>
      <c r="M5" s="470"/>
      <c r="N5" s="470"/>
      <c r="O5" s="470"/>
      <c r="P5" s="478"/>
      <c r="Q5" s="478"/>
      <c r="R5" s="478"/>
      <c r="S5" s="478"/>
      <c r="T5" s="478"/>
    </row>
    <row r="6" spans="2:20" s="471" customFormat="1" ht="28.5" customHeight="1">
      <c r="B6" s="466">
        <v>40148</v>
      </c>
      <c r="C6" s="467">
        <v>1281904</v>
      </c>
      <c r="D6" s="467">
        <v>911986</v>
      </c>
      <c r="E6" s="468">
        <f>+Tabla63[[#This Row],[Afiliados Femeninos]]+Tabla63[[#This Row],[Afiliados Masculino]]</f>
        <v>2193890</v>
      </c>
      <c r="F6" s="467">
        <v>675015</v>
      </c>
      <c r="G6" s="467">
        <v>514586</v>
      </c>
      <c r="H6" s="469">
        <f>+Tabla63[[#This Row],[Cotizantes Femenino ]]+Tabla63[[#This Row],[Cotizantes Masculinos]]</f>
        <v>1189601</v>
      </c>
      <c r="I6" s="470"/>
      <c r="J6" s="470"/>
      <c r="K6" s="470"/>
      <c r="L6" s="470"/>
      <c r="M6" s="470"/>
      <c r="N6" s="470"/>
      <c r="O6" s="470"/>
      <c r="P6" s="478"/>
      <c r="Q6" s="478"/>
      <c r="R6" s="478"/>
      <c r="S6" s="478"/>
      <c r="T6" s="478"/>
    </row>
    <row r="7" spans="2:20" s="471" customFormat="1" ht="28.5" customHeight="1">
      <c r="B7" s="466">
        <v>40513</v>
      </c>
      <c r="C7" s="467">
        <v>1383536</v>
      </c>
      <c r="D7" s="467">
        <v>991247</v>
      </c>
      <c r="E7" s="468">
        <f>+Tabla63[[#This Row],[Afiliados Femeninos]]+Tabla63[[#This Row],[Afiliados Masculino]]</f>
        <v>2374783</v>
      </c>
      <c r="F7" s="467">
        <v>702422</v>
      </c>
      <c r="G7" s="467">
        <v>540358</v>
      </c>
      <c r="H7" s="469">
        <f>+Tabla63[[#This Row],[Cotizantes Femenino ]]+Tabla63[[#This Row],[Cotizantes Masculinos]]</f>
        <v>1242780</v>
      </c>
      <c r="I7" s="470"/>
      <c r="J7" s="470"/>
      <c r="K7" s="470"/>
      <c r="L7" s="470"/>
      <c r="M7" s="470"/>
      <c r="N7" s="470"/>
      <c r="O7" s="470"/>
      <c r="P7" s="478"/>
      <c r="Q7" s="478"/>
      <c r="R7" s="478"/>
      <c r="S7" s="478"/>
      <c r="T7" s="478"/>
    </row>
    <row r="8" spans="2:20" s="471" customFormat="1" ht="28.5" customHeight="1">
      <c r="B8" s="466">
        <v>40878</v>
      </c>
      <c r="C8" s="467">
        <v>1480731</v>
      </c>
      <c r="D8" s="467">
        <v>1072243</v>
      </c>
      <c r="E8" s="468">
        <f>+Tabla63[[#This Row],[Afiliados Femeninos]]+Tabla63[[#This Row],[Afiliados Masculino]]</f>
        <v>2552974</v>
      </c>
      <c r="F8" s="467">
        <v>726141</v>
      </c>
      <c r="G8" s="467">
        <v>564996</v>
      </c>
      <c r="H8" s="469">
        <f>+Tabla63[[#This Row],[Cotizantes Femenino ]]+Tabla63[[#This Row],[Cotizantes Masculinos]]</f>
        <v>1291137</v>
      </c>
      <c r="I8" s="470"/>
      <c r="J8" s="470"/>
      <c r="K8" s="470"/>
      <c r="L8" s="470"/>
      <c r="M8" s="470"/>
      <c r="N8" s="470"/>
      <c r="O8" s="470"/>
      <c r="P8" s="478"/>
      <c r="Q8" s="478"/>
      <c r="R8" s="478"/>
      <c r="S8" s="478"/>
      <c r="T8" s="478"/>
    </row>
    <row r="9" spans="2:20" s="471" customFormat="1" ht="28.5" customHeight="1">
      <c r="B9" s="466">
        <v>41244</v>
      </c>
      <c r="C9" s="467">
        <v>1570504</v>
      </c>
      <c r="D9" s="467">
        <v>1143945</v>
      </c>
      <c r="E9" s="468">
        <f>+Tabla63[[#This Row],[Afiliados Femeninos]]+Tabla63[[#This Row],[Afiliados Masculino]]</f>
        <v>2714449</v>
      </c>
      <c r="F9" s="467">
        <v>770060</v>
      </c>
      <c r="G9" s="467">
        <v>606906</v>
      </c>
      <c r="H9" s="469">
        <f>+Tabla63[[#This Row],[Cotizantes Femenino ]]+Tabla63[[#This Row],[Cotizantes Masculinos]]</f>
        <v>1376966</v>
      </c>
      <c r="I9" s="470"/>
      <c r="J9" s="470"/>
      <c r="K9" s="470"/>
      <c r="L9" s="470"/>
      <c r="M9" s="470"/>
      <c r="N9" s="470"/>
      <c r="O9" s="470"/>
      <c r="P9" s="478"/>
      <c r="Q9" s="478"/>
      <c r="R9" s="478"/>
      <c r="S9" s="478"/>
      <c r="T9" s="478"/>
    </row>
    <row r="10" spans="2:20" s="471" customFormat="1" ht="28.5" customHeight="1">
      <c r="B10" s="466">
        <v>41609</v>
      </c>
      <c r="C10" s="467">
        <v>1661097</v>
      </c>
      <c r="D10" s="467">
        <v>1220033</v>
      </c>
      <c r="E10" s="468">
        <f>+Tabla63[[#This Row],[Afiliados Femeninos]]+Tabla63[[#This Row],[Afiliados Masculino]]</f>
        <v>2881130</v>
      </c>
      <c r="F10" s="467">
        <v>835620</v>
      </c>
      <c r="G10" s="467">
        <v>672772</v>
      </c>
      <c r="H10" s="469">
        <f>+Tabla63[[#This Row],[Cotizantes Femenino ]]+Tabla63[[#This Row],[Cotizantes Masculinos]]</f>
        <v>1508392</v>
      </c>
      <c r="I10" s="470"/>
      <c r="J10" s="470"/>
      <c r="K10" s="470"/>
      <c r="L10" s="470"/>
      <c r="M10" s="470"/>
      <c r="N10" s="470"/>
      <c r="O10" s="470"/>
      <c r="P10" s="478"/>
      <c r="Q10" s="478"/>
      <c r="R10" s="478"/>
      <c r="S10" s="478"/>
      <c r="T10" s="478"/>
    </row>
    <row r="11" spans="2:20" s="471" customFormat="1" ht="28.5" customHeight="1">
      <c r="B11" s="466">
        <v>41974</v>
      </c>
      <c r="C11" s="467">
        <v>1759926</v>
      </c>
      <c r="D11" s="467">
        <v>1309974</v>
      </c>
      <c r="E11" s="468">
        <f>+Tabla63[[#This Row],[Afiliados Femeninos]]+Tabla63[[#This Row],[Afiliados Masculino]]</f>
        <v>3069900</v>
      </c>
      <c r="F11" s="467">
        <v>892937</v>
      </c>
      <c r="G11" s="467">
        <v>724170</v>
      </c>
      <c r="H11" s="469">
        <f>+Tabla63[[#This Row],[Cotizantes Femenino ]]+Tabla63[[#This Row],[Cotizantes Masculinos]]</f>
        <v>1617107</v>
      </c>
      <c r="P11" s="478"/>
      <c r="Q11" s="478"/>
      <c r="R11" s="478"/>
      <c r="S11" s="478"/>
      <c r="T11" s="478"/>
    </row>
    <row r="12" spans="2:20" s="471" customFormat="1" ht="28.5" customHeight="1">
      <c r="B12" s="466">
        <v>42339</v>
      </c>
      <c r="C12" s="467">
        <v>1864734</v>
      </c>
      <c r="D12" s="467">
        <v>1405023</v>
      </c>
      <c r="E12" s="468">
        <f>+Tabla63[[#This Row],[Afiliados Femeninos]]+Tabla63[[#This Row],[Afiliados Masculino]]</f>
        <v>3269757</v>
      </c>
      <c r="F12" s="467">
        <v>958167</v>
      </c>
      <c r="G12" s="467">
        <v>767635</v>
      </c>
      <c r="H12" s="469">
        <f>+Tabla63[[#This Row],[Cotizantes Femenino ]]+Tabla63[[#This Row],[Cotizantes Masculinos]]</f>
        <v>1725802</v>
      </c>
      <c r="P12" s="478"/>
      <c r="Q12" s="478"/>
      <c r="R12" s="478"/>
      <c r="S12" s="478"/>
      <c r="T12" s="478"/>
    </row>
    <row r="13" spans="2:20" s="471" customFormat="1" ht="28.5" customHeight="1">
      <c r="B13" s="466">
        <v>42720</v>
      </c>
      <c r="C13" s="467">
        <v>1974015</v>
      </c>
      <c r="D13" s="467">
        <v>1499879</v>
      </c>
      <c r="E13" s="468">
        <f>+Tabla63[[#This Row],[Afiliados Femeninos]]+Tabla63[[#This Row],[Afiliados Masculino]]</f>
        <v>3473894</v>
      </c>
      <c r="F13" s="467">
        <v>1021381</v>
      </c>
      <c r="G13" s="467">
        <v>815723</v>
      </c>
      <c r="H13" s="469">
        <f>+Tabla63[[#This Row],[Cotizantes Femenino ]]+Tabla63[[#This Row],[Cotizantes Masculinos]]</f>
        <v>1837104</v>
      </c>
      <c r="P13" s="478"/>
      <c r="Q13" s="478"/>
      <c r="R13" s="478"/>
      <c r="S13" s="478"/>
      <c r="T13" s="478"/>
    </row>
    <row r="14" spans="2:20" s="471" customFormat="1" ht="28.5" customHeight="1">
      <c r="B14" s="466" t="s">
        <v>477</v>
      </c>
      <c r="C14" s="467">
        <v>2098283</v>
      </c>
      <c r="D14" s="467">
        <v>1605072</v>
      </c>
      <c r="E14" s="468">
        <f>+Tabla63[[#This Row],[Afiliados Femeninos]]+Tabla63[[#This Row],[Afiliados Masculino]]</f>
        <v>3703355</v>
      </c>
      <c r="F14" s="467">
        <v>1067270</v>
      </c>
      <c r="G14" s="467">
        <v>868698</v>
      </c>
      <c r="H14" s="469">
        <f>+Tabla63[[#This Row],[Cotizantes Femenino ]]+Tabla63[[#This Row],[Cotizantes Masculinos]]</f>
        <v>1935968</v>
      </c>
      <c r="P14" s="478"/>
      <c r="Q14" s="478"/>
      <c r="R14" s="478"/>
      <c r="S14" s="478"/>
      <c r="T14" s="478"/>
    </row>
    <row r="15" spans="2:20" s="471" customFormat="1" ht="28.5" customHeight="1">
      <c r="B15" s="466">
        <v>43452</v>
      </c>
      <c r="C15" s="467">
        <v>2212375</v>
      </c>
      <c r="D15" s="467">
        <v>1707568</v>
      </c>
      <c r="E15" s="468">
        <f>+Tabla63[[#This Row],[Afiliados Femeninos]]+Tabla63[[#This Row],[Afiliados Masculino]]</f>
        <v>3919943</v>
      </c>
      <c r="F15" s="467">
        <v>1041450</v>
      </c>
      <c r="G15" s="467">
        <v>883469</v>
      </c>
      <c r="H15" s="469">
        <f>+Tabla63[[#This Row],[Cotizantes Femenino ]]+Tabla63[[#This Row],[Cotizantes Masculinos]]</f>
        <v>1924919</v>
      </c>
      <c r="P15" s="478"/>
      <c r="Q15" s="478"/>
      <c r="R15" s="478"/>
      <c r="S15" s="478"/>
      <c r="T15" s="478"/>
    </row>
    <row r="16" spans="2:20" s="471" customFormat="1" ht="28.5" customHeight="1">
      <c r="B16" s="466">
        <v>43817</v>
      </c>
      <c r="C16" s="467">
        <v>2321656</v>
      </c>
      <c r="D16" s="467">
        <v>1811487</v>
      </c>
      <c r="E16" s="468">
        <f>+Tabla63[[#This Row],[Afiliados Femeninos]]+Tabla63[[#This Row],[Afiliados Masculino]]</f>
        <v>4133143</v>
      </c>
      <c r="F16" s="467">
        <v>1041450</v>
      </c>
      <c r="G16" s="467">
        <v>883469</v>
      </c>
      <c r="H16" s="469">
        <f>+Tabla63[[#This Row],[Cotizantes Femenino ]]+Tabla63[[#This Row],[Cotizantes Masculinos]]</f>
        <v>1924919</v>
      </c>
      <c r="P16" s="478"/>
      <c r="Q16" s="478"/>
      <c r="R16" s="478"/>
      <c r="S16" s="478"/>
      <c r="T16" s="478"/>
    </row>
    <row r="17" spans="2:20" s="471" customFormat="1" ht="28.5" customHeight="1">
      <c r="B17" s="466">
        <v>44183</v>
      </c>
      <c r="C17" s="467">
        <v>2404153</v>
      </c>
      <c r="D17" s="467">
        <v>1891266</v>
      </c>
      <c r="E17" s="468">
        <f>+Tabla63[[#This Row],[Afiliados Femeninos]]+Tabla63[[#This Row],[Afiliados Masculino]]</f>
        <v>4295419</v>
      </c>
      <c r="F17" s="467">
        <v>927727</v>
      </c>
      <c r="G17" s="467">
        <v>819713</v>
      </c>
      <c r="H17" s="469">
        <f>+Tabla63[[#This Row],[Cotizantes Femenino ]]+Tabla63[[#This Row],[Cotizantes Masculinos]]</f>
        <v>1747440</v>
      </c>
      <c r="P17" s="478"/>
      <c r="Q17" s="478"/>
      <c r="R17" s="478"/>
      <c r="S17" s="478"/>
      <c r="T17" s="478"/>
    </row>
    <row r="18" spans="2:20" s="471" customFormat="1" ht="28.5" customHeight="1">
      <c r="B18" s="466">
        <v>44548</v>
      </c>
      <c r="C18" s="467">
        <v>2502520</v>
      </c>
      <c r="D18" s="467">
        <v>2009454</v>
      </c>
      <c r="E18" s="468">
        <f>+Tabla63[[#This Row],[Afiliados Femeninos]]+Tabla63[[#This Row],[Afiliados Masculino]]</f>
        <v>4511974</v>
      </c>
      <c r="F18" s="467">
        <v>927727</v>
      </c>
      <c r="G18" s="467">
        <v>819713</v>
      </c>
      <c r="H18" s="469">
        <f>+Tabla63[[#This Row],[Cotizantes Femenino ]]+Tabla63[[#This Row],[Cotizantes Masculinos]]</f>
        <v>1747440</v>
      </c>
      <c r="S18" s="478"/>
      <c r="T18" s="478"/>
    </row>
    <row r="19" spans="2:20" s="471" customFormat="1" ht="28.5" customHeight="1">
      <c r="B19" s="472">
        <v>44913</v>
      </c>
      <c r="C19" s="473">
        <v>2631139</v>
      </c>
      <c r="D19" s="473">
        <v>2157720</v>
      </c>
      <c r="E19" s="468">
        <f>+Tabla63[[#This Row],[Afiliados Femeninos]]+Tabla63[[#This Row],[Afiliados Masculino]]</f>
        <v>4788859</v>
      </c>
      <c r="F19" s="473">
        <v>1055375</v>
      </c>
      <c r="G19" s="473">
        <v>965622</v>
      </c>
      <c r="H19" s="474">
        <v>2020997</v>
      </c>
      <c r="P19" s="478"/>
      <c r="Q19" s="478"/>
      <c r="R19" s="478"/>
      <c r="S19" s="478"/>
      <c r="T19" s="478"/>
    </row>
    <row r="20" spans="2:20" s="471" customFormat="1" ht="28.5" customHeight="1">
      <c r="B20" s="472">
        <v>45278</v>
      </c>
      <c r="C20" s="473">
        <v>2755873</v>
      </c>
      <c r="D20" s="473">
        <v>2282259</v>
      </c>
      <c r="E20" s="468">
        <f>+Tabla63[[#This Row],[Afiliados Femeninos]]+Tabla63[[#This Row],[Afiliados Masculino]]</f>
        <v>5038132</v>
      </c>
      <c r="F20" s="473">
        <v>1072372</v>
      </c>
      <c r="G20" s="473">
        <v>977894</v>
      </c>
      <c r="H20" s="474">
        <f>+Tabla63[[#This Row],[Cotizantes Femenino ]]+Tabla63[[#This Row],[Cotizantes Masculinos]]</f>
        <v>2050266</v>
      </c>
      <c r="P20" s="478"/>
      <c r="Q20" s="478"/>
      <c r="R20" s="478"/>
      <c r="S20" s="478"/>
      <c r="T20" s="478"/>
    </row>
    <row r="21" spans="2:20" s="471" customFormat="1" ht="28.5" customHeight="1">
      <c r="B21" s="472">
        <v>45644</v>
      </c>
      <c r="C21" s="473">
        <v>2892776</v>
      </c>
      <c r="D21" s="473">
        <v>2417770</v>
      </c>
      <c r="E21" s="468">
        <f>+Tabla63[[#This Row],[Afiliados Femeninos]]+Tabla63[[#This Row],[Afiliados Masculino]]</f>
        <v>5310546</v>
      </c>
      <c r="F21" s="473">
        <v>1146760</v>
      </c>
      <c r="G21" s="473">
        <v>1072739</v>
      </c>
      <c r="H21" s="474">
        <f>+Tabla63[[#This Row],[Cotizantes Femenino ]]+Tabla63[[#This Row],[Cotizantes Masculinos]]</f>
        <v>2219499</v>
      </c>
      <c r="P21" s="478"/>
      <c r="Q21" s="478"/>
      <c r="R21" s="478"/>
      <c r="S21" s="478"/>
      <c r="T21" s="478"/>
    </row>
    <row r="22" spans="2:20" s="471" customFormat="1" ht="28.5" customHeight="1">
      <c r="B22" s="711" t="str">
        <f>+'Resumen '!O5</f>
        <v>Nov.25</v>
      </c>
      <c r="C22" s="473">
        <f>+'Resumen '!B43</f>
        <v>3015069</v>
      </c>
      <c r="D22" s="473">
        <f>+'Resumen '!B44</f>
        <v>2543768</v>
      </c>
      <c r="E22" s="468">
        <f>+Tabla63[[#This Row],[Afiliados Femeninos]]+Tabla63[[#This Row],[Afiliados Masculino]]</f>
        <v>5558837</v>
      </c>
      <c r="F22" s="473">
        <f>+'Resumen '!D43</f>
        <v>1143760</v>
      </c>
      <c r="G22" s="473">
        <f>+'Resumen '!D44</f>
        <v>1100094</v>
      </c>
      <c r="H22" s="474">
        <f>+Tabla63[[#This Row],[Cotizantes Femenino ]]+Tabla63[[#This Row],[Cotizantes Masculinos]]</f>
        <v>2243854</v>
      </c>
      <c r="I22" s="475"/>
      <c r="J22" s="475"/>
      <c r="K22" s="475"/>
      <c r="L22" s="475"/>
      <c r="M22" s="475"/>
      <c r="N22" s="475"/>
      <c r="O22" s="475"/>
      <c r="P22" s="534"/>
      <c r="Q22" s="534"/>
      <c r="R22" s="534"/>
      <c r="S22" s="478"/>
      <c r="T22" s="478"/>
    </row>
    <row r="23" spans="2:20" ht="24.75" customHeight="1">
      <c r="B23" s="183" t="s">
        <v>454</v>
      </c>
      <c r="I23" s="189"/>
      <c r="J23" s="189"/>
      <c r="K23" s="189"/>
      <c r="L23" s="189"/>
      <c r="M23" s="189"/>
      <c r="N23" s="189"/>
      <c r="O23" s="189"/>
      <c r="P23" s="479"/>
      <c r="Q23" s="479"/>
      <c r="R23" s="479"/>
    </row>
    <row r="24" spans="2:20">
      <c r="B24" s="190"/>
      <c r="C24" s="190"/>
      <c r="D24" s="190"/>
      <c r="E24" s="190"/>
      <c r="F24" s="190"/>
      <c r="G24" s="190"/>
      <c r="H24" s="190"/>
      <c r="I24" s="189"/>
      <c r="J24" s="189"/>
      <c r="K24" s="189"/>
      <c r="L24" s="189"/>
      <c r="M24" s="189"/>
      <c r="N24" s="189"/>
      <c r="O24" s="189"/>
      <c r="P24" s="479"/>
      <c r="Q24" s="479"/>
      <c r="R24" s="479"/>
      <c r="S24" s="479"/>
      <c r="T24" s="479"/>
    </row>
    <row r="25" spans="2:20" s="190" customFormat="1">
      <c r="B25" s="253"/>
      <c r="P25" s="480"/>
      <c r="Q25" s="480"/>
      <c r="R25" s="480"/>
      <c r="S25" s="480"/>
      <c r="T25" s="480"/>
    </row>
    <row r="26" spans="2:20" s="189" customFormat="1">
      <c r="B26" s="253"/>
      <c r="C26" s="268"/>
      <c r="D26" s="268"/>
      <c r="E26" s="268"/>
      <c r="F26" s="268"/>
      <c r="G26" s="190"/>
      <c r="H26" s="190"/>
      <c r="P26" s="479"/>
      <c r="Q26" s="479"/>
      <c r="R26" s="479"/>
      <c r="S26" s="479"/>
      <c r="T26" s="479"/>
    </row>
    <row r="27" spans="2:20" s="189" customFormat="1">
      <c r="P27" s="479"/>
      <c r="Q27" s="479"/>
      <c r="R27" s="479"/>
      <c r="S27" s="479"/>
      <c r="T27" s="479"/>
    </row>
    <row r="28" spans="2:20" s="189" customFormat="1">
      <c r="P28" s="479"/>
      <c r="Q28" s="479"/>
      <c r="R28" s="479"/>
      <c r="S28" s="479"/>
      <c r="T28" s="479"/>
    </row>
    <row r="29" spans="2:20" s="189" customFormat="1">
      <c r="P29" s="479"/>
      <c r="Q29" s="479"/>
      <c r="R29" s="479"/>
      <c r="S29" s="479"/>
      <c r="T29" s="479"/>
    </row>
    <row r="30" spans="2:20" s="189" customFormat="1">
      <c r="P30" s="479"/>
      <c r="Q30" s="479"/>
      <c r="R30" s="479"/>
      <c r="S30" s="479"/>
      <c r="T30" s="479"/>
    </row>
    <row r="31" spans="2:20" s="189" customFormat="1">
      <c r="P31" s="479"/>
      <c r="Q31" s="479"/>
      <c r="R31" s="479"/>
      <c r="S31" s="479"/>
      <c r="T31" s="479"/>
    </row>
    <row r="32" spans="2:20" s="189" customFormat="1">
      <c r="P32" s="479"/>
      <c r="Q32" s="479"/>
      <c r="R32" s="479"/>
      <c r="S32" s="479"/>
      <c r="T32" s="479"/>
    </row>
    <row r="33" spans="2:20" s="189" customFormat="1">
      <c r="P33" s="479"/>
      <c r="Q33" s="479"/>
      <c r="R33" s="479"/>
      <c r="S33" s="479"/>
      <c r="T33" s="479"/>
    </row>
    <row r="34" spans="2:20" s="189" customFormat="1">
      <c r="P34" s="479"/>
      <c r="Q34" s="479"/>
      <c r="R34" s="479"/>
      <c r="S34" s="479"/>
      <c r="T34" s="479"/>
    </row>
    <row r="35" spans="2:20" s="189" customFormat="1">
      <c r="P35" s="479"/>
      <c r="Q35" s="479"/>
      <c r="R35" s="479"/>
      <c r="S35" s="479"/>
      <c r="T35" s="479"/>
    </row>
    <row r="36" spans="2:20" s="189" customFormat="1">
      <c r="P36" s="479"/>
      <c r="Q36" s="479"/>
      <c r="R36" s="479"/>
      <c r="S36" s="479"/>
      <c r="T36" s="479"/>
    </row>
    <row r="37" spans="2:20" s="189" customFormat="1">
      <c r="P37" s="479"/>
      <c r="Q37" s="479"/>
      <c r="R37" s="479"/>
      <c r="S37" s="479"/>
      <c r="T37" s="479"/>
    </row>
    <row r="38" spans="2:20" s="189" customFormat="1">
      <c r="P38" s="479"/>
      <c r="Q38" s="479"/>
      <c r="R38" s="479"/>
      <c r="S38" s="479"/>
      <c r="T38" s="479"/>
    </row>
    <row r="39" spans="2:20" s="189" customFormat="1">
      <c r="P39" s="479"/>
      <c r="Q39" s="479"/>
      <c r="R39" s="479"/>
      <c r="S39" s="479"/>
      <c r="T39" s="479"/>
    </row>
    <row r="40" spans="2:20" s="189" customFormat="1">
      <c r="P40" s="479"/>
      <c r="Q40" s="479"/>
      <c r="R40" s="479"/>
      <c r="S40" s="479"/>
      <c r="T40" s="479"/>
    </row>
    <row r="41" spans="2:20" s="189" customFormat="1">
      <c r="P41" s="479"/>
      <c r="Q41" s="479"/>
      <c r="R41" s="479"/>
      <c r="S41" s="479"/>
      <c r="T41" s="479"/>
    </row>
    <row r="42" spans="2:20" s="189" customFormat="1">
      <c r="P42" s="479"/>
      <c r="Q42" s="479"/>
      <c r="R42" s="479"/>
      <c r="S42" s="479"/>
      <c r="T42" s="479"/>
    </row>
    <row r="43" spans="2:20" s="189" customFormat="1">
      <c r="P43" s="479"/>
      <c r="Q43" s="479"/>
      <c r="R43" s="479"/>
      <c r="S43" s="479"/>
      <c r="T43" s="479"/>
    </row>
    <row r="44" spans="2:20" s="189" customFormat="1">
      <c r="P44" s="479"/>
      <c r="Q44" s="479"/>
      <c r="R44" s="479"/>
      <c r="S44" s="479"/>
      <c r="T44" s="479"/>
    </row>
    <row r="45" spans="2:20" s="189" customFormat="1">
      <c r="P45" s="479"/>
      <c r="Q45" s="479"/>
      <c r="R45" s="479"/>
      <c r="S45" s="479"/>
      <c r="T45" s="479"/>
    </row>
    <row r="46" spans="2:20" ht="9.75" customHeight="1">
      <c r="B46" s="189"/>
      <c r="C46" s="189"/>
      <c r="D46" s="189"/>
    </row>
    <row r="47" spans="2:20" hidden="1">
      <c r="B47" s="189"/>
      <c r="C47" s="189"/>
      <c r="D47" s="189"/>
    </row>
    <row r="48" spans="2:20">
      <c r="B48" s="189"/>
      <c r="C48" s="189"/>
      <c r="D48" s="189"/>
    </row>
    <row r="49" spans="2:20">
      <c r="B49" s="189"/>
      <c r="C49" s="189"/>
      <c r="D49" s="189"/>
    </row>
    <row r="50" spans="2:20" ht="84" customHeight="1">
      <c r="B50" s="189"/>
      <c r="C50" s="189"/>
      <c r="D50" s="189"/>
    </row>
    <row r="51" spans="2:20">
      <c r="B51" s="189"/>
      <c r="C51" s="189"/>
      <c r="D51" s="189"/>
    </row>
    <row r="52" spans="2:20">
      <c r="B52" s="189"/>
      <c r="C52" s="189"/>
      <c r="D52" s="189"/>
    </row>
    <row r="53" spans="2:20">
      <c r="B53" s="189"/>
      <c r="C53" s="189"/>
      <c r="D53" s="189"/>
    </row>
    <row r="54" spans="2:20">
      <c r="B54" s="189"/>
      <c r="C54" s="189"/>
      <c r="D54" s="189"/>
    </row>
    <row r="55" spans="2:20">
      <c r="B55" s="189"/>
      <c r="C55" s="189"/>
      <c r="D55" s="189"/>
    </row>
    <row r="56" spans="2:20">
      <c r="B56" s="189"/>
      <c r="C56" s="189"/>
      <c r="D56" s="189"/>
    </row>
    <row r="57" spans="2:20">
      <c r="B57" s="189"/>
      <c r="C57" s="189"/>
      <c r="D57" s="189"/>
    </row>
    <row r="58" spans="2:20" ht="160.5" customHeight="1">
      <c r="B58" s="189"/>
      <c r="C58" s="189"/>
      <c r="D58" s="189"/>
    </row>
    <row r="59" spans="2:20">
      <c r="B59" s="189"/>
      <c r="C59" s="189"/>
      <c r="D59" s="189"/>
    </row>
    <row r="60" spans="2:20">
      <c r="B60" s="189"/>
      <c r="C60" s="189"/>
      <c r="D60" s="189"/>
    </row>
    <row r="61" spans="2:20">
      <c r="B61" s="189"/>
      <c r="C61" s="189"/>
      <c r="D61" s="189"/>
    </row>
    <row r="62" spans="2:20">
      <c r="B62" s="253"/>
      <c r="C62" s="190"/>
      <c r="D62" s="190"/>
      <c r="E62" s="190"/>
      <c r="F62" s="190"/>
      <c r="G62" s="190"/>
      <c r="H62" s="190"/>
      <c r="I62" s="189"/>
      <c r="J62" s="189"/>
      <c r="K62" s="189"/>
      <c r="L62" s="189"/>
      <c r="M62" s="189"/>
      <c r="N62" s="189"/>
      <c r="O62" s="189"/>
      <c r="P62" s="479"/>
      <c r="Q62" s="479"/>
      <c r="R62" s="479"/>
      <c r="S62" s="479"/>
      <c r="T62" s="479"/>
    </row>
    <row r="63" spans="2:20">
      <c r="B63" s="253"/>
      <c r="C63" s="190"/>
      <c r="D63" s="190"/>
      <c r="E63" s="190"/>
      <c r="F63" s="190"/>
      <c r="G63" s="190"/>
      <c r="H63" s="190"/>
      <c r="I63" s="189"/>
      <c r="J63" s="189"/>
      <c r="K63" s="189"/>
      <c r="L63" s="189"/>
      <c r="M63" s="189"/>
      <c r="N63" s="189"/>
      <c r="O63" s="189"/>
      <c r="P63" s="479"/>
      <c r="Q63" s="479"/>
      <c r="R63" s="479"/>
      <c r="S63" s="479"/>
      <c r="T63" s="479"/>
    </row>
    <row r="64" spans="2:20">
      <c r="B64" s="253"/>
      <c r="C64" s="190"/>
      <c r="D64" s="190"/>
      <c r="E64" s="190"/>
      <c r="F64" s="190"/>
      <c r="G64" s="190"/>
      <c r="H64" s="190"/>
    </row>
    <row r="65" spans="2:8">
      <c r="B65" s="190"/>
      <c r="C65" s="190"/>
      <c r="D65" s="190"/>
      <c r="E65" s="190"/>
      <c r="F65" s="190"/>
      <c r="G65" s="190"/>
      <c r="H65" s="190"/>
    </row>
  </sheetData>
  <mergeCells count="3">
    <mergeCell ref="B1:T1"/>
    <mergeCell ref="B2:T2"/>
    <mergeCell ref="B3:T3"/>
  </mergeCells>
  <pageMargins left="0.70866141732283472" right="0.70866141732283472" top="0.74803149606299213" bottom="0.74803149606299213" header="0.31496062992125984" footer="0.31496062992125984"/>
  <pageSetup paperSize="9" scale="23"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51"/>
  <sheetViews>
    <sheetView showGridLines="0" view="pageBreakPreview" zoomScale="40" zoomScaleNormal="78" zoomScaleSheetLayoutView="40" workbookViewId="0">
      <selection activeCell="W35" sqref="W35"/>
    </sheetView>
  </sheetViews>
  <sheetFormatPr baseColWidth="10" defaultColWidth="11.42578125" defaultRowHeight="14.25"/>
  <cols>
    <col min="1" max="1" width="36" style="176" customWidth="1"/>
    <col min="2" max="2" width="37.140625" style="176" customWidth="1"/>
    <col min="3" max="3" width="31.42578125" style="176" customWidth="1"/>
    <col min="4" max="4" width="19.42578125" style="176" bestFit="1" customWidth="1"/>
    <col min="5" max="5" width="17.5703125" style="176" customWidth="1"/>
    <col min="6" max="6" width="10.42578125" style="176" customWidth="1"/>
    <col min="7" max="11" width="38.28515625" style="176" customWidth="1"/>
    <col min="12" max="12" width="11.140625" style="176" customWidth="1"/>
    <col min="13" max="13" width="25.28515625" style="176" customWidth="1"/>
    <col min="14" max="14" width="18.28515625" style="176" customWidth="1"/>
    <col min="15" max="15" width="22" style="176" customWidth="1"/>
    <col min="16" max="16" width="27.7109375" style="176" customWidth="1"/>
    <col min="17" max="17" width="16.7109375" style="176" customWidth="1"/>
    <col min="18" max="18" width="15.28515625" style="176" customWidth="1"/>
    <col min="19" max="19" width="12.5703125" style="176" bestFit="1" customWidth="1"/>
    <col min="20" max="20" width="58.5703125" style="176" customWidth="1"/>
    <col min="21" max="21" width="15.42578125" style="176" bestFit="1" customWidth="1"/>
    <col min="22" max="16384" width="11.42578125" style="176"/>
  </cols>
  <sheetData>
    <row r="1" spans="1:20" s="271" customFormat="1" ht="113.25" customHeight="1">
      <c r="A1" s="1251" t="s">
        <v>478</v>
      </c>
      <c r="B1" s="1251"/>
      <c r="C1" s="1251"/>
      <c r="D1" s="1251"/>
      <c r="E1" s="1251"/>
      <c r="F1" s="1251"/>
      <c r="G1" s="1251"/>
      <c r="H1" s="1251"/>
      <c r="I1" s="1251"/>
      <c r="J1" s="1251"/>
      <c r="K1" s="1251"/>
      <c r="L1" s="1251"/>
      <c r="M1" s="1251"/>
      <c r="N1" s="1251"/>
      <c r="O1" s="1251"/>
      <c r="P1" s="1251"/>
      <c r="Q1" s="1251"/>
    </row>
    <row r="2" spans="1:20" s="271" customFormat="1" ht="43.5" customHeight="1">
      <c r="A2" s="1252" t="str">
        <f>+'Resumen '!O7</f>
        <v>Período:  Diciembre 2010 - Noviembre  2025</v>
      </c>
      <c r="B2" s="1252"/>
      <c r="C2" s="1252"/>
      <c r="D2" s="1252"/>
      <c r="E2" s="1252"/>
      <c r="F2" s="1252"/>
      <c r="G2" s="1252"/>
      <c r="H2" s="1252"/>
      <c r="I2" s="1252"/>
      <c r="J2" s="1252"/>
      <c r="K2" s="1252"/>
      <c r="L2" s="1252"/>
      <c r="M2" s="1252"/>
      <c r="N2" s="1252"/>
      <c r="O2" s="1252"/>
      <c r="P2" s="1252"/>
      <c r="Q2" s="1252"/>
      <c r="R2" s="272"/>
      <c r="S2" s="272"/>
    </row>
    <row r="3" spans="1:20" ht="18" customHeight="1">
      <c r="A3" s="188"/>
      <c r="B3" s="188"/>
      <c r="C3" s="188"/>
      <c r="D3" s="188"/>
      <c r="E3" s="188"/>
      <c r="F3" s="188"/>
      <c r="G3" s="188"/>
      <c r="H3" s="188"/>
      <c r="I3" s="188"/>
      <c r="J3" s="188"/>
      <c r="K3" s="188"/>
      <c r="L3" s="188"/>
      <c r="M3" s="188"/>
      <c r="N3" s="188"/>
      <c r="O3" s="188"/>
      <c r="P3" s="188"/>
      <c r="Q3" s="188"/>
      <c r="R3" s="188"/>
      <c r="S3" s="188"/>
    </row>
    <row r="4" spans="1:20" ht="217.5" customHeight="1">
      <c r="A4" s="1255" t="s">
        <v>479</v>
      </c>
      <c r="B4" s="1255"/>
      <c r="C4" s="1255"/>
      <c r="D4" s="1255"/>
      <c r="E4" s="1255"/>
      <c r="F4" s="1255"/>
      <c r="G4" s="1255"/>
      <c r="H4" s="1255"/>
      <c r="I4" s="1255"/>
      <c r="J4" s="1255"/>
      <c r="K4" s="1255"/>
      <c r="L4" s="1255"/>
      <c r="M4" s="1255"/>
      <c r="N4" s="1255"/>
      <c r="O4" s="1255"/>
      <c r="P4" s="1255"/>
      <c r="Q4" s="1255"/>
    </row>
    <row r="5" spans="1:20" ht="10.5" customHeight="1">
      <c r="D5" s="188"/>
    </row>
    <row r="6" spans="1:20" ht="39" customHeight="1">
      <c r="A6" s="1253" t="s">
        <v>480</v>
      </c>
      <c r="B6" s="1254"/>
    </row>
    <row r="7" spans="1:20" ht="59.25" customHeight="1">
      <c r="A7" s="386" t="s">
        <v>481</v>
      </c>
      <c r="B7" s="386" t="s">
        <v>482</v>
      </c>
    </row>
    <row r="8" spans="1:20" ht="30.75">
      <c r="A8" s="387" t="s">
        <v>122</v>
      </c>
      <c r="B8" s="680">
        <v>10644</v>
      </c>
    </row>
    <row r="9" spans="1:20" ht="30.75">
      <c r="A9" s="387" t="s">
        <v>123</v>
      </c>
      <c r="B9" s="680">
        <v>6268</v>
      </c>
    </row>
    <row r="10" spans="1:20" ht="30.75">
      <c r="A10" s="387" t="s">
        <v>124</v>
      </c>
      <c r="B10" s="680">
        <v>10046</v>
      </c>
    </row>
    <row r="11" spans="1:20" ht="30.75">
      <c r="A11" s="387" t="s">
        <v>125</v>
      </c>
      <c r="B11" s="680">
        <v>15740</v>
      </c>
      <c r="T11" s="183"/>
    </row>
    <row r="12" spans="1:20" ht="30.75">
      <c r="A12" s="387" t="s">
        <v>126</v>
      </c>
      <c r="B12" s="680">
        <v>32365</v>
      </c>
      <c r="F12" s="183"/>
    </row>
    <row r="13" spans="1:20" ht="30.75">
      <c r="A13" s="387" t="s">
        <v>127</v>
      </c>
      <c r="B13" s="680">
        <v>42590</v>
      </c>
    </row>
    <row r="14" spans="1:20" ht="30.75">
      <c r="A14" s="387" t="s">
        <v>128</v>
      </c>
      <c r="B14" s="680">
        <v>65077</v>
      </c>
    </row>
    <row r="15" spans="1:20" ht="30.75">
      <c r="A15" s="387" t="s">
        <v>129</v>
      </c>
      <c r="B15" s="680">
        <v>80517</v>
      </c>
    </row>
    <row r="16" spans="1:20" ht="30.75">
      <c r="A16" s="387" t="s">
        <v>415</v>
      </c>
      <c r="B16" s="680">
        <v>82712</v>
      </c>
    </row>
    <row r="17" spans="1:17" ht="30.75">
      <c r="A17" s="387" t="s">
        <v>416</v>
      </c>
      <c r="B17" s="680">
        <v>88025</v>
      </c>
    </row>
    <row r="18" spans="1:17" ht="30.75">
      <c r="A18" s="387" t="s">
        <v>294</v>
      </c>
      <c r="B18" s="680">
        <v>23483</v>
      </c>
    </row>
    <row r="19" spans="1:17" ht="30.75">
      <c r="A19" s="387" t="s">
        <v>133</v>
      </c>
      <c r="B19" s="680">
        <v>35307</v>
      </c>
    </row>
    <row r="20" spans="1:17" ht="30.75">
      <c r="A20" s="387" t="s">
        <v>134</v>
      </c>
      <c r="B20" s="680">
        <v>62389</v>
      </c>
    </row>
    <row r="21" spans="1:17" ht="30.75">
      <c r="A21" s="387" t="s">
        <v>135</v>
      </c>
      <c r="B21" s="680">
        <v>81636</v>
      </c>
    </row>
    <row r="22" spans="1:17" ht="30.75">
      <c r="A22" s="387" t="s">
        <v>136</v>
      </c>
      <c r="B22" s="680">
        <v>91014</v>
      </c>
    </row>
    <row r="23" spans="1:17" ht="30.75">
      <c r="A23" s="387" t="str">
        <f>+'Resumen '!O6</f>
        <v>Nov. 2025</v>
      </c>
      <c r="B23" s="680">
        <f>+'Resumen '!B53</f>
        <v>88938</v>
      </c>
    </row>
    <row r="24" spans="1:17" ht="30.75">
      <c r="A24" s="387" t="s">
        <v>147</v>
      </c>
      <c r="B24" s="388">
        <f>SUM(B8:B23)</f>
        <v>816751</v>
      </c>
      <c r="F24" s="189"/>
      <c r="H24" s="189"/>
      <c r="O24" s="189"/>
    </row>
    <row r="25" spans="1:17" ht="27">
      <c r="A25" s="241"/>
      <c r="B25" s="241"/>
      <c r="G25" s="189"/>
      <c r="I25" s="189"/>
      <c r="M25" s="189"/>
      <c r="P25" s="189"/>
      <c r="Q25" s="189"/>
    </row>
    <row r="26" spans="1:17">
      <c r="I26" s="189"/>
      <c r="K26" s="189"/>
      <c r="L26" s="189"/>
    </row>
    <row r="27" spans="1:17">
      <c r="I27" s="189"/>
      <c r="M27" s="189"/>
      <c r="Q27" s="189"/>
    </row>
    <row r="28" spans="1:17">
      <c r="G28" s="189"/>
      <c r="I28" s="189"/>
      <c r="M28" s="189"/>
      <c r="Q28" s="189"/>
    </row>
    <row r="29" spans="1:17">
      <c r="D29" s="192"/>
      <c r="E29" s="192"/>
      <c r="F29" s="192"/>
      <c r="G29" s="193"/>
      <c r="H29" s="192"/>
      <c r="I29" s="193"/>
      <c r="J29" s="192"/>
      <c r="K29" s="193"/>
      <c r="L29" s="193"/>
      <c r="M29" s="193"/>
      <c r="N29" s="192"/>
      <c r="O29" s="192"/>
      <c r="P29" s="192"/>
      <c r="Q29" s="192"/>
    </row>
    <row r="30" spans="1:17">
      <c r="G30" s="189"/>
      <c r="I30" s="189"/>
      <c r="M30" s="189"/>
      <c r="P30" s="189"/>
      <c r="Q30" s="189"/>
    </row>
    <row r="32" spans="1:17"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94"/>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paperSize="9" scale="26"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S38"/>
  <sheetViews>
    <sheetView showGridLines="0" view="pageBreakPreview" zoomScale="40" zoomScaleNormal="78" zoomScaleSheetLayoutView="40" workbookViewId="0">
      <selection activeCell="S18" sqref="S18"/>
    </sheetView>
  </sheetViews>
  <sheetFormatPr baseColWidth="10" defaultColWidth="11.42578125" defaultRowHeight="14.25"/>
  <cols>
    <col min="1" max="1" width="28.42578125" style="176" customWidth="1"/>
    <col min="2" max="2" width="23.5703125" style="187" customWidth="1"/>
    <col min="3" max="3" width="17.7109375" style="187" customWidth="1"/>
    <col min="4" max="4" width="21" style="187" customWidth="1"/>
    <col min="5" max="5" width="18.42578125" style="187" bestFit="1" customWidth="1"/>
    <col min="6" max="6" width="21.5703125" style="187" bestFit="1" customWidth="1"/>
    <col min="7" max="7" width="21.42578125" style="187" customWidth="1"/>
    <col min="8" max="8" width="19.42578125" style="187" bestFit="1" customWidth="1"/>
    <col min="9" max="9" width="22.85546875" style="176" customWidth="1"/>
    <col min="10" max="10" width="27.140625" style="176" customWidth="1"/>
    <col min="11" max="11" width="27" style="176" customWidth="1"/>
    <col min="12" max="12" width="30.85546875" style="176" customWidth="1"/>
    <col min="13" max="13" width="24" style="176" customWidth="1"/>
    <col min="14" max="14" width="30.85546875" style="176" bestFit="1" customWidth="1"/>
    <col min="15" max="15" width="21.140625" style="176" customWidth="1"/>
    <col min="16" max="16" width="20.28515625" style="176" customWidth="1"/>
    <col min="17" max="16384" width="11.42578125" style="176"/>
  </cols>
  <sheetData>
    <row r="1" spans="1:19" s="271" customFormat="1" ht="79.5" customHeight="1">
      <c r="A1" s="1219" t="s">
        <v>483</v>
      </c>
      <c r="B1" s="1219"/>
      <c r="C1" s="1219"/>
      <c r="D1" s="1219"/>
      <c r="E1" s="1219"/>
      <c r="F1" s="1219"/>
      <c r="G1" s="1219"/>
      <c r="H1" s="1219"/>
      <c r="I1" s="1219"/>
      <c r="J1" s="1219"/>
      <c r="K1" s="1219"/>
      <c r="L1" s="1219"/>
      <c r="M1" s="1219"/>
      <c r="N1" s="1219"/>
      <c r="O1" s="1219"/>
      <c r="P1" s="1219"/>
      <c r="Q1" s="1219"/>
      <c r="R1" s="1219"/>
      <c r="S1" s="1219"/>
    </row>
    <row r="2" spans="1:19" s="271" customFormat="1" ht="39" customHeight="1">
      <c r="A2" s="1184" t="str">
        <f>+'Resumen '!O7</f>
        <v>Período:  Diciembre 2010 - Noviembre  2025</v>
      </c>
      <c r="B2" s="1184"/>
      <c r="C2" s="1184"/>
      <c r="D2" s="1184"/>
      <c r="E2" s="1184"/>
      <c r="F2" s="1184"/>
      <c r="G2" s="1184"/>
      <c r="H2" s="1184"/>
      <c r="I2" s="1184"/>
      <c r="J2" s="1184"/>
      <c r="K2" s="1184"/>
      <c r="L2" s="1184"/>
      <c r="M2" s="1184"/>
      <c r="N2" s="1184"/>
      <c r="O2" s="1184"/>
      <c r="P2" s="1184"/>
      <c r="Q2" s="1184"/>
      <c r="R2" s="1184"/>
      <c r="S2" s="1184"/>
    </row>
    <row r="3" spans="1:19" ht="409.5" customHeight="1" thickBot="1">
      <c r="A3" s="1261" t="s">
        <v>937</v>
      </c>
      <c r="B3" s="1261"/>
      <c r="C3" s="1261"/>
      <c r="D3" s="1261"/>
      <c r="E3" s="1261"/>
      <c r="F3" s="1261"/>
      <c r="G3" s="1261"/>
      <c r="H3" s="1261"/>
      <c r="I3" s="1261"/>
      <c r="J3" s="1261"/>
      <c r="K3" s="1261"/>
      <c r="L3" s="1261"/>
      <c r="M3" s="1261"/>
      <c r="N3" s="1261"/>
      <c r="O3" s="1261"/>
      <c r="P3" s="1261"/>
      <c r="Q3" s="1261"/>
      <c r="R3" s="1261"/>
      <c r="S3" s="1261"/>
    </row>
    <row r="4" spans="1:19" ht="39" customHeight="1" thickBot="1">
      <c r="B4" s="1256" t="s">
        <v>484</v>
      </c>
      <c r="C4" s="1257"/>
      <c r="D4" s="1257"/>
      <c r="E4" s="1257"/>
      <c r="F4" s="1257"/>
      <c r="G4" s="1257"/>
      <c r="H4" s="1257"/>
      <c r="I4" s="1258"/>
      <c r="J4" s="1259" t="s">
        <v>485</v>
      </c>
      <c r="K4" s="1257"/>
      <c r="L4" s="1257"/>
      <c r="M4" s="1257"/>
      <c r="N4" s="1257"/>
      <c r="O4" s="1260"/>
    </row>
    <row r="5" spans="1:19" s="294" customFormat="1" ht="85.5" customHeight="1">
      <c r="A5" s="528" t="s">
        <v>297</v>
      </c>
      <c r="B5" s="337" t="s">
        <v>486</v>
      </c>
      <c r="C5" s="337" t="s">
        <v>487</v>
      </c>
      <c r="D5" s="337" t="s">
        <v>488</v>
      </c>
      <c r="E5" s="337" t="s">
        <v>489</v>
      </c>
      <c r="F5" s="337" t="s">
        <v>490</v>
      </c>
      <c r="G5" s="337" t="s">
        <v>491</v>
      </c>
      <c r="H5" s="337" t="s">
        <v>492</v>
      </c>
      <c r="I5" s="337" t="s">
        <v>147</v>
      </c>
      <c r="J5" s="337" t="s">
        <v>493</v>
      </c>
      <c r="K5" s="337" t="s">
        <v>494</v>
      </c>
      <c r="L5" s="337" t="s">
        <v>495</v>
      </c>
      <c r="M5" s="337" t="s">
        <v>496</v>
      </c>
      <c r="N5" s="337" t="s">
        <v>497</v>
      </c>
      <c r="O5" s="451" t="s">
        <v>498</v>
      </c>
      <c r="P5" s="176"/>
      <c r="Q5" s="176"/>
    </row>
    <row r="6" spans="1:19" s="180" customFormat="1" ht="23.25">
      <c r="A6" s="389" t="s">
        <v>122</v>
      </c>
      <c r="B6" s="546">
        <v>0</v>
      </c>
      <c r="C6" s="546">
        <v>116</v>
      </c>
      <c r="D6" s="546">
        <v>0</v>
      </c>
      <c r="E6" s="546">
        <v>505</v>
      </c>
      <c r="F6" s="546">
        <v>2471</v>
      </c>
      <c r="G6" s="546">
        <v>2</v>
      </c>
      <c r="H6" s="546">
        <v>125</v>
      </c>
      <c r="I6" s="547">
        <f t="shared" ref="I6:I21" si="0">SUM(B6:H6)</f>
        <v>3219</v>
      </c>
      <c r="J6" s="546">
        <v>4114</v>
      </c>
      <c r="K6" s="546">
        <v>0</v>
      </c>
      <c r="L6" s="546">
        <v>1</v>
      </c>
      <c r="M6" s="546">
        <v>3310</v>
      </c>
      <c r="N6" s="548">
        <f t="shared" ref="N6:N21" si="1">+M6+L6+K6+J6</f>
        <v>7425</v>
      </c>
      <c r="O6" s="549">
        <f>+N6+I6</f>
        <v>10644</v>
      </c>
      <c r="P6" s="176"/>
      <c r="Q6" s="176"/>
      <c r="R6" s="195"/>
    </row>
    <row r="7" spans="1:19" s="180" customFormat="1" ht="23.25">
      <c r="A7" s="389" t="s">
        <v>123</v>
      </c>
      <c r="B7" s="546">
        <v>0</v>
      </c>
      <c r="C7" s="546">
        <v>306</v>
      </c>
      <c r="D7" s="546">
        <v>0</v>
      </c>
      <c r="E7" s="546">
        <v>572</v>
      </c>
      <c r="F7" s="546">
        <v>3158</v>
      </c>
      <c r="G7" s="546">
        <v>8</v>
      </c>
      <c r="H7" s="546">
        <v>247</v>
      </c>
      <c r="I7" s="547">
        <f t="shared" si="0"/>
        <v>4291</v>
      </c>
      <c r="J7" s="546">
        <v>199</v>
      </c>
      <c r="K7" s="546">
        <v>0</v>
      </c>
      <c r="L7" s="546">
        <v>0</v>
      </c>
      <c r="M7" s="546">
        <v>1778</v>
      </c>
      <c r="N7" s="548">
        <f t="shared" si="1"/>
        <v>1977</v>
      </c>
      <c r="O7" s="549">
        <f t="shared" ref="O7:O21" si="2">+N7+I7</f>
        <v>6268</v>
      </c>
      <c r="P7" s="176"/>
      <c r="Q7" s="176"/>
      <c r="R7" s="195"/>
    </row>
    <row r="8" spans="1:19" s="180" customFormat="1" ht="23.25">
      <c r="A8" s="389" t="s">
        <v>124</v>
      </c>
      <c r="B8" s="546">
        <v>0</v>
      </c>
      <c r="C8" s="546">
        <v>1022</v>
      </c>
      <c r="D8" s="546">
        <v>0</v>
      </c>
      <c r="E8" s="546">
        <v>1014</v>
      </c>
      <c r="F8" s="546">
        <v>3741</v>
      </c>
      <c r="G8" s="546">
        <v>11</v>
      </c>
      <c r="H8" s="546">
        <v>783</v>
      </c>
      <c r="I8" s="547">
        <f t="shared" si="0"/>
        <v>6571</v>
      </c>
      <c r="J8" s="546">
        <v>17</v>
      </c>
      <c r="K8" s="546">
        <v>0</v>
      </c>
      <c r="L8" s="546">
        <v>1</v>
      </c>
      <c r="M8" s="546">
        <v>3457</v>
      </c>
      <c r="N8" s="548">
        <f t="shared" si="1"/>
        <v>3475</v>
      </c>
      <c r="O8" s="549">
        <f t="shared" si="2"/>
        <v>10046</v>
      </c>
      <c r="P8" s="176"/>
      <c r="Q8" s="176"/>
      <c r="R8" s="195"/>
    </row>
    <row r="9" spans="1:19" s="180" customFormat="1" ht="23.25">
      <c r="A9" s="389" t="s">
        <v>125</v>
      </c>
      <c r="B9" s="546">
        <v>0</v>
      </c>
      <c r="C9" s="546">
        <v>1578</v>
      </c>
      <c r="D9" s="546">
        <v>0</v>
      </c>
      <c r="E9" s="546">
        <v>1482</v>
      </c>
      <c r="F9" s="546">
        <v>7614</v>
      </c>
      <c r="G9" s="546">
        <v>7</v>
      </c>
      <c r="H9" s="546">
        <v>1278</v>
      </c>
      <c r="I9" s="547">
        <f t="shared" si="0"/>
        <v>11959</v>
      </c>
      <c r="J9" s="546">
        <v>1532</v>
      </c>
      <c r="K9" s="546">
        <v>0</v>
      </c>
      <c r="L9" s="546">
        <v>0</v>
      </c>
      <c r="M9" s="546">
        <v>2249</v>
      </c>
      <c r="N9" s="548">
        <f t="shared" si="1"/>
        <v>3781</v>
      </c>
      <c r="O9" s="549">
        <f t="shared" si="2"/>
        <v>15740</v>
      </c>
      <c r="P9" s="176"/>
      <c r="Q9" s="176"/>
      <c r="R9" s="195"/>
    </row>
    <row r="10" spans="1:19" s="180" customFormat="1" ht="23.25">
      <c r="A10" s="389" t="s">
        <v>126</v>
      </c>
      <c r="B10" s="546">
        <v>0</v>
      </c>
      <c r="C10" s="546">
        <v>4313</v>
      </c>
      <c r="D10" s="546">
        <v>0</v>
      </c>
      <c r="E10" s="546">
        <v>2468</v>
      </c>
      <c r="F10" s="546">
        <v>14806</v>
      </c>
      <c r="G10" s="546">
        <v>768</v>
      </c>
      <c r="H10" s="546">
        <v>2513</v>
      </c>
      <c r="I10" s="547">
        <f t="shared" si="0"/>
        <v>24868</v>
      </c>
      <c r="J10" s="546">
        <v>462</v>
      </c>
      <c r="K10" s="546">
        <v>0</v>
      </c>
      <c r="L10" s="546">
        <v>0</v>
      </c>
      <c r="M10" s="546">
        <v>7035</v>
      </c>
      <c r="N10" s="548">
        <f t="shared" si="1"/>
        <v>7497</v>
      </c>
      <c r="O10" s="549">
        <f t="shared" si="2"/>
        <v>32365</v>
      </c>
      <c r="P10" s="195"/>
      <c r="Q10" s="195"/>
      <c r="R10" s="195"/>
    </row>
    <row r="11" spans="1:19" s="180" customFormat="1" ht="23.25">
      <c r="A11" s="389" t="s">
        <v>127</v>
      </c>
      <c r="B11" s="546">
        <v>0</v>
      </c>
      <c r="C11" s="546">
        <v>5871</v>
      </c>
      <c r="D11" s="546">
        <v>0</v>
      </c>
      <c r="E11" s="546">
        <v>4978</v>
      </c>
      <c r="F11" s="546">
        <v>20426</v>
      </c>
      <c r="G11" s="546">
        <v>1042</v>
      </c>
      <c r="H11" s="546">
        <v>4287</v>
      </c>
      <c r="I11" s="547">
        <f t="shared" si="0"/>
        <v>36604</v>
      </c>
      <c r="J11" s="546">
        <v>426</v>
      </c>
      <c r="K11" s="546">
        <v>0</v>
      </c>
      <c r="L11" s="546">
        <v>11</v>
      </c>
      <c r="M11" s="546">
        <v>5549</v>
      </c>
      <c r="N11" s="548">
        <f t="shared" si="1"/>
        <v>5986</v>
      </c>
      <c r="O11" s="549">
        <f t="shared" si="2"/>
        <v>42590</v>
      </c>
      <c r="P11" s="195"/>
      <c r="Q11" s="195"/>
      <c r="R11" s="195"/>
    </row>
    <row r="12" spans="1:19" s="180" customFormat="1" ht="23.25">
      <c r="A12" s="389" t="s">
        <v>128</v>
      </c>
      <c r="B12" s="546">
        <v>11383</v>
      </c>
      <c r="C12" s="546">
        <v>10015</v>
      </c>
      <c r="D12" s="546">
        <v>0</v>
      </c>
      <c r="E12" s="546">
        <v>10052</v>
      </c>
      <c r="F12" s="546">
        <v>22261</v>
      </c>
      <c r="G12" s="546">
        <v>740</v>
      </c>
      <c r="H12" s="546">
        <v>7745</v>
      </c>
      <c r="I12" s="547">
        <f t="shared" si="0"/>
        <v>62196</v>
      </c>
      <c r="J12" s="546">
        <v>725</v>
      </c>
      <c r="K12" s="546">
        <v>0</v>
      </c>
      <c r="L12" s="546">
        <v>0</v>
      </c>
      <c r="M12" s="546">
        <v>2156</v>
      </c>
      <c r="N12" s="548">
        <f t="shared" si="1"/>
        <v>2881</v>
      </c>
      <c r="O12" s="549">
        <f t="shared" si="2"/>
        <v>65077</v>
      </c>
      <c r="P12" s="195"/>
      <c r="Q12" s="195"/>
      <c r="R12" s="195"/>
    </row>
    <row r="13" spans="1:19" s="196" customFormat="1" ht="23.25">
      <c r="A13" s="389" t="s">
        <v>129</v>
      </c>
      <c r="B13" s="550">
        <v>13678</v>
      </c>
      <c r="C13" s="546">
        <v>10088</v>
      </c>
      <c r="D13" s="546">
        <v>287</v>
      </c>
      <c r="E13" s="546">
        <v>18702</v>
      </c>
      <c r="F13" s="546">
        <v>19380</v>
      </c>
      <c r="G13" s="546">
        <v>1053</v>
      </c>
      <c r="H13" s="546">
        <v>10735</v>
      </c>
      <c r="I13" s="547">
        <f t="shared" si="0"/>
        <v>73923</v>
      </c>
      <c r="J13" s="546">
        <v>872</v>
      </c>
      <c r="K13" s="546">
        <v>0</v>
      </c>
      <c r="L13" s="546">
        <v>0</v>
      </c>
      <c r="M13" s="546">
        <v>5722</v>
      </c>
      <c r="N13" s="548">
        <f t="shared" si="1"/>
        <v>6594</v>
      </c>
      <c r="O13" s="549">
        <f t="shared" si="2"/>
        <v>80517</v>
      </c>
      <c r="P13" s="195"/>
      <c r="Q13" s="195"/>
      <c r="R13" s="195"/>
    </row>
    <row r="14" spans="1:19" s="196" customFormat="1" ht="23.25">
      <c r="A14" s="389" t="s">
        <v>130</v>
      </c>
      <c r="B14" s="550">
        <v>4664</v>
      </c>
      <c r="C14" s="546">
        <v>14487</v>
      </c>
      <c r="D14" s="546">
        <v>2547</v>
      </c>
      <c r="E14" s="546">
        <v>26449</v>
      </c>
      <c r="F14" s="546">
        <v>21853</v>
      </c>
      <c r="G14" s="546">
        <v>665</v>
      </c>
      <c r="H14" s="546">
        <v>9985</v>
      </c>
      <c r="I14" s="547">
        <f t="shared" si="0"/>
        <v>80650</v>
      </c>
      <c r="J14" s="546">
        <v>204</v>
      </c>
      <c r="K14" s="546">
        <v>0</v>
      </c>
      <c r="L14" s="546">
        <v>0</v>
      </c>
      <c r="M14" s="546">
        <v>1858</v>
      </c>
      <c r="N14" s="548">
        <f t="shared" si="1"/>
        <v>2062</v>
      </c>
      <c r="O14" s="549">
        <f t="shared" si="2"/>
        <v>82712</v>
      </c>
      <c r="P14" s="195"/>
      <c r="Q14" s="195"/>
      <c r="R14" s="195"/>
    </row>
    <row r="15" spans="1:19" s="196" customFormat="1" ht="23.25">
      <c r="A15" s="389" t="s">
        <v>131</v>
      </c>
      <c r="B15" s="546">
        <v>5794</v>
      </c>
      <c r="C15" s="546">
        <v>24336</v>
      </c>
      <c r="D15" s="546">
        <v>3249</v>
      </c>
      <c r="E15" s="546">
        <v>18892</v>
      </c>
      <c r="F15" s="546">
        <v>19821</v>
      </c>
      <c r="G15" s="546">
        <v>396</v>
      </c>
      <c r="H15" s="546">
        <v>10586</v>
      </c>
      <c r="I15" s="547">
        <f t="shared" si="0"/>
        <v>83074</v>
      </c>
      <c r="J15" s="546">
        <v>316</v>
      </c>
      <c r="K15" s="546">
        <v>0</v>
      </c>
      <c r="L15" s="546">
        <v>0</v>
      </c>
      <c r="M15" s="546">
        <v>4635</v>
      </c>
      <c r="N15" s="548">
        <f t="shared" si="1"/>
        <v>4951</v>
      </c>
      <c r="O15" s="549">
        <f t="shared" si="2"/>
        <v>88025</v>
      </c>
      <c r="P15" s="195"/>
      <c r="Q15" s="195"/>
      <c r="R15" s="195"/>
    </row>
    <row r="16" spans="1:19" s="196" customFormat="1" ht="23.25">
      <c r="A16" s="389" t="s">
        <v>294</v>
      </c>
      <c r="B16" s="546">
        <v>4302</v>
      </c>
      <c r="C16" s="546">
        <v>6423</v>
      </c>
      <c r="D16" s="546">
        <v>777</v>
      </c>
      <c r="E16" s="546">
        <v>3046</v>
      </c>
      <c r="F16" s="546">
        <v>6734</v>
      </c>
      <c r="G16" s="546">
        <v>97</v>
      </c>
      <c r="H16" s="546">
        <v>1553</v>
      </c>
      <c r="I16" s="547">
        <f t="shared" si="0"/>
        <v>22932</v>
      </c>
      <c r="J16" s="546">
        <v>461</v>
      </c>
      <c r="K16" s="546">
        <v>0</v>
      </c>
      <c r="L16" s="546">
        <v>0</v>
      </c>
      <c r="M16" s="546">
        <v>90</v>
      </c>
      <c r="N16" s="548">
        <f t="shared" si="1"/>
        <v>551</v>
      </c>
      <c r="O16" s="549">
        <f t="shared" si="2"/>
        <v>23483</v>
      </c>
      <c r="P16" s="195"/>
      <c r="Q16" s="195"/>
      <c r="R16" s="195"/>
    </row>
    <row r="17" spans="1:18" s="196" customFormat="1" ht="23.25">
      <c r="A17" s="390" t="s">
        <v>417</v>
      </c>
      <c r="B17" s="572">
        <v>4168</v>
      </c>
      <c r="C17" s="572">
        <v>9156</v>
      </c>
      <c r="D17" s="572">
        <v>1668</v>
      </c>
      <c r="E17" s="572">
        <v>5713</v>
      </c>
      <c r="F17" s="572">
        <v>8222</v>
      </c>
      <c r="G17" s="572">
        <v>577</v>
      </c>
      <c r="H17" s="572">
        <v>4639</v>
      </c>
      <c r="I17" s="547">
        <f t="shared" si="0"/>
        <v>34143</v>
      </c>
      <c r="J17" s="572">
        <v>942</v>
      </c>
      <c r="K17" s="572">
        <v>0</v>
      </c>
      <c r="L17" s="572">
        <v>0</v>
      </c>
      <c r="M17" s="572">
        <v>232</v>
      </c>
      <c r="N17" s="548">
        <f t="shared" si="1"/>
        <v>1174</v>
      </c>
      <c r="O17" s="549">
        <f t="shared" si="2"/>
        <v>35317</v>
      </c>
      <c r="P17" s="195"/>
      <c r="Q17" s="195"/>
      <c r="R17" s="195"/>
    </row>
    <row r="18" spans="1:18" s="196" customFormat="1" ht="23.25">
      <c r="A18" s="390" t="s">
        <v>325</v>
      </c>
      <c r="B18" s="572">
        <v>4342</v>
      </c>
      <c r="C18" s="572">
        <v>10949</v>
      </c>
      <c r="D18" s="572">
        <v>2442</v>
      </c>
      <c r="E18" s="572">
        <v>7812</v>
      </c>
      <c r="F18" s="572">
        <v>7363</v>
      </c>
      <c r="G18" s="572">
        <v>320</v>
      </c>
      <c r="H18" s="572">
        <v>6675</v>
      </c>
      <c r="I18" s="547">
        <f t="shared" si="0"/>
        <v>39903</v>
      </c>
      <c r="J18" s="572">
        <v>1157</v>
      </c>
      <c r="K18" s="572">
        <v>0</v>
      </c>
      <c r="L18" s="572">
        <v>0</v>
      </c>
      <c r="M18" s="572">
        <v>21329</v>
      </c>
      <c r="N18" s="548">
        <f t="shared" si="1"/>
        <v>22486</v>
      </c>
      <c r="O18" s="549">
        <f t="shared" si="2"/>
        <v>62389</v>
      </c>
      <c r="P18" s="195"/>
      <c r="Q18" s="195"/>
      <c r="R18" s="195"/>
    </row>
    <row r="19" spans="1:18" s="196" customFormat="1" ht="23.25">
      <c r="A19" s="390" t="s">
        <v>326</v>
      </c>
      <c r="B19" s="572">
        <v>7908</v>
      </c>
      <c r="C19" s="572">
        <v>15328</v>
      </c>
      <c r="D19" s="572">
        <v>3775</v>
      </c>
      <c r="E19" s="572">
        <v>17661</v>
      </c>
      <c r="F19" s="572">
        <v>14013</v>
      </c>
      <c r="G19" s="572">
        <v>241</v>
      </c>
      <c r="H19" s="572">
        <v>11925</v>
      </c>
      <c r="I19" s="547">
        <f t="shared" si="0"/>
        <v>70851</v>
      </c>
      <c r="J19" s="572">
        <v>856</v>
      </c>
      <c r="K19" s="572">
        <v>0</v>
      </c>
      <c r="L19" s="572">
        <v>1</v>
      </c>
      <c r="M19" s="572">
        <v>9928</v>
      </c>
      <c r="N19" s="548">
        <f t="shared" si="1"/>
        <v>10785</v>
      </c>
      <c r="O19" s="549">
        <f t="shared" si="2"/>
        <v>81636</v>
      </c>
      <c r="P19" s="195"/>
      <c r="Q19" s="195"/>
      <c r="R19" s="195"/>
    </row>
    <row r="20" spans="1:18" s="196" customFormat="1" ht="23.25">
      <c r="A20" s="390" t="s">
        <v>136</v>
      </c>
      <c r="B20" s="572">
        <v>8589</v>
      </c>
      <c r="C20" s="572">
        <v>19900</v>
      </c>
      <c r="D20" s="572">
        <v>2496</v>
      </c>
      <c r="E20" s="572">
        <v>12655</v>
      </c>
      <c r="F20" s="572">
        <v>22272</v>
      </c>
      <c r="G20" s="572">
        <v>283</v>
      </c>
      <c r="H20" s="572">
        <v>14909</v>
      </c>
      <c r="I20" s="547">
        <f t="shared" si="0"/>
        <v>81104</v>
      </c>
      <c r="J20" s="572">
        <v>2476</v>
      </c>
      <c r="K20" s="572"/>
      <c r="L20" s="572">
        <v>0</v>
      </c>
      <c r="M20" s="572">
        <v>7434</v>
      </c>
      <c r="N20" s="548">
        <f t="shared" si="1"/>
        <v>9910</v>
      </c>
      <c r="O20" s="549">
        <f t="shared" si="2"/>
        <v>91014</v>
      </c>
      <c r="P20" s="195"/>
      <c r="Q20" s="195"/>
      <c r="R20" s="195"/>
    </row>
    <row r="21" spans="1:18" s="180" customFormat="1" ht="23.25">
      <c r="A21" s="389" t="str">
        <f>+'Resumen '!O6</f>
        <v>Nov. 2025</v>
      </c>
      <c r="B21" s="546">
        <v>3585</v>
      </c>
      <c r="C21" s="546">
        <v>20795</v>
      </c>
      <c r="D21" s="546">
        <v>4483</v>
      </c>
      <c r="E21" s="546">
        <v>13716</v>
      </c>
      <c r="F21" s="546">
        <v>23208</v>
      </c>
      <c r="G21" s="546">
        <v>187</v>
      </c>
      <c r="H21" s="546">
        <v>16396</v>
      </c>
      <c r="I21" s="547">
        <f t="shared" si="0"/>
        <v>82370</v>
      </c>
      <c r="J21" s="546">
        <v>1632</v>
      </c>
      <c r="K21" s="546"/>
      <c r="L21" s="546">
        <v>0</v>
      </c>
      <c r="M21" s="546">
        <v>4936</v>
      </c>
      <c r="N21" s="548">
        <f t="shared" si="1"/>
        <v>6568</v>
      </c>
      <c r="O21" s="549">
        <f t="shared" si="2"/>
        <v>88938</v>
      </c>
      <c r="P21" s="197"/>
      <c r="Q21" s="197"/>
    </row>
    <row r="22" spans="1:18" ht="23.25">
      <c r="A22" s="569" t="s">
        <v>147</v>
      </c>
      <c r="B22" s="570">
        <f t="shared" ref="B22:O22" si="3">SUM(B6:B21)</f>
        <v>68413</v>
      </c>
      <c r="C22" s="570">
        <f t="shared" si="3"/>
        <v>154683</v>
      </c>
      <c r="D22" s="570">
        <f t="shared" si="3"/>
        <v>21724</v>
      </c>
      <c r="E22" s="570">
        <f t="shared" si="3"/>
        <v>145717</v>
      </c>
      <c r="F22" s="570">
        <f t="shared" si="3"/>
        <v>217343</v>
      </c>
      <c r="G22" s="570">
        <f t="shared" si="3"/>
        <v>6397</v>
      </c>
      <c r="H22" s="570">
        <f t="shared" si="3"/>
        <v>104381</v>
      </c>
      <c r="I22" s="570">
        <f t="shared" si="3"/>
        <v>718658</v>
      </c>
      <c r="J22" s="570">
        <f t="shared" si="3"/>
        <v>16391</v>
      </c>
      <c r="K22" s="570">
        <f t="shared" si="3"/>
        <v>0</v>
      </c>
      <c r="L22" s="570">
        <f>SUM(L6:L21)</f>
        <v>14</v>
      </c>
      <c r="M22" s="570">
        <f t="shared" si="3"/>
        <v>81698</v>
      </c>
      <c r="N22" s="570">
        <f>SUM(N6:N21)</f>
        <v>98103</v>
      </c>
      <c r="O22" s="571">
        <f t="shared" si="3"/>
        <v>816761</v>
      </c>
      <c r="P22" s="187"/>
      <c r="Q22" s="187"/>
    </row>
    <row r="23" spans="1:18" ht="20.25">
      <c r="A23" s="540" t="s">
        <v>454</v>
      </c>
      <c r="J23" s="176" t="s">
        <v>499</v>
      </c>
      <c r="P23" s="187"/>
      <c r="Q23" s="187"/>
    </row>
    <row r="24" spans="1:18" ht="23.25">
      <c r="A24" s="539" t="s">
        <v>500</v>
      </c>
      <c r="D24" s="521"/>
      <c r="E24" s="519"/>
      <c r="F24" s="520"/>
      <c r="G24" s="197"/>
      <c r="P24" s="187"/>
      <c r="Q24" s="187"/>
    </row>
    <row r="25" spans="1:18" s="215" customFormat="1" ht="18">
      <c r="A25" s="541" t="s">
        <v>501</v>
      </c>
      <c r="B25" s="519"/>
      <c r="C25" s="519"/>
      <c r="D25" s="519"/>
      <c r="E25" s="519"/>
      <c r="F25" s="519"/>
      <c r="G25" s="519"/>
      <c r="H25" s="519"/>
      <c r="P25" s="519"/>
      <c r="Q25" s="519"/>
    </row>
    <row r="26" spans="1:18" s="215" customFormat="1" ht="18">
      <c r="A26" s="541" t="s">
        <v>502</v>
      </c>
      <c r="B26" s="519"/>
      <c r="C26" s="519"/>
      <c r="D26" s="519"/>
      <c r="E26" s="519"/>
      <c r="F26" s="519"/>
      <c r="G26" s="519"/>
      <c r="H26" s="519"/>
      <c r="P26" s="519"/>
      <c r="Q26" s="519"/>
    </row>
    <row r="27" spans="1:18" s="215" customFormat="1" ht="18">
      <c r="A27" s="541" t="s">
        <v>503</v>
      </c>
      <c r="B27" s="519"/>
      <c r="C27" s="519"/>
      <c r="D27" s="519"/>
      <c r="E27" s="519"/>
      <c r="F27" s="519"/>
      <c r="G27" s="519"/>
      <c r="H27" s="519"/>
    </row>
    <row r="28" spans="1:18" s="215" customFormat="1" ht="18">
      <c r="A28" s="541" t="s">
        <v>504</v>
      </c>
      <c r="B28" s="519"/>
      <c r="C28" s="519"/>
      <c r="D28" s="519"/>
      <c r="E28" s="542"/>
      <c r="F28" s="542"/>
      <c r="G28" s="519"/>
      <c r="H28" s="519"/>
      <c r="N28" s="543"/>
      <c r="O28" s="544"/>
    </row>
    <row r="29" spans="1:18">
      <c r="A29" s="198"/>
      <c r="E29" s="199"/>
      <c r="F29" s="199"/>
      <c r="N29" s="189"/>
      <c r="O29" s="191"/>
    </row>
    <row r="30" spans="1:18">
      <c r="E30" s="199"/>
      <c r="F30" s="199"/>
      <c r="K30" s="189"/>
    </row>
    <row r="31" spans="1:18">
      <c r="E31" s="199"/>
      <c r="F31" s="199"/>
      <c r="K31" s="189"/>
    </row>
    <row r="32" spans="1:18">
      <c r="E32" s="199"/>
      <c r="F32" s="199"/>
      <c r="N32" s="189"/>
    </row>
    <row r="33" spans="5:15">
      <c r="E33" s="199"/>
      <c r="F33" s="199"/>
      <c r="K33" s="189"/>
      <c r="N33" s="189"/>
      <c r="O33" s="189"/>
    </row>
    <row r="34" spans="5:15">
      <c r="F34" s="199"/>
      <c r="I34" s="189"/>
      <c r="J34" s="189"/>
    </row>
    <row r="35" spans="5:15">
      <c r="F35" s="199"/>
      <c r="K35" s="189"/>
      <c r="O35" s="189"/>
    </row>
    <row r="36" spans="5:15">
      <c r="E36" s="199"/>
      <c r="F36" s="199"/>
      <c r="K36" s="189"/>
      <c r="O36" s="189"/>
    </row>
    <row r="37" spans="5:15">
      <c r="E37" s="200"/>
      <c r="F37" s="200"/>
      <c r="G37" s="201"/>
      <c r="H37" s="201"/>
      <c r="I37" s="193"/>
      <c r="J37" s="193"/>
      <c r="K37" s="193"/>
      <c r="L37" s="192"/>
      <c r="M37" s="192"/>
      <c r="N37" s="192"/>
      <c r="O37" s="192"/>
    </row>
    <row r="38" spans="5:15">
      <c r="E38" s="199"/>
      <c r="F38" s="199"/>
      <c r="K38" s="189"/>
      <c r="N38" s="189"/>
      <c r="O38" s="189"/>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paperSize="9" scale="28"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85" zoomScaleNormal="40" zoomScaleSheetLayoutView="85" workbookViewId="0">
      <pane xSplit="1" ySplit="4" topLeftCell="B5" activePane="bottomRight" state="frozen"/>
      <selection pane="topRight" activeCell="K32" sqref="K32"/>
      <selection pane="bottomLeft" activeCell="K32" sqref="K32"/>
      <selection pane="bottomRight" activeCell="L11" sqref="L1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70" customFormat="1" ht="57" customHeight="1">
      <c r="A1" s="1262" t="s">
        <v>505</v>
      </c>
      <c r="B1" s="1262"/>
      <c r="C1" s="1262"/>
      <c r="D1" s="1262"/>
      <c r="E1" s="1262"/>
      <c r="F1" s="1262"/>
      <c r="G1" s="1262"/>
      <c r="H1" s="1262"/>
      <c r="I1" s="1262"/>
      <c r="J1" s="1262"/>
      <c r="K1" s="1262"/>
      <c r="L1" s="1262"/>
      <c r="M1" s="1262"/>
      <c r="N1" s="1262"/>
      <c r="O1" s="1262"/>
    </row>
    <row r="2" spans="1:17" s="270" customFormat="1" ht="30" customHeight="1">
      <c r="A2" s="1188" t="str">
        <f>+'8. SVDS'!A2:O2</f>
        <v>Período:  Diciembre 2010 - Noviembre  2025</v>
      </c>
      <c r="B2" s="1188"/>
      <c r="C2" s="1188"/>
      <c r="D2" s="1188"/>
      <c r="E2" s="1188"/>
      <c r="F2" s="1188"/>
      <c r="G2" s="1188"/>
      <c r="H2" s="1188"/>
      <c r="I2" s="1188"/>
      <c r="J2" s="1188"/>
      <c r="K2" s="1188"/>
      <c r="L2" s="1188"/>
      <c r="M2" s="1188"/>
      <c r="N2" s="1188"/>
      <c r="O2" s="1188"/>
      <c r="Q2"/>
    </row>
    <row r="3" spans="1:17" ht="30" customHeight="1">
      <c r="A3" s="1263" t="s">
        <v>506</v>
      </c>
      <c r="B3" s="1264"/>
      <c r="C3" s="1264"/>
      <c r="D3" s="1264"/>
      <c r="E3" s="1264"/>
      <c r="F3" s="1264"/>
      <c r="G3" s="1264"/>
      <c r="H3" s="1264"/>
      <c r="I3" s="1264"/>
      <c r="J3" s="1264"/>
      <c r="K3" s="1264"/>
      <c r="L3" s="1264"/>
      <c r="M3" s="1264"/>
      <c r="N3" s="1264"/>
      <c r="O3" s="1265"/>
    </row>
    <row r="4" spans="1:17" s="273" customFormat="1" ht="47.25" customHeight="1">
      <c r="A4" s="296" t="s">
        <v>317</v>
      </c>
      <c r="B4" s="397" t="s">
        <v>486</v>
      </c>
      <c r="C4" s="397" t="s">
        <v>487</v>
      </c>
      <c r="D4" s="282" t="s">
        <v>488</v>
      </c>
      <c r="E4" s="282" t="s">
        <v>489</v>
      </c>
      <c r="F4" s="282" t="s">
        <v>490</v>
      </c>
      <c r="G4" s="289" t="s">
        <v>491</v>
      </c>
      <c r="H4" s="282" t="s">
        <v>492</v>
      </c>
      <c r="I4" s="282" t="s">
        <v>507</v>
      </c>
      <c r="J4" s="282" t="s">
        <v>508</v>
      </c>
      <c r="K4" s="289" t="s">
        <v>509</v>
      </c>
      <c r="L4" s="282" t="s">
        <v>510</v>
      </c>
      <c r="M4" s="289" t="s">
        <v>493</v>
      </c>
      <c r="N4" s="289" t="s">
        <v>497</v>
      </c>
      <c r="O4" s="290" t="s">
        <v>498</v>
      </c>
    </row>
    <row r="5" spans="1:17" s="291" customFormat="1" ht="16.5" customHeight="1">
      <c r="A5" s="391" t="s">
        <v>122</v>
      </c>
      <c r="B5" s="392">
        <v>0</v>
      </c>
      <c r="C5" s="392">
        <v>2869</v>
      </c>
      <c r="D5" s="392">
        <v>0</v>
      </c>
      <c r="E5" s="392">
        <v>2345</v>
      </c>
      <c r="F5" s="392">
        <v>3608</v>
      </c>
      <c r="G5" s="392">
        <v>22</v>
      </c>
      <c r="H5" s="392">
        <v>1752</v>
      </c>
      <c r="I5" s="393">
        <f t="shared" ref="I5:I20" si="0">SUM(B5:H5)</f>
        <v>10596</v>
      </c>
      <c r="J5" s="394">
        <v>0</v>
      </c>
      <c r="K5" s="394">
        <v>5</v>
      </c>
      <c r="L5" s="394">
        <v>43</v>
      </c>
      <c r="M5" s="394">
        <v>0</v>
      </c>
      <c r="N5" s="395">
        <f t="shared" ref="N5:N20" si="1">SUM(J5:M5)</f>
        <v>48</v>
      </c>
      <c r="O5" s="396">
        <f t="shared" ref="O5:O20" si="2">I5+N5</f>
        <v>10644</v>
      </c>
    </row>
    <row r="6" spans="1:17" s="291" customFormat="1" ht="16.5" customHeight="1">
      <c r="A6" s="391" t="s">
        <v>123</v>
      </c>
      <c r="B6" s="392">
        <v>0</v>
      </c>
      <c r="C6" s="392">
        <v>2173</v>
      </c>
      <c r="D6" s="392">
        <v>0</v>
      </c>
      <c r="E6" s="392">
        <v>1603</v>
      </c>
      <c r="F6" s="392">
        <v>1068</v>
      </c>
      <c r="G6" s="392">
        <v>23</v>
      </c>
      <c r="H6" s="392">
        <v>1337</v>
      </c>
      <c r="I6" s="393">
        <f t="shared" si="0"/>
        <v>6204</v>
      </c>
      <c r="J6" s="394">
        <v>0</v>
      </c>
      <c r="K6" s="394">
        <v>23</v>
      </c>
      <c r="L6" s="394">
        <v>41</v>
      </c>
      <c r="M6" s="394">
        <v>0</v>
      </c>
      <c r="N6" s="395">
        <f t="shared" si="1"/>
        <v>64</v>
      </c>
      <c r="O6" s="396">
        <f t="shared" si="2"/>
        <v>6268</v>
      </c>
    </row>
    <row r="7" spans="1:17" s="291" customFormat="1" ht="16.5" customHeight="1">
      <c r="A7" s="391" t="s">
        <v>124</v>
      </c>
      <c r="B7" s="392">
        <v>0</v>
      </c>
      <c r="C7" s="392">
        <v>3381</v>
      </c>
      <c r="D7" s="392">
        <v>0</v>
      </c>
      <c r="E7" s="392">
        <v>2631</v>
      </c>
      <c r="F7" s="392">
        <v>1755</v>
      </c>
      <c r="G7" s="392">
        <v>39</v>
      </c>
      <c r="H7" s="392">
        <v>2221</v>
      </c>
      <c r="I7" s="393">
        <f t="shared" si="0"/>
        <v>10027</v>
      </c>
      <c r="J7" s="394">
        <v>0</v>
      </c>
      <c r="K7" s="394">
        <v>3</v>
      </c>
      <c r="L7" s="394">
        <v>16</v>
      </c>
      <c r="M7" s="394">
        <v>0</v>
      </c>
      <c r="N7" s="395">
        <f t="shared" si="1"/>
        <v>19</v>
      </c>
      <c r="O7" s="396">
        <f t="shared" si="2"/>
        <v>10046</v>
      </c>
    </row>
    <row r="8" spans="1:17" s="291" customFormat="1" ht="16.5" customHeight="1">
      <c r="A8" s="391" t="s">
        <v>125</v>
      </c>
      <c r="B8" s="392">
        <v>0</v>
      </c>
      <c r="C8" s="392">
        <v>5417</v>
      </c>
      <c r="D8" s="392">
        <v>0</v>
      </c>
      <c r="E8" s="392">
        <v>3642</v>
      </c>
      <c r="F8" s="392">
        <v>3099</v>
      </c>
      <c r="G8" s="392">
        <v>33</v>
      </c>
      <c r="H8" s="392">
        <v>3510</v>
      </c>
      <c r="I8" s="393">
        <f t="shared" si="0"/>
        <v>15701</v>
      </c>
      <c r="J8" s="394">
        <v>0</v>
      </c>
      <c r="K8" s="394">
        <v>7</v>
      </c>
      <c r="L8" s="394">
        <v>32</v>
      </c>
      <c r="M8" s="394">
        <v>0</v>
      </c>
      <c r="N8" s="395">
        <f t="shared" si="1"/>
        <v>39</v>
      </c>
      <c r="O8" s="396">
        <f t="shared" si="2"/>
        <v>15740</v>
      </c>
    </row>
    <row r="9" spans="1:17" s="291" customFormat="1" ht="16.5" customHeight="1">
      <c r="A9" s="391" t="s">
        <v>126</v>
      </c>
      <c r="B9" s="392">
        <v>0</v>
      </c>
      <c r="C9" s="392">
        <v>11143</v>
      </c>
      <c r="D9" s="392">
        <v>0</v>
      </c>
      <c r="E9" s="392">
        <v>7753</v>
      </c>
      <c r="F9" s="392">
        <v>7468</v>
      </c>
      <c r="G9" s="392">
        <v>107</v>
      </c>
      <c r="H9" s="392">
        <v>5850</v>
      </c>
      <c r="I9" s="393">
        <f t="shared" si="0"/>
        <v>32321</v>
      </c>
      <c r="J9" s="394">
        <v>7</v>
      </c>
      <c r="K9" s="394">
        <v>5</v>
      </c>
      <c r="L9" s="394">
        <v>32</v>
      </c>
      <c r="M9" s="394">
        <v>0</v>
      </c>
      <c r="N9" s="395">
        <f t="shared" si="1"/>
        <v>44</v>
      </c>
      <c r="O9" s="396">
        <f t="shared" si="2"/>
        <v>32365</v>
      </c>
    </row>
    <row r="10" spans="1:17" s="291" customFormat="1" ht="16.5" customHeight="1">
      <c r="A10" s="391" t="s">
        <v>127</v>
      </c>
      <c r="B10" s="392">
        <v>0</v>
      </c>
      <c r="C10" s="392">
        <v>14572</v>
      </c>
      <c r="D10" s="392">
        <v>0</v>
      </c>
      <c r="E10" s="392">
        <v>10453</v>
      </c>
      <c r="F10" s="392">
        <v>8284</v>
      </c>
      <c r="G10" s="392">
        <v>192</v>
      </c>
      <c r="H10" s="392">
        <v>8960</v>
      </c>
      <c r="I10" s="393">
        <f t="shared" si="0"/>
        <v>42461</v>
      </c>
      <c r="J10" s="394">
        <v>90</v>
      </c>
      <c r="K10" s="394">
        <v>2</v>
      </c>
      <c r="L10" s="394">
        <v>37</v>
      </c>
      <c r="M10" s="394">
        <v>0</v>
      </c>
      <c r="N10" s="395">
        <f t="shared" si="1"/>
        <v>129</v>
      </c>
      <c r="O10" s="396">
        <f t="shared" si="2"/>
        <v>42590</v>
      </c>
    </row>
    <row r="11" spans="1:17" s="291" customFormat="1" ht="16.5" customHeight="1">
      <c r="A11" s="391" t="s">
        <v>128</v>
      </c>
      <c r="B11" s="392">
        <v>1</v>
      </c>
      <c r="C11" s="392">
        <v>25447</v>
      </c>
      <c r="D11" s="392">
        <v>0</v>
      </c>
      <c r="E11" s="392">
        <v>17688</v>
      </c>
      <c r="F11" s="392">
        <v>7993</v>
      </c>
      <c r="G11" s="392">
        <v>430</v>
      </c>
      <c r="H11" s="392">
        <v>13415</v>
      </c>
      <c r="I11" s="393">
        <f t="shared" si="0"/>
        <v>64974</v>
      </c>
      <c r="J11" s="394">
        <v>96</v>
      </c>
      <c r="K11" s="394">
        <v>0</v>
      </c>
      <c r="L11" s="394">
        <v>7</v>
      </c>
      <c r="M11" s="394">
        <v>0</v>
      </c>
      <c r="N11" s="395">
        <f t="shared" si="1"/>
        <v>103</v>
      </c>
      <c r="O11" s="396">
        <f t="shared" si="2"/>
        <v>65077</v>
      </c>
    </row>
    <row r="12" spans="1:17" s="291" customFormat="1" ht="16.5" customHeight="1">
      <c r="A12" s="391" t="s">
        <v>129</v>
      </c>
      <c r="B12" s="392">
        <v>1141</v>
      </c>
      <c r="C12" s="392">
        <v>31376</v>
      </c>
      <c r="D12" s="392">
        <v>0</v>
      </c>
      <c r="E12" s="392">
        <v>20913</v>
      </c>
      <c r="F12" s="392">
        <v>9213</v>
      </c>
      <c r="G12" s="392">
        <v>257</v>
      </c>
      <c r="H12" s="392">
        <v>17231</v>
      </c>
      <c r="I12" s="393">
        <f t="shared" si="0"/>
        <v>80131</v>
      </c>
      <c r="J12" s="394">
        <v>104</v>
      </c>
      <c r="K12" s="394">
        <v>4</v>
      </c>
      <c r="L12" s="394">
        <v>11</v>
      </c>
      <c r="M12" s="394">
        <v>267</v>
      </c>
      <c r="N12" s="395">
        <f t="shared" si="1"/>
        <v>386</v>
      </c>
      <c r="O12" s="396">
        <f t="shared" si="2"/>
        <v>80517</v>
      </c>
    </row>
    <row r="13" spans="1:17" s="291" customFormat="1" ht="16.5" customHeight="1">
      <c r="A13" s="391" t="s">
        <v>415</v>
      </c>
      <c r="B13" s="392">
        <v>4086</v>
      </c>
      <c r="C13" s="392">
        <v>31118</v>
      </c>
      <c r="D13" s="392">
        <v>6</v>
      </c>
      <c r="E13" s="392">
        <v>19850</v>
      </c>
      <c r="F13" s="392">
        <v>8259</v>
      </c>
      <c r="G13" s="392">
        <v>195</v>
      </c>
      <c r="H13" s="392">
        <v>18879</v>
      </c>
      <c r="I13" s="393">
        <f t="shared" si="0"/>
        <v>82393</v>
      </c>
      <c r="J13" s="394">
        <v>120</v>
      </c>
      <c r="K13" s="394">
        <v>50</v>
      </c>
      <c r="L13" s="394">
        <v>5</v>
      </c>
      <c r="M13" s="394">
        <v>144</v>
      </c>
      <c r="N13" s="395">
        <f t="shared" si="1"/>
        <v>319</v>
      </c>
      <c r="O13" s="396">
        <f t="shared" si="2"/>
        <v>82712</v>
      </c>
    </row>
    <row r="14" spans="1:17" s="291" customFormat="1" ht="16.5" customHeight="1">
      <c r="A14" s="391" t="s">
        <v>416</v>
      </c>
      <c r="B14" s="392">
        <v>4144</v>
      </c>
      <c r="C14" s="392">
        <v>28073</v>
      </c>
      <c r="D14" s="392">
        <v>152</v>
      </c>
      <c r="E14" s="392">
        <v>23841</v>
      </c>
      <c r="F14" s="392">
        <v>10417</v>
      </c>
      <c r="G14" s="392">
        <v>212</v>
      </c>
      <c r="H14" s="392">
        <v>20749</v>
      </c>
      <c r="I14" s="393">
        <f t="shared" si="0"/>
        <v>87588</v>
      </c>
      <c r="J14" s="394">
        <v>18</v>
      </c>
      <c r="K14" s="394">
        <v>9</v>
      </c>
      <c r="L14" s="394">
        <v>302</v>
      </c>
      <c r="M14" s="394">
        <v>108</v>
      </c>
      <c r="N14" s="395">
        <f t="shared" si="1"/>
        <v>437</v>
      </c>
      <c r="O14" s="396">
        <f t="shared" si="2"/>
        <v>88025</v>
      </c>
    </row>
    <row r="15" spans="1:17" s="291" customFormat="1" ht="16.5" customHeight="1">
      <c r="A15" s="391" t="s">
        <v>294</v>
      </c>
      <c r="B15" s="392">
        <v>2517</v>
      </c>
      <c r="C15" s="392">
        <v>5967</v>
      </c>
      <c r="D15" s="392">
        <v>160</v>
      </c>
      <c r="E15" s="392">
        <v>5615</v>
      </c>
      <c r="F15" s="392">
        <v>3890</v>
      </c>
      <c r="G15" s="392">
        <v>84</v>
      </c>
      <c r="H15" s="392">
        <v>4984</v>
      </c>
      <c r="I15" s="393">
        <f t="shared" si="0"/>
        <v>23217</v>
      </c>
      <c r="J15" s="394">
        <v>15</v>
      </c>
      <c r="K15" s="394">
        <v>5</v>
      </c>
      <c r="L15" s="394">
        <v>208</v>
      </c>
      <c r="M15" s="394">
        <v>38</v>
      </c>
      <c r="N15" s="395">
        <f t="shared" si="1"/>
        <v>266</v>
      </c>
      <c r="O15" s="396">
        <f t="shared" si="2"/>
        <v>23483</v>
      </c>
    </row>
    <row r="16" spans="1:17" s="291" customFormat="1" ht="16.5" customHeight="1">
      <c r="A16" s="531" t="s">
        <v>417</v>
      </c>
      <c r="B16" s="532">
        <v>2856</v>
      </c>
      <c r="C16" s="532">
        <v>10077</v>
      </c>
      <c r="D16" s="532">
        <v>412</v>
      </c>
      <c r="E16" s="532">
        <v>9305</v>
      </c>
      <c r="F16" s="532">
        <v>5337</v>
      </c>
      <c r="G16" s="532">
        <v>141</v>
      </c>
      <c r="H16" s="532">
        <v>6784</v>
      </c>
      <c r="I16" s="393">
        <f t="shared" si="0"/>
        <v>34912</v>
      </c>
      <c r="J16" s="533">
        <v>4</v>
      </c>
      <c r="K16" s="533">
        <v>23</v>
      </c>
      <c r="L16" s="533">
        <v>314</v>
      </c>
      <c r="M16" s="533">
        <v>54</v>
      </c>
      <c r="N16" s="395">
        <f t="shared" si="1"/>
        <v>395</v>
      </c>
      <c r="O16" s="396">
        <f t="shared" si="2"/>
        <v>35307</v>
      </c>
    </row>
    <row r="17" spans="1:15" s="291" customFormat="1" ht="16.5" customHeight="1">
      <c r="A17" s="531" t="s">
        <v>325</v>
      </c>
      <c r="B17" s="532">
        <v>3210</v>
      </c>
      <c r="C17" s="532">
        <v>17694</v>
      </c>
      <c r="D17" s="532">
        <v>903</v>
      </c>
      <c r="E17" s="532">
        <v>18230</v>
      </c>
      <c r="F17" s="532">
        <v>9583</v>
      </c>
      <c r="G17" s="532">
        <v>192</v>
      </c>
      <c r="H17" s="532">
        <v>12249</v>
      </c>
      <c r="I17" s="393">
        <f t="shared" si="0"/>
        <v>62061</v>
      </c>
      <c r="J17" s="533">
        <v>5</v>
      </c>
      <c r="K17" s="533">
        <v>15</v>
      </c>
      <c r="L17" s="533">
        <v>217</v>
      </c>
      <c r="M17" s="533">
        <v>91</v>
      </c>
      <c r="N17" s="395">
        <f t="shared" si="1"/>
        <v>328</v>
      </c>
      <c r="O17" s="396">
        <f t="shared" si="2"/>
        <v>62389</v>
      </c>
    </row>
    <row r="18" spans="1:15" s="291" customFormat="1" ht="16.5" customHeight="1">
      <c r="A18" s="531" t="s">
        <v>326</v>
      </c>
      <c r="B18" s="532">
        <v>5005</v>
      </c>
      <c r="C18" s="532">
        <v>23793</v>
      </c>
      <c r="D18" s="532">
        <v>2712</v>
      </c>
      <c r="E18" s="532">
        <v>23171</v>
      </c>
      <c r="F18" s="532">
        <v>9605</v>
      </c>
      <c r="G18" s="532">
        <v>183</v>
      </c>
      <c r="H18" s="532">
        <v>16780</v>
      </c>
      <c r="I18" s="393">
        <f t="shared" si="0"/>
        <v>81249</v>
      </c>
      <c r="J18" s="533">
        <v>10</v>
      </c>
      <c r="K18" s="533">
        <v>8</v>
      </c>
      <c r="L18" s="533">
        <v>308</v>
      </c>
      <c r="M18" s="533">
        <v>61</v>
      </c>
      <c r="N18" s="395">
        <f t="shared" si="1"/>
        <v>387</v>
      </c>
      <c r="O18" s="396">
        <f t="shared" si="2"/>
        <v>81636</v>
      </c>
    </row>
    <row r="19" spans="1:15" s="291" customFormat="1" ht="16.5" customHeight="1">
      <c r="A19" s="545" t="s">
        <v>136</v>
      </c>
      <c r="B19" s="532">
        <v>6403</v>
      </c>
      <c r="C19" s="532">
        <v>24488</v>
      </c>
      <c r="D19" s="532">
        <v>2721</v>
      </c>
      <c r="E19" s="532">
        <v>26385</v>
      </c>
      <c r="F19" s="532">
        <v>11866</v>
      </c>
      <c r="G19" s="532">
        <v>235</v>
      </c>
      <c r="H19" s="532">
        <v>18542</v>
      </c>
      <c r="I19" s="393">
        <f t="shared" si="0"/>
        <v>90640</v>
      </c>
      <c r="J19" s="533">
        <v>1</v>
      </c>
      <c r="K19" s="533">
        <v>8</v>
      </c>
      <c r="L19" s="533">
        <v>325</v>
      </c>
      <c r="M19" s="533">
        <v>40</v>
      </c>
      <c r="N19" s="395">
        <f t="shared" si="1"/>
        <v>374</v>
      </c>
      <c r="O19" s="396">
        <f t="shared" si="2"/>
        <v>91014</v>
      </c>
    </row>
    <row r="20" spans="1:15" s="293" customFormat="1" ht="16.5" customHeight="1">
      <c r="A20" s="545" t="str">
        <f>+'7. SVDS'!A23</f>
        <v>Nov. 2025</v>
      </c>
      <c r="B20" s="532">
        <v>2983</v>
      </c>
      <c r="C20" s="532">
        <v>26028</v>
      </c>
      <c r="D20" s="532">
        <v>2094</v>
      </c>
      <c r="E20" s="532">
        <v>28914</v>
      </c>
      <c r="F20" s="532">
        <v>11723</v>
      </c>
      <c r="G20" s="532">
        <v>261</v>
      </c>
      <c r="H20" s="532">
        <v>16510</v>
      </c>
      <c r="I20" s="393">
        <f t="shared" si="0"/>
        <v>88513</v>
      </c>
      <c r="J20" s="533">
        <v>0</v>
      </c>
      <c r="K20" s="533">
        <v>12</v>
      </c>
      <c r="L20" s="533">
        <v>368</v>
      </c>
      <c r="M20" s="533">
        <v>45</v>
      </c>
      <c r="N20" s="395">
        <f t="shared" si="1"/>
        <v>425</v>
      </c>
      <c r="O20" s="396">
        <f t="shared" si="2"/>
        <v>88938</v>
      </c>
    </row>
    <row r="21" spans="1:15" s="17" customFormat="1" ht="15.75">
      <c r="A21" s="695" t="s">
        <v>147</v>
      </c>
      <c r="B21" s="696">
        <f t="shared" ref="B21:O21" si="3">SUM(B5:B20)</f>
        <v>32346</v>
      </c>
      <c r="C21" s="696">
        <f t="shared" si="3"/>
        <v>263616</v>
      </c>
      <c r="D21" s="696">
        <f t="shared" si="3"/>
        <v>9160</v>
      </c>
      <c r="E21" s="696">
        <f t="shared" si="3"/>
        <v>222339</v>
      </c>
      <c r="F21" s="696">
        <f t="shared" si="3"/>
        <v>113168</v>
      </c>
      <c r="G21" s="696">
        <f t="shared" si="3"/>
        <v>2606</v>
      </c>
      <c r="H21" s="696">
        <f t="shared" si="3"/>
        <v>169753</v>
      </c>
      <c r="I21" s="696">
        <f t="shared" si="3"/>
        <v>812988</v>
      </c>
      <c r="J21" s="696">
        <f t="shared" si="3"/>
        <v>470</v>
      </c>
      <c r="K21" s="696">
        <f t="shared" si="3"/>
        <v>179</v>
      </c>
      <c r="L21" s="696">
        <f t="shared" si="3"/>
        <v>2266</v>
      </c>
      <c r="M21" s="696">
        <f t="shared" si="3"/>
        <v>848</v>
      </c>
      <c r="N21" s="696">
        <f t="shared" si="3"/>
        <v>3763</v>
      </c>
      <c r="O21" s="696">
        <f t="shared" si="3"/>
        <v>816751</v>
      </c>
    </row>
    <row r="22" spans="1:15" s="17" customFormat="1">
      <c r="A22" s="662" t="s">
        <v>454</v>
      </c>
    </row>
    <row r="23" spans="1:15" s="17" customFormat="1">
      <c r="A23"/>
      <c r="B23"/>
      <c r="C23"/>
      <c r="D23"/>
      <c r="E23"/>
      <c r="F23"/>
      <c r="G23"/>
      <c r="H23"/>
      <c r="I23"/>
      <c r="J23"/>
      <c r="K23"/>
      <c r="L23"/>
      <c r="M23"/>
      <c r="N23"/>
      <c r="O23"/>
    </row>
    <row r="24" spans="1:15" ht="19.5" customHeight="1"/>
    <row r="25" spans="1:15" ht="18" customHeight="1"/>
    <row r="35" spans="4:4">
      <c r="D35" s="558"/>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9" scale="50"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P50"/>
  <sheetViews>
    <sheetView showGridLines="0" view="pageBreakPreview" zoomScale="55" zoomScaleNormal="70" zoomScaleSheetLayoutView="55" workbookViewId="0">
      <pane xSplit="1" ySplit="3" topLeftCell="B4" activePane="bottomRight" state="frozen"/>
      <selection pane="topRight" activeCell="K32" sqref="K32"/>
      <selection pane="bottomLeft" activeCell="K32" sqref="K32"/>
      <selection pane="bottomRight" activeCell="R61" sqref="R61"/>
    </sheetView>
  </sheetViews>
  <sheetFormatPr baseColWidth="10" defaultColWidth="11.42578125" defaultRowHeight="15"/>
  <cols>
    <col min="1" max="1" width="27.5703125" style="153" customWidth="1"/>
    <col min="2" max="2" width="24.85546875" style="153" customWidth="1"/>
    <col min="3" max="3" width="22" style="153" customWidth="1"/>
    <col min="4" max="4" width="23.7109375" style="153" bestFit="1" customWidth="1"/>
    <col min="5" max="9" width="19.85546875" style="153" customWidth="1"/>
    <col min="10" max="10" width="23.28515625" style="153" customWidth="1"/>
    <col min="11" max="11" width="26.140625" style="153" customWidth="1"/>
    <col min="12" max="12" width="25" style="153" customWidth="1"/>
    <col min="13" max="13" width="23.85546875" style="153" customWidth="1"/>
    <col min="14" max="14" width="26.5703125" style="153" customWidth="1"/>
  </cols>
  <sheetData>
    <row r="1" spans="1:15" s="270" customFormat="1" ht="69.75" customHeight="1">
      <c r="A1" s="1266" t="s">
        <v>511</v>
      </c>
      <c r="B1" s="1266"/>
      <c r="C1" s="1266"/>
      <c r="D1" s="1266"/>
      <c r="E1" s="1266"/>
      <c r="F1" s="1266"/>
      <c r="G1" s="1266"/>
      <c r="H1" s="1266"/>
      <c r="I1" s="1266"/>
      <c r="J1" s="1266"/>
      <c r="K1" s="1266"/>
      <c r="L1" s="1266"/>
      <c r="M1" s="1266"/>
      <c r="N1" s="1266"/>
    </row>
    <row r="2" spans="1:15" s="270" customFormat="1" ht="29.25" customHeight="1">
      <c r="A2" s="1266" t="str">
        <f>+'9.SVDS'!A2:O2</f>
        <v>Período:  Diciembre 2010 - Noviembre  2025</v>
      </c>
      <c r="B2" s="1266"/>
      <c r="C2" s="1266"/>
      <c r="D2" s="1266"/>
      <c r="E2" s="1266"/>
      <c r="F2" s="1266"/>
      <c r="G2" s="1266"/>
      <c r="H2" s="1266"/>
      <c r="I2" s="1266"/>
      <c r="J2" s="1266"/>
      <c r="K2" s="1266"/>
      <c r="L2" s="1266"/>
      <c r="M2" s="1266"/>
      <c r="N2" s="1266"/>
    </row>
    <row r="3" spans="1:15" ht="10.5" customHeight="1">
      <c r="A3" s="1267"/>
      <c r="B3" s="1267"/>
      <c r="C3" s="1267"/>
      <c r="D3" s="1267"/>
      <c r="E3" s="1267"/>
      <c r="F3" s="1267"/>
      <c r="G3" s="1267"/>
      <c r="H3" s="1267"/>
      <c r="I3" s="1267"/>
      <c r="J3" s="1267"/>
      <c r="K3" s="1267"/>
      <c r="L3" s="1267"/>
      <c r="M3" s="1267"/>
      <c r="N3" s="1267"/>
    </row>
    <row r="4" spans="1:15" s="17" customFormat="1" ht="38.25" customHeight="1">
      <c r="A4" s="1268" t="s">
        <v>512</v>
      </c>
      <c r="B4" s="1269"/>
      <c r="C4" s="1269"/>
      <c r="D4" s="1269"/>
      <c r="E4" s="1269"/>
      <c r="F4" s="1269"/>
      <c r="G4" s="1269"/>
      <c r="H4" s="1269"/>
      <c r="I4" s="1269"/>
      <c r="J4" s="1269"/>
      <c r="K4" s="1269"/>
      <c r="L4" s="1269"/>
      <c r="M4" s="1269"/>
      <c r="N4" s="1270"/>
      <c r="O4" s="85"/>
    </row>
    <row r="5" spans="1:15" s="401" customFormat="1" ht="63.75" customHeight="1">
      <c r="A5" s="398" t="s">
        <v>89</v>
      </c>
      <c r="B5" s="398" t="s">
        <v>486</v>
      </c>
      <c r="C5" s="398" t="s">
        <v>487</v>
      </c>
      <c r="D5" s="398" t="s">
        <v>488</v>
      </c>
      <c r="E5" s="398" t="s">
        <v>489</v>
      </c>
      <c r="F5" s="398" t="s">
        <v>490</v>
      </c>
      <c r="G5" s="399" t="s">
        <v>491</v>
      </c>
      <c r="H5" s="398" t="s">
        <v>492</v>
      </c>
      <c r="I5" s="398" t="s">
        <v>147</v>
      </c>
      <c r="J5" s="399" t="s">
        <v>493</v>
      </c>
      <c r="K5" s="399" t="s">
        <v>494</v>
      </c>
      <c r="L5" s="399" t="s">
        <v>495</v>
      </c>
      <c r="M5" s="399" t="s">
        <v>496</v>
      </c>
      <c r="N5" s="399" t="s">
        <v>498</v>
      </c>
      <c r="O5" s="400"/>
    </row>
    <row r="6" spans="1:15" s="407" customFormat="1" ht="25.5" customHeight="1">
      <c r="A6" s="402" t="s">
        <v>122</v>
      </c>
      <c r="B6" s="403">
        <f>+Tabla18[[#This Row],[Atlántico]]-'9.SVDS'!B5</f>
        <v>0</v>
      </c>
      <c r="C6" s="403">
        <f>+Tabla18[[#This Row],[Crecer]]-'9.SVDS'!C5</f>
        <v>-2753</v>
      </c>
      <c r="D6" s="403">
        <f>+Tabla18[[#This Row],[JMMB-BDI]]-'9.SVDS'!D5</f>
        <v>0</v>
      </c>
      <c r="E6" s="403">
        <f>+Tabla18[[#This Row],[Popular]]-'9.SVDS'!E5</f>
        <v>-1840</v>
      </c>
      <c r="F6" s="403">
        <f>+Tabla18[[#This Row],[Reservas]]-'9.SVDS'!F5</f>
        <v>-1137</v>
      </c>
      <c r="G6" s="403">
        <f>+Tabla18[[#This Row],[Romana]]-'9.SVDS'!G5</f>
        <v>-20</v>
      </c>
      <c r="H6" s="403">
        <f>+Tabla18[[#This Row],[Siembra]]-'9.SVDS'!H5</f>
        <v>-1627</v>
      </c>
      <c r="I6" s="404">
        <f t="shared" ref="I6:I21" si="0">SUM(B6:H6)</f>
        <v>-7377</v>
      </c>
      <c r="J6" s="405">
        <f>+Tabla18[[#This Row],[Ministerio de Hacienda]]-'9.SVDS'!M5</f>
        <v>4114</v>
      </c>
      <c r="K6" s="405">
        <f>+Tabla18[[#This Row],[Plan  Sustitutivo del Banco Central]]-'9.SVDS'!J5</f>
        <v>0</v>
      </c>
      <c r="L6" s="405">
        <f>+Tabla18[[#This Row],[Plan  Sustitutivo del Banco de Reservas]]-'9.SVDS'!K5</f>
        <v>-4</v>
      </c>
      <c r="M6" s="405">
        <f>+Tabla18[[#This Row],[Plan Sustitutivo INABIMA]]-'9.SVDS'!L5</f>
        <v>3267</v>
      </c>
      <c r="N6" s="404">
        <f t="shared" ref="N6:N21" si="1">SUM(J6:M6)</f>
        <v>7377</v>
      </c>
      <c r="O6" s="406"/>
    </row>
    <row r="7" spans="1:15" s="407" customFormat="1" ht="25.5" customHeight="1">
      <c r="A7" s="402" t="s">
        <v>123</v>
      </c>
      <c r="B7" s="403">
        <f>+Tabla18[[#This Row],[Atlántico]]-'9.SVDS'!B6</f>
        <v>0</v>
      </c>
      <c r="C7" s="403">
        <f>+Tabla18[[#This Row],[Crecer]]-'9.SVDS'!C6</f>
        <v>-1867</v>
      </c>
      <c r="D7" s="403">
        <f>+Tabla18[[#This Row],[JMMB-BDI]]-'9.SVDS'!D6</f>
        <v>0</v>
      </c>
      <c r="E7" s="403">
        <f>+Tabla18[[#This Row],[Popular]]-'9.SVDS'!E6</f>
        <v>-1031</v>
      </c>
      <c r="F7" s="403">
        <f>+Tabla18[[#This Row],[Reservas]]-'9.SVDS'!F6</f>
        <v>2090</v>
      </c>
      <c r="G7" s="403">
        <f>+Tabla18[[#This Row],[Romana]]-'9.SVDS'!G6</f>
        <v>-15</v>
      </c>
      <c r="H7" s="403">
        <f>+Tabla18[[#This Row],[Siembra]]-'9.SVDS'!H6</f>
        <v>-1090</v>
      </c>
      <c r="I7" s="404">
        <f t="shared" si="0"/>
        <v>-1913</v>
      </c>
      <c r="J7" s="405">
        <f>+Tabla18[[#This Row],[Ministerio de Hacienda]]-'9.SVDS'!M6</f>
        <v>199</v>
      </c>
      <c r="K7" s="405">
        <f>+Tabla18[[#This Row],[Plan  Sustitutivo del Banco Central]]-'9.SVDS'!J6</f>
        <v>0</v>
      </c>
      <c r="L7" s="405">
        <f>+Tabla18[[#This Row],[Plan  Sustitutivo del Banco de Reservas]]-'9.SVDS'!K6</f>
        <v>-23</v>
      </c>
      <c r="M7" s="405">
        <f>+Tabla18[[#This Row],[Plan Sustitutivo INABIMA]]-'9.SVDS'!L6</f>
        <v>1737</v>
      </c>
      <c r="N7" s="404">
        <f t="shared" si="1"/>
        <v>1913</v>
      </c>
      <c r="O7" s="406"/>
    </row>
    <row r="8" spans="1:15" s="407" customFormat="1" ht="25.5" customHeight="1">
      <c r="A8" s="402" t="s">
        <v>124</v>
      </c>
      <c r="B8" s="403">
        <f>+Tabla18[[#This Row],[Atlántico]]-'9.SVDS'!B7</f>
        <v>0</v>
      </c>
      <c r="C8" s="403">
        <f>+Tabla18[[#This Row],[Crecer]]-'9.SVDS'!C7</f>
        <v>-2359</v>
      </c>
      <c r="D8" s="403">
        <f>+Tabla18[[#This Row],[JMMB-BDI]]-'9.SVDS'!D7</f>
        <v>0</v>
      </c>
      <c r="E8" s="403">
        <f>+Tabla18[[#This Row],[Popular]]-'9.SVDS'!E7</f>
        <v>-1617</v>
      </c>
      <c r="F8" s="403">
        <f>+Tabla18[[#This Row],[Reservas]]-'9.SVDS'!F7</f>
        <v>1986</v>
      </c>
      <c r="G8" s="403">
        <f>+Tabla18[[#This Row],[Romana]]-'9.SVDS'!G7</f>
        <v>-28</v>
      </c>
      <c r="H8" s="403">
        <f>+Tabla18[[#This Row],[Siembra]]-'9.SVDS'!H7</f>
        <v>-1438</v>
      </c>
      <c r="I8" s="404">
        <f t="shared" si="0"/>
        <v>-3456</v>
      </c>
      <c r="J8" s="405">
        <f>+Tabla18[[#This Row],[Ministerio de Hacienda]]-'9.SVDS'!M7</f>
        <v>17</v>
      </c>
      <c r="K8" s="405">
        <f>+Tabla18[[#This Row],[Plan  Sustitutivo del Banco Central]]-'9.SVDS'!J7</f>
        <v>0</v>
      </c>
      <c r="L8" s="405">
        <f>+Tabla18[[#This Row],[Plan  Sustitutivo del Banco de Reservas]]-'9.SVDS'!K7</f>
        <v>-2</v>
      </c>
      <c r="M8" s="405">
        <f>+Tabla18[[#This Row],[Plan Sustitutivo INABIMA]]-'9.SVDS'!L7</f>
        <v>3441</v>
      </c>
      <c r="N8" s="404">
        <f t="shared" si="1"/>
        <v>3456</v>
      </c>
      <c r="O8" s="406"/>
    </row>
    <row r="9" spans="1:15" s="407" customFormat="1" ht="25.5" customHeight="1">
      <c r="A9" s="402" t="s">
        <v>125</v>
      </c>
      <c r="B9" s="403">
        <f>+Tabla18[[#This Row],[Atlántico]]-'9.SVDS'!B8</f>
        <v>0</v>
      </c>
      <c r="C9" s="403">
        <f>+Tabla18[[#This Row],[Crecer]]-'9.SVDS'!C8</f>
        <v>-3839</v>
      </c>
      <c r="D9" s="403">
        <f>+Tabla18[[#This Row],[JMMB-BDI]]-'9.SVDS'!D8</f>
        <v>0</v>
      </c>
      <c r="E9" s="403">
        <f>+Tabla18[[#This Row],[Popular]]-'9.SVDS'!E8</f>
        <v>-2160</v>
      </c>
      <c r="F9" s="403">
        <f>+Tabla18[[#This Row],[Reservas]]-'9.SVDS'!F8</f>
        <v>4515</v>
      </c>
      <c r="G9" s="403">
        <f>+Tabla18[[#This Row],[Romana]]-'9.SVDS'!G8</f>
        <v>-26</v>
      </c>
      <c r="H9" s="403">
        <f>+Tabla18[[#This Row],[Siembra]]-'9.SVDS'!H8</f>
        <v>-2232</v>
      </c>
      <c r="I9" s="404">
        <f t="shared" si="0"/>
        <v>-3742</v>
      </c>
      <c r="J9" s="405">
        <f>+Tabla18[[#This Row],[Ministerio de Hacienda]]-'9.SVDS'!M8</f>
        <v>1532</v>
      </c>
      <c r="K9" s="405">
        <f>+Tabla18[[#This Row],[Plan  Sustitutivo del Banco Central]]-'9.SVDS'!J8</f>
        <v>0</v>
      </c>
      <c r="L9" s="405">
        <f>+Tabla18[[#This Row],[Plan  Sustitutivo del Banco de Reservas]]-'9.SVDS'!K8</f>
        <v>-7</v>
      </c>
      <c r="M9" s="405">
        <f>+Tabla18[[#This Row],[Plan Sustitutivo INABIMA]]-'9.SVDS'!L8</f>
        <v>2217</v>
      </c>
      <c r="N9" s="404">
        <f t="shared" si="1"/>
        <v>3742</v>
      </c>
      <c r="O9" s="406"/>
    </row>
    <row r="10" spans="1:15" s="407" customFormat="1" ht="25.5" customHeight="1">
      <c r="A10" s="402" t="s">
        <v>126</v>
      </c>
      <c r="B10" s="403">
        <f>+Tabla18[[#This Row],[Atlántico]]-'9.SVDS'!B9</f>
        <v>0</v>
      </c>
      <c r="C10" s="403">
        <f>+Tabla18[[#This Row],[Crecer]]-'9.SVDS'!C9</f>
        <v>-6830</v>
      </c>
      <c r="D10" s="403">
        <f>+Tabla18[[#This Row],[JMMB-BDI]]-'9.SVDS'!D9</f>
        <v>0</v>
      </c>
      <c r="E10" s="403">
        <f>+Tabla18[[#This Row],[Popular]]-'9.SVDS'!E9</f>
        <v>-5285</v>
      </c>
      <c r="F10" s="403">
        <f>+Tabla18[[#This Row],[Reservas]]-'9.SVDS'!F9</f>
        <v>7338</v>
      </c>
      <c r="G10" s="403">
        <f>+Tabla18[[#This Row],[Romana]]-'9.SVDS'!G9</f>
        <v>661</v>
      </c>
      <c r="H10" s="403">
        <f>+Tabla18[[#This Row],[Siembra]]-'9.SVDS'!H9</f>
        <v>-3337</v>
      </c>
      <c r="I10" s="404">
        <f t="shared" si="0"/>
        <v>-7453</v>
      </c>
      <c r="J10" s="405">
        <f>+Tabla18[[#This Row],[Ministerio de Hacienda]]-'9.SVDS'!M9</f>
        <v>462</v>
      </c>
      <c r="K10" s="405">
        <f>+Tabla18[[#This Row],[Plan  Sustitutivo del Banco Central]]-'9.SVDS'!J9</f>
        <v>-7</v>
      </c>
      <c r="L10" s="405">
        <f>+Tabla18[[#This Row],[Plan  Sustitutivo del Banco de Reservas]]-'9.SVDS'!K9</f>
        <v>-5</v>
      </c>
      <c r="M10" s="405">
        <f>+Tabla18[[#This Row],[Plan Sustitutivo INABIMA]]-'9.SVDS'!L9</f>
        <v>7003</v>
      </c>
      <c r="N10" s="404">
        <f t="shared" si="1"/>
        <v>7453</v>
      </c>
      <c r="O10" s="406"/>
    </row>
    <row r="11" spans="1:15" s="407" customFormat="1" ht="25.5" customHeight="1">
      <c r="A11" s="402" t="s">
        <v>127</v>
      </c>
      <c r="B11" s="403">
        <f>+Tabla18[[#This Row],[Atlántico]]-'9.SVDS'!B10</f>
        <v>0</v>
      </c>
      <c r="C11" s="403">
        <f>+Tabla18[[#This Row],[Crecer]]-'9.SVDS'!C10</f>
        <v>-8701</v>
      </c>
      <c r="D11" s="403">
        <f>+Tabla18[[#This Row],[JMMB-BDI]]-'9.SVDS'!D10</f>
        <v>0</v>
      </c>
      <c r="E11" s="403">
        <f>+Tabla18[[#This Row],[Popular]]-'9.SVDS'!E10</f>
        <v>-5475</v>
      </c>
      <c r="F11" s="403">
        <f>+Tabla18[[#This Row],[Reservas]]-'9.SVDS'!F10</f>
        <v>12142</v>
      </c>
      <c r="G11" s="403">
        <f>+Tabla18[[#This Row],[Romana]]-'9.SVDS'!G10</f>
        <v>850</v>
      </c>
      <c r="H11" s="403">
        <f>+Tabla18[[#This Row],[Siembra]]-'9.SVDS'!H10</f>
        <v>-4673</v>
      </c>
      <c r="I11" s="404">
        <f t="shared" si="0"/>
        <v>-5857</v>
      </c>
      <c r="J11" s="405">
        <f>+Tabla18[[#This Row],[Ministerio de Hacienda]]-'9.SVDS'!M10</f>
        <v>426</v>
      </c>
      <c r="K11" s="405">
        <f>+Tabla18[[#This Row],[Plan  Sustitutivo del Banco Central]]-'9.SVDS'!J10</f>
        <v>-90</v>
      </c>
      <c r="L11" s="405">
        <f>+Tabla18[[#This Row],[Plan  Sustitutivo del Banco de Reservas]]-'9.SVDS'!K10</f>
        <v>9</v>
      </c>
      <c r="M11" s="405">
        <f>+Tabla18[[#This Row],[Plan Sustitutivo INABIMA]]-'9.SVDS'!L10</f>
        <v>5512</v>
      </c>
      <c r="N11" s="404">
        <f t="shared" si="1"/>
        <v>5857</v>
      </c>
      <c r="O11" s="406"/>
    </row>
    <row r="12" spans="1:15" s="407" customFormat="1" ht="25.5" customHeight="1">
      <c r="A12" s="402" t="s">
        <v>128</v>
      </c>
      <c r="B12" s="403">
        <f>+Tabla18[[#This Row],[Atlántico]]-'9.SVDS'!B11</f>
        <v>11382</v>
      </c>
      <c r="C12" s="403">
        <f>+Tabla18[[#This Row],[Crecer]]-'9.SVDS'!C11</f>
        <v>-15432</v>
      </c>
      <c r="D12" s="403">
        <f>+Tabla18[[#This Row],[JMMB-BDI]]-'9.SVDS'!D11</f>
        <v>0</v>
      </c>
      <c r="E12" s="403">
        <f>+Tabla18[[#This Row],[Popular]]-'9.SVDS'!E11</f>
        <v>-7636</v>
      </c>
      <c r="F12" s="403">
        <f>+Tabla18[[#This Row],[Reservas]]-'9.SVDS'!F11</f>
        <v>14268</v>
      </c>
      <c r="G12" s="403">
        <f>+Tabla18[[#This Row],[Romana]]-'9.SVDS'!G11</f>
        <v>310</v>
      </c>
      <c r="H12" s="403">
        <f>+Tabla18[[#This Row],[Siembra]]-'9.SVDS'!H11</f>
        <v>-5670</v>
      </c>
      <c r="I12" s="404">
        <f t="shared" si="0"/>
        <v>-2778</v>
      </c>
      <c r="J12" s="405">
        <f>+Tabla18[[#This Row],[Ministerio de Hacienda]]-'9.SVDS'!M11</f>
        <v>725</v>
      </c>
      <c r="K12" s="405">
        <f>+Tabla18[[#This Row],[Plan  Sustitutivo del Banco Central]]-'9.SVDS'!J11</f>
        <v>-96</v>
      </c>
      <c r="L12" s="405">
        <f>+Tabla18[[#This Row],[Plan  Sustitutivo del Banco de Reservas]]-'9.SVDS'!K11</f>
        <v>0</v>
      </c>
      <c r="M12" s="405">
        <f>+Tabla18[[#This Row],[Plan Sustitutivo INABIMA]]-'9.SVDS'!L11</f>
        <v>2149</v>
      </c>
      <c r="N12" s="404">
        <f t="shared" si="1"/>
        <v>2778</v>
      </c>
      <c r="O12" s="406"/>
    </row>
    <row r="13" spans="1:15" s="407" customFormat="1" ht="25.5" customHeight="1">
      <c r="A13" s="402" t="s">
        <v>129</v>
      </c>
      <c r="B13" s="403">
        <f>+Tabla18[[#This Row],[Atlántico]]-'9.SVDS'!B12</f>
        <v>12537</v>
      </c>
      <c r="C13" s="403">
        <f>+Tabla18[[#This Row],[Crecer]]-'9.SVDS'!C12</f>
        <v>-21288</v>
      </c>
      <c r="D13" s="403">
        <f>+Tabla18[[#This Row],[JMMB-BDI]]-'9.SVDS'!D12</f>
        <v>287</v>
      </c>
      <c r="E13" s="403">
        <f>+Tabla18[[#This Row],[Popular]]-'9.SVDS'!E12</f>
        <v>-2211</v>
      </c>
      <c r="F13" s="403">
        <f>+Tabla18[[#This Row],[Reservas]]-'9.SVDS'!F12</f>
        <v>10167</v>
      </c>
      <c r="G13" s="403">
        <f>+Tabla18[[#This Row],[Romana]]-'9.SVDS'!G12</f>
        <v>796</v>
      </c>
      <c r="H13" s="403">
        <f>+Tabla18[[#This Row],[Siembra]]-'9.SVDS'!H12</f>
        <v>-6496</v>
      </c>
      <c r="I13" s="404">
        <f t="shared" si="0"/>
        <v>-6208</v>
      </c>
      <c r="J13" s="405">
        <f>+Tabla18[[#This Row],[Ministerio de Hacienda]]-'9.SVDS'!M12</f>
        <v>605</v>
      </c>
      <c r="K13" s="405">
        <f>+Tabla18[[#This Row],[Plan  Sustitutivo del Banco Central]]-'9.SVDS'!J12</f>
        <v>-104</v>
      </c>
      <c r="L13" s="405">
        <f>+Tabla18[[#This Row],[Plan  Sustitutivo del Banco de Reservas]]-'9.SVDS'!K12</f>
        <v>-4</v>
      </c>
      <c r="M13" s="405">
        <f>+Tabla18[[#This Row],[Plan Sustitutivo INABIMA]]-'9.SVDS'!L12</f>
        <v>5711</v>
      </c>
      <c r="N13" s="404">
        <f t="shared" si="1"/>
        <v>6208</v>
      </c>
    </row>
    <row r="14" spans="1:15" s="407" customFormat="1" ht="25.5" customHeight="1">
      <c r="A14" s="402" t="s">
        <v>130</v>
      </c>
      <c r="B14" s="403">
        <f>+Tabla18[[#This Row],[Atlántico]]-'9.SVDS'!B13</f>
        <v>578</v>
      </c>
      <c r="C14" s="403">
        <f>+Tabla18[[#This Row],[Crecer]]-'9.SVDS'!C13</f>
        <v>-16631</v>
      </c>
      <c r="D14" s="403">
        <f>+Tabla18[[#This Row],[JMMB-BDI]]-'9.SVDS'!D13</f>
        <v>2541</v>
      </c>
      <c r="E14" s="403">
        <f>+Tabla18[[#This Row],[Popular]]-'9.SVDS'!E13</f>
        <v>6599</v>
      </c>
      <c r="F14" s="403">
        <f>+Tabla18[[#This Row],[Reservas]]-'9.SVDS'!F13</f>
        <v>13594</v>
      </c>
      <c r="G14" s="403">
        <f>+Tabla18[[#This Row],[Romana]]-'9.SVDS'!G13</f>
        <v>470</v>
      </c>
      <c r="H14" s="403">
        <f>+Tabla18[[#This Row],[Siembra]]-'9.SVDS'!H13</f>
        <v>-8894</v>
      </c>
      <c r="I14" s="404">
        <f t="shared" si="0"/>
        <v>-1743</v>
      </c>
      <c r="J14" s="405">
        <f>+Tabla18[[#This Row],[Ministerio de Hacienda]]-'9.SVDS'!M13</f>
        <v>60</v>
      </c>
      <c r="K14" s="405">
        <f>+Tabla18[[#This Row],[Plan  Sustitutivo del Banco Central]]-'9.SVDS'!J13</f>
        <v>-120</v>
      </c>
      <c r="L14" s="405">
        <f>+Tabla18[[#This Row],[Plan  Sustitutivo del Banco de Reservas]]-'9.SVDS'!K13</f>
        <v>-50</v>
      </c>
      <c r="M14" s="405">
        <f>+Tabla18[[#This Row],[Plan Sustitutivo INABIMA]]-'9.SVDS'!L13</f>
        <v>1853</v>
      </c>
      <c r="N14" s="404">
        <f t="shared" si="1"/>
        <v>1743</v>
      </c>
      <c r="O14" s="406"/>
    </row>
    <row r="15" spans="1:15" s="407" customFormat="1" ht="25.5" customHeight="1">
      <c r="A15" s="402" t="s">
        <v>131</v>
      </c>
      <c r="B15" s="403">
        <f>+Tabla18[[#This Row],[Atlántico]]-'9.SVDS'!B14</f>
        <v>1650</v>
      </c>
      <c r="C15" s="403">
        <f>+Tabla18[[#This Row],[Crecer]]-'9.SVDS'!C14</f>
        <v>-3737</v>
      </c>
      <c r="D15" s="403">
        <f>+Tabla18[[#This Row],[JMMB-BDI]]-'9.SVDS'!D14</f>
        <v>3097</v>
      </c>
      <c r="E15" s="403">
        <f>+Tabla18[[#This Row],[Popular]]-'9.SVDS'!E14</f>
        <v>-4949</v>
      </c>
      <c r="F15" s="403">
        <f>+Tabla18[[#This Row],[Reservas]]-'9.SVDS'!F14</f>
        <v>9404</v>
      </c>
      <c r="G15" s="403">
        <f>+Tabla18[[#This Row],[Romana]]-'9.SVDS'!G14</f>
        <v>184</v>
      </c>
      <c r="H15" s="403">
        <f>+Tabla18[[#This Row],[Siembra]]-'9.SVDS'!H14</f>
        <v>-10163</v>
      </c>
      <c r="I15" s="404">
        <f t="shared" si="0"/>
        <v>-4514</v>
      </c>
      <c r="J15" s="405">
        <f>+Tabla18[[#This Row],[Ministerio de Hacienda]]-'9.SVDS'!M14</f>
        <v>208</v>
      </c>
      <c r="K15" s="405">
        <f>+Tabla18[[#This Row],[Plan  Sustitutivo del Banco Central]]-'9.SVDS'!J14</f>
        <v>-18</v>
      </c>
      <c r="L15" s="405">
        <f>+Tabla18[[#This Row],[Plan  Sustitutivo del Banco de Reservas]]-'9.SVDS'!K14</f>
        <v>-9</v>
      </c>
      <c r="M15" s="405">
        <f>+Tabla18[[#This Row],[Plan Sustitutivo INABIMA]]-'9.SVDS'!L14</f>
        <v>4333</v>
      </c>
      <c r="N15" s="404">
        <f t="shared" si="1"/>
        <v>4514</v>
      </c>
      <c r="O15" s="406"/>
    </row>
    <row r="16" spans="1:15" s="91" customFormat="1" ht="25.5" customHeight="1">
      <c r="A16" s="402" t="s">
        <v>132</v>
      </c>
      <c r="B16" s="403">
        <f>+Tabla18[[#This Row],[Atlántico]]-'9.SVDS'!B15</f>
        <v>1785</v>
      </c>
      <c r="C16" s="403">
        <f>+Tabla18[[#This Row],[Crecer]]-'9.SVDS'!C15</f>
        <v>456</v>
      </c>
      <c r="D16" s="403">
        <f>+Tabla18[[#This Row],[JMMB-BDI]]-'9.SVDS'!D15</f>
        <v>617</v>
      </c>
      <c r="E16" s="403">
        <f>+Tabla18[[#This Row],[Popular]]-'9.SVDS'!E15</f>
        <v>-2569</v>
      </c>
      <c r="F16" s="599">
        <f>+Tabla18[[#This Row],[Reservas]]-'9.SVDS'!F15</f>
        <v>2844</v>
      </c>
      <c r="G16" s="599">
        <f>+Tabla18[[#This Row],[Romana]]-'9.SVDS'!G15</f>
        <v>13</v>
      </c>
      <c r="H16" s="599">
        <f>+Tabla18[[#This Row],[Siembra]]-'9.SVDS'!H15</f>
        <v>-3431</v>
      </c>
      <c r="I16" s="600">
        <f t="shared" si="0"/>
        <v>-285</v>
      </c>
      <c r="J16" s="405">
        <f>+Tabla18[[#This Row],[Ministerio de Hacienda]]-'9.SVDS'!M15</f>
        <v>423</v>
      </c>
      <c r="K16" s="405">
        <f>+Tabla18[[#This Row],[Plan  Sustitutivo del Banco Central]]-'9.SVDS'!J15</f>
        <v>-15</v>
      </c>
      <c r="L16" s="405">
        <f>+Tabla18[[#This Row],[Plan  Sustitutivo del Banco de Reservas]]-'9.SVDS'!K15</f>
        <v>-5</v>
      </c>
      <c r="M16" s="405">
        <f>+Tabla18[[#This Row],[Plan Sustitutivo INABIMA]]-'9.SVDS'!L15</f>
        <v>-118</v>
      </c>
      <c r="N16" s="404">
        <f t="shared" si="1"/>
        <v>285</v>
      </c>
      <c r="O16" s="408"/>
    </row>
    <row r="17" spans="1:16" s="53" customFormat="1" ht="25.5" customHeight="1">
      <c r="A17" s="402" t="s">
        <v>133</v>
      </c>
      <c r="B17" s="403">
        <f>+Tabla18[[#This Row],[Atlántico]]-'9.SVDS'!B16</f>
        <v>1312</v>
      </c>
      <c r="C17" s="403">
        <f>+Tabla18[[#This Row],[Crecer]]-'9.SVDS'!C16</f>
        <v>-921</v>
      </c>
      <c r="D17" s="403">
        <f>+Tabla18[[#This Row],[JMMB-BDI]]-'9.SVDS'!D16</f>
        <v>1256</v>
      </c>
      <c r="E17" s="403">
        <f>+Tabla18[[#This Row],[Popular]]-'9.SVDS'!E16</f>
        <v>-3592</v>
      </c>
      <c r="F17" s="599">
        <f>+Tabla18[[#This Row],[Reservas]]-'9.SVDS'!F16</f>
        <v>2885</v>
      </c>
      <c r="G17" s="599">
        <f>+Tabla18[[#This Row],[Romana]]-'9.SVDS'!G16</f>
        <v>436</v>
      </c>
      <c r="H17" s="599">
        <f>+Tabla18[[#This Row],[Siembra]]-'9.SVDS'!H16</f>
        <v>-2145</v>
      </c>
      <c r="I17" s="600">
        <f t="shared" si="0"/>
        <v>-769</v>
      </c>
      <c r="J17" s="405">
        <f>+Tabla18[[#This Row],[Ministerio de Hacienda]]-'9.SVDS'!M16</f>
        <v>888</v>
      </c>
      <c r="K17" s="405">
        <f>+Tabla18[[#This Row],[Plan  Sustitutivo del Banco Central]]-'9.SVDS'!J16</f>
        <v>-4</v>
      </c>
      <c r="L17" s="405">
        <f>+Tabla18[[#This Row],[Plan  Sustitutivo del Banco de Reservas]]-'9.SVDS'!K16</f>
        <v>-23</v>
      </c>
      <c r="M17" s="405">
        <f>+Tabla18[[#This Row],[Plan Sustitutivo INABIMA]]-'9.SVDS'!L16</f>
        <v>-82</v>
      </c>
      <c r="N17" s="404">
        <f t="shared" si="1"/>
        <v>779</v>
      </c>
      <c r="O17" s="409"/>
    </row>
    <row r="18" spans="1:16" s="53" customFormat="1" ht="25.5" customHeight="1">
      <c r="A18" s="402" t="s">
        <v>325</v>
      </c>
      <c r="B18" s="403">
        <f>+Tabla18[[#This Row],[Atlántico]]-'9.SVDS'!B17</f>
        <v>1132</v>
      </c>
      <c r="C18" s="403">
        <f>+Tabla18[[#This Row],[Crecer]]-'9.SVDS'!C17</f>
        <v>-6745</v>
      </c>
      <c r="D18" s="403">
        <f>+Tabla18[[#This Row],[JMMB-BDI]]-'9.SVDS'!D17</f>
        <v>1539</v>
      </c>
      <c r="E18" s="403">
        <f>+Tabla18[[#This Row],[Popular]]-'9.SVDS'!E17</f>
        <v>-10418</v>
      </c>
      <c r="F18" s="599">
        <f>+Tabla18[[#This Row],[Reservas]]-'9.SVDS'!F17</f>
        <v>-2220</v>
      </c>
      <c r="G18" s="599">
        <f>+Tabla18[[#This Row],[Romana]]-'9.SVDS'!G17</f>
        <v>128</v>
      </c>
      <c r="H18" s="599">
        <f>+Tabla18[[#This Row],[Siembra]]-'9.SVDS'!H17</f>
        <v>-5574</v>
      </c>
      <c r="I18" s="600">
        <f t="shared" si="0"/>
        <v>-22158</v>
      </c>
      <c r="J18" s="405">
        <f>+Tabla18[[#This Row],[Ministerio de Hacienda]]-'9.SVDS'!M17</f>
        <v>1066</v>
      </c>
      <c r="K18" s="405">
        <f>+Tabla18[[#This Row],[Plan  Sustitutivo del Banco Central]]-'9.SVDS'!J17</f>
        <v>-5</v>
      </c>
      <c r="L18" s="405">
        <f>+Tabla18[[#This Row],[Plan  Sustitutivo del Banco de Reservas]]-'9.SVDS'!K17</f>
        <v>-15</v>
      </c>
      <c r="M18" s="405">
        <f>+Tabla18[[#This Row],[Plan Sustitutivo INABIMA]]-'9.SVDS'!L17</f>
        <v>21112</v>
      </c>
      <c r="N18" s="404">
        <f t="shared" si="1"/>
        <v>22158</v>
      </c>
      <c r="O18" s="409"/>
    </row>
    <row r="19" spans="1:16" s="53" customFormat="1" ht="25.5" customHeight="1">
      <c r="A19" s="402" t="s">
        <v>326</v>
      </c>
      <c r="B19" s="403">
        <f>+Tabla18[[#This Row],[Atlántico]]-'9.SVDS'!B18</f>
        <v>2903</v>
      </c>
      <c r="C19" s="403">
        <f>+Tabla18[[#This Row],[Crecer]]-'9.SVDS'!C18</f>
        <v>-8465</v>
      </c>
      <c r="D19" s="403">
        <f>+Tabla18[[#This Row],[JMMB-BDI]]-'9.SVDS'!D18</f>
        <v>1063</v>
      </c>
      <c r="E19" s="403">
        <f>+Tabla18[[#This Row],[Popular]]-'9.SVDS'!E18</f>
        <v>-5510</v>
      </c>
      <c r="F19" s="599">
        <f>+Tabla18[[#This Row],[Reservas]]-'9.SVDS'!F18</f>
        <v>4408</v>
      </c>
      <c r="G19" s="599">
        <f>+Tabla18[[#This Row],[Romana]]-'9.SVDS'!G18</f>
        <v>58</v>
      </c>
      <c r="H19" s="599">
        <f>+Tabla18[[#This Row],[Siembra]]-'9.SVDS'!H18</f>
        <v>-4855</v>
      </c>
      <c r="I19" s="600">
        <f t="shared" si="0"/>
        <v>-10398</v>
      </c>
      <c r="J19" s="405">
        <f>+Tabla18[[#This Row],[Ministerio de Hacienda]]-'9.SVDS'!M18</f>
        <v>795</v>
      </c>
      <c r="K19" s="405">
        <f>+Tabla18[[#This Row],[Plan  Sustitutivo del Banco Central]]-'9.SVDS'!J18</f>
        <v>-10</v>
      </c>
      <c r="L19" s="405">
        <f>+Tabla18[[#This Row],[Plan  Sustitutivo del Banco de Reservas]]-'9.SVDS'!K18</f>
        <v>-7</v>
      </c>
      <c r="M19" s="405">
        <f>+Tabla18[[#This Row],[Plan Sustitutivo INABIMA]]-'9.SVDS'!L18</f>
        <v>9620</v>
      </c>
      <c r="N19" s="404">
        <f t="shared" si="1"/>
        <v>10398</v>
      </c>
      <c r="O19" s="409"/>
    </row>
    <row r="20" spans="1:16" s="53" customFormat="1" ht="25.5" customHeight="1">
      <c r="A20" s="601" t="str">
        <f>+'7. SVDS'!A22</f>
        <v>Dic. 2024</v>
      </c>
      <c r="B20" s="403">
        <f>+Tabla18[[#This Row],[Atlántico]]-'9.SVDS'!B19</f>
        <v>2186</v>
      </c>
      <c r="C20" s="403">
        <f>+Tabla18[[#This Row],[Crecer]]-'9.SVDS'!C19</f>
        <v>-4588</v>
      </c>
      <c r="D20" s="403">
        <f>+Tabla18[[#This Row],[JMMB-BDI]]-'9.SVDS'!D19</f>
        <v>-225</v>
      </c>
      <c r="E20" s="403">
        <f>+Tabla18[[#This Row],[Popular]]-'9.SVDS'!E19</f>
        <v>-13730</v>
      </c>
      <c r="F20" s="599">
        <f>+Tabla18[[#This Row],[Reservas]]-'9.SVDS'!F19</f>
        <v>10406</v>
      </c>
      <c r="G20" s="599">
        <f>+Tabla18[[#This Row],[Romana]]-'9.SVDS'!G19</f>
        <v>48</v>
      </c>
      <c r="H20" s="599">
        <f>+Tabla18[[#This Row],[Siembra]]-'9.SVDS'!H19</f>
        <v>-3633</v>
      </c>
      <c r="I20" s="600">
        <f t="shared" ref="I20" si="2">SUM(B20:H20)</f>
        <v>-9536</v>
      </c>
      <c r="J20" s="405">
        <f>+Tabla18[[#This Row],[Ministerio de Hacienda]]-'9.SVDS'!M19</f>
        <v>2436</v>
      </c>
      <c r="K20" s="405">
        <f>+Tabla18[[#This Row],[Plan  Sustitutivo del Banco Central]]-'9.SVDS'!J19</f>
        <v>-1</v>
      </c>
      <c r="L20" s="405">
        <f>+Tabla18[[#This Row],[Plan  Sustitutivo del Banco de Reservas]]-'9.SVDS'!K19</f>
        <v>-8</v>
      </c>
      <c r="M20" s="405">
        <f>+Tabla18[[#This Row],[Plan Sustitutivo INABIMA]]-'9.SVDS'!L19</f>
        <v>7109</v>
      </c>
      <c r="N20" s="404">
        <f t="shared" ref="N20" si="3">SUM(J20:M20)</f>
        <v>9536</v>
      </c>
      <c r="O20" s="409"/>
    </row>
    <row r="21" spans="1:16" s="53" customFormat="1" ht="25.5" customHeight="1">
      <c r="A21" s="601" t="str">
        <f>+'7. SVDS'!A23</f>
        <v>Nov. 2025</v>
      </c>
      <c r="B21" s="403">
        <f>+Tabla18[[#This Row],[Atlántico]]-'9.SVDS'!B20</f>
        <v>602</v>
      </c>
      <c r="C21" s="403">
        <f>+Tabla18[[#This Row],[Crecer]]-'9.SVDS'!C20</f>
        <v>-5233</v>
      </c>
      <c r="D21" s="403">
        <f>+Tabla18[[#This Row],[JMMB-BDI]]-'9.SVDS'!D20</f>
        <v>2389</v>
      </c>
      <c r="E21" s="403">
        <f>+Tabla18[[#This Row],[Popular]]-'9.SVDS'!E20</f>
        <v>-15198</v>
      </c>
      <c r="F21" s="599">
        <f>+Tabla18[[#This Row],[Reservas]]-'9.SVDS'!F20</f>
        <v>11485</v>
      </c>
      <c r="G21" s="599">
        <f>+Tabla18[[#This Row],[Romana]]-'9.SVDS'!G20</f>
        <v>-74</v>
      </c>
      <c r="H21" s="599">
        <f>+Tabla18[[#This Row],[Siembra]]-'9.SVDS'!H20</f>
        <v>-114</v>
      </c>
      <c r="I21" s="600">
        <f t="shared" si="0"/>
        <v>-6143</v>
      </c>
      <c r="J21" s="405">
        <f>+Tabla18[[#This Row],[Ministerio de Hacienda]]-'9.SVDS'!M20</f>
        <v>1587</v>
      </c>
      <c r="K21" s="405">
        <f>+Tabla18[[#This Row],[Plan  Sustitutivo del Banco Central]]-'9.SVDS'!J20</f>
        <v>0</v>
      </c>
      <c r="L21" s="405">
        <f>+Tabla18[[#This Row],[Plan  Sustitutivo del Banco de Reservas]]-'9.SVDS'!K20</f>
        <v>-12</v>
      </c>
      <c r="M21" s="405">
        <f>+Tabla18[[#This Row],[Plan Sustitutivo INABIMA]]-'9.SVDS'!L20</f>
        <v>4568</v>
      </c>
      <c r="N21" s="404">
        <f t="shared" si="1"/>
        <v>6143</v>
      </c>
      <c r="O21" s="409"/>
    </row>
    <row r="22" spans="1:16" s="71" customFormat="1" ht="25.5" customHeight="1">
      <c r="A22" s="402" t="s">
        <v>147</v>
      </c>
      <c r="B22" s="410">
        <f>SUM(B6:B21)</f>
        <v>36067</v>
      </c>
      <c r="C22" s="410">
        <f t="shared" ref="C22:N22" si="4">SUM(C6:C21)</f>
        <v>-108933</v>
      </c>
      <c r="D22" s="410">
        <f t="shared" si="4"/>
        <v>12564</v>
      </c>
      <c r="E22" s="410">
        <f t="shared" si="4"/>
        <v>-76622</v>
      </c>
      <c r="F22" s="410">
        <f t="shared" si="4"/>
        <v>104175</v>
      </c>
      <c r="G22" s="410">
        <f t="shared" si="4"/>
        <v>3791</v>
      </c>
      <c r="H22" s="410">
        <f t="shared" si="4"/>
        <v>-65372</v>
      </c>
      <c r="I22" s="410">
        <f t="shared" si="4"/>
        <v>-94330</v>
      </c>
      <c r="J22" s="410">
        <f t="shared" si="4"/>
        <v>15543</v>
      </c>
      <c r="K22" s="410">
        <f t="shared" si="4"/>
        <v>-470</v>
      </c>
      <c r="L22" s="410">
        <f t="shared" si="4"/>
        <v>-165</v>
      </c>
      <c r="M22" s="410">
        <f t="shared" si="4"/>
        <v>79432</v>
      </c>
      <c r="N22" s="410">
        <f t="shared" si="4"/>
        <v>94340</v>
      </c>
      <c r="O22" s="553"/>
      <c r="P22" s="71" t="s">
        <v>427</v>
      </c>
    </row>
    <row r="23" spans="1:16">
      <c r="A23" s="153" t="str">
        <f>+'9.SVDS'!A22</f>
        <v>Fuente: SIPEN</v>
      </c>
    </row>
    <row r="28" spans="1:16">
      <c r="O28" s="25"/>
    </row>
    <row r="29" spans="1:16">
      <c r="O29" s="25"/>
    </row>
    <row r="30" spans="1:16">
      <c r="O30" s="25"/>
    </row>
    <row r="31" spans="1:16">
      <c r="O31" s="25"/>
    </row>
    <row r="32" spans="1:16">
      <c r="O32" s="25"/>
    </row>
    <row r="33" spans="15:15">
      <c r="O33" s="25"/>
    </row>
    <row r="34" spans="15:15">
      <c r="O34" s="25"/>
    </row>
    <row r="35" spans="15:15">
      <c r="O35" s="25"/>
    </row>
    <row r="36" spans="15:15">
      <c r="O36" s="25"/>
    </row>
    <row r="37" spans="15:15">
      <c r="O37" s="25"/>
    </row>
    <row r="38" spans="15:15">
      <c r="O38" s="25"/>
    </row>
    <row r="39" spans="15:15">
      <c r="O39" s="25"/>
    </row>
    <row r="40" spans="15:15">
      <c r="O40" s="25"/>
    </row>
    <row r="41" spans="15:15">
      <c r="O41" s="25"/>
    </row>
    <row r="42" spans="15:15">
      <c r="O42" s="25"/>
    </row>
    <row r="43" spans="15:15">
      <c r="O43" s="25"/>
    </row>
    <row r="44" spans="15:15">
      <c r="O44" s="25"/>
    </row>
    <row r="45" spans="15:15">
      <c r="O45" s="25"/>
    </row>
    <row r="46" spans="15:15">
      <c r="O46" s="25"/>
    </row>
    <row r="47" spans="15:15">
      <c r="O47" s="25"/>
    </row>
    <row r="48" spans="15:15">
      <c r="O48" s="25"/>
    </row>
    <row r="49" spans="15:15">
      <c r="O49" s="25"/>
    </row>
    <row r="50" spans="15:15">
      <c r="O50" s="25"/>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9" scale="3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baseColWidth="10" defaultColWidth="11.42578125" defaultRowHeight="14.25"/>
  <cols>
    <col min="1" max="6" width="11.42578125" style="176"/>
    <col min="7" max="7" width="8.85546875" style="176" customWidth="1"/>
    <col min="8" max="8" width="11.42578125" style="176"/>
    <col min="9" max="9" width="7.85546875" style="176" customWidth="1"/>
    <col min="10" max="10" width="7" style="176" customWidth="1"/>
    <col min="11" max="11" width="5.85546875" style="176" customWidth="1"/>
    <col min="12" max="12" width="7.42578125" style="176" customWidth="1"/>
    <col min="13" max="16384" width="11.42578125" style="176"/>
  </cols>
  <sheetData/>
  <pageMargins left="0.70866141732283472" right="0.70866141732283472" top="0.74803149606299213" bottom="0.74803149606299213" header="0.31496062992125984" footer="0.31496062992125984"/>
  <pageSetup paperSize="9" scale="7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X40" sqref="X40"/>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137" t="s">
        <v>82</v>
      </c>
      <c r="B8" s="1137"/>
      <c r="C8" s="1137"/>
      <c r="D8" s="1137"/>
      <c r="E8" s="1137"/>
      <c r="F8" s="1137"/>
      <c r="G8" s="1137"/>
      <c r="H8" s="1137"/>
      <c r="I8" s="1137"/>
      <c r="J8" s="1137"/>
      <c r="K8" s="1137"/>
      <c r="L8" s="1137"/>
      <c r="M8" s="1137"/>
      <c r="N8" s="1137"/>
      <c r="O8" s="1137"/>
      <c r="P8" s="1137"/>
      <c r="Q8" s="1137"/>
    </row>
    <row r="9" spans="1:17">
      <c r="A9" s="1137"/>
      <c r="B9" s="1137"/>
      <c r="C9" s="1137"/>
      <c r="D9" s="1137"/>
      <c r="E9" s="1137"/>
      <c r="F9" s="1137"/>
      <c r="G9" s="1137"/>
      <c r="H9" s="1137"/>
      <c r="I9" s="1137"/>
      <c r="J9" s="1137"/>
      <c r="K9" s="1137"/>
      <c r="L9" s="1137"/>
      <c r="M9" s="1137"/>
      <c r="N9" s="1137"/>
      <c r="O9" s="1137"/>
      <c r="P9" s="1137"/>
      <c r="Q9" s="1137"/>
    </row>
    <row r="10" spans="1:17">
      <c r="A10" s="1137"/>
      <c r="B10" s="1137"/>
      <c r="C10" s="1137"/>
      <c r="D10" s="1137"/>
      <c r="E10" s="1137"/>
      <c r="F10" s="1137"/>
      <c r="G10" s="1137"/>
      <c r="H10" s="1137"/>
      <c r="I10" s="1137"/>
      <c r="J10" s="1137"/>
      <c r="K10" s="1137"/>
      <c r="L10" s="1137"/>
      <c r="M10" s="1137"/>
      <c r="N10" s="1137"/>
      <c r="O10" s="1137"/>
      <c r="P10" s="1137"/>
      <c r="Q10" s="1137"/>
    </row>
    <row r="11" spans="1:17" ht="28.5" customHeight="1">
      <c r="A11" s="1137"/>
      <c r="B11" s="1137"/>
      <c r="C11" s="1137"/>
      <c r="D11" s="1137"/>
      <c r="E11" s="1137"/>
      <c r="F11" s="1137"/>
      <c r="G11" s="1137"/>
      <c r="H11" s="1137"/>
      <c r="I11" s="1137"/>
      <c r="J11" s="1137"/>
      <c r="K11" s="1137"/>
      <c r="L11" s="1137"/>
      <c r="M11" s="1137"/>
      <c r="N11" s="1137"/>
      <c r="O11" s="1137"/>
      <c r="P11" s="1137"/>
      <c r="Q11" s="1137"/>
    </row>
    <row r="12" spans="1:17" ht="53.25" customHeight="1">
      <c r="A12" s="1137"/>
      <c r="B12" s="1137"/>
      <c r="C12" s="1137"/>
      <c r="D12" s="1137"/>
      <c r="E12" s="1137"/>
      <c r="F12" s="1137"/>
      <c r="G12" s="1137"/>
      <c r="H12" s="1137"/>
      <c r="I12" s="1137"/>
      <c r="J12" s="1137"/>
      <c r="K12" s="1137"/>
      <c r="L12" s="1137"/>
      <c r="M12" s="1137"/>
      <c r="N12" s="1137"/>
      <c r="O12" s="1137"/>
      <c r="P12" s="1137"/>
      <c r="Q12" s="1137"/>
    </row>
  </sheetData>
  <mergeCells count="1">
    <mergeCell ref="A8:Q12"/>
  </mergeCells>
  <pageMargins left="0.70866141732283472" right="0.70866141732283472" top="0.74803149606299213" bottom="0.74803149606299213" header="0.31496062992125984" footer="0.31496062992125984"/>
  <pageSetup paperSize="9" scale="55"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40" zoomScaleNormal="100" zoomScaleSheetLayoutView="40" workbookViewId="0">
      <selection activeCell="A7" sqref="A7:P67"/>
    </sheetView>
  </sheetViews>
  <sheetFormatPr baseColWidth="10" defaultColWidth="11.42578125" defaultRowHeight="14.25"/>
  <cols>
    <col min="1" max="4" width="10.7109375" style="176" customWidth="1"/>
    <col min="5" max="5" width="22.140625" style="176" customWidth="1"/>
    <col min="6" max="6" width="21.28515625" style="176" customWidth="1"/>
    <col min="7" max="8" width="10.7109375" style="176" customWidth="1"/>
    <col min="9" max="9" width="27.28515625" style="176" customWidth="1"/>
    <col min="10" max="10" width="20.28515625" style="176" customWidth="1"/>
    <col min="11" max="11" width="26.7109375" style="176" customWidth="1"/>
    <col min="12" max="13" width="20.28515625" style="176" customWidth="1"/>
    <col min="14" max="14" width="31.42578125" style="176" customWidth="1"/>
    <col min="15" max="15" width="29.140625" style="176" customWidth="1"/>
    <col min="16" max="16" width="16.140625" style="176" customWidth="1"/>
    <col min="17" max="16384" width="11.42578125" style="176"/>
  </cols>
  <sheetData>
    <row r="5" spans="1:16" ht="54" customHeight="1"/>
    <row r="6" spans="1:16" ht="20.25" customHeight="1"/>
    <row r="7" spans="1:16" ht="14.25" customHeight="1">
      <c r="A7" s="1271" t="s">
        <v>513</v>
      </c>
      <c r="B7" s="1271"/>
      <c r="C7" s="1271"/>
      <c r="D7" s="1271"/>
      <c r="E7" s="1271"/>
      <c r="F7" s="1271"/>
      <c r="G7" s="1271"/>
      <c r="H7" s="1271"/>
      <c r="I7" s="1271"/>
      <c r="J7" s="1271"/>
      <c r="K7" s="1271"/>
      <c r="L7" s="1271"/>
      <c r="M7" s="1271"/>
      <c r="N7" s="1271"/>
      <c r="O7" s="1271"/>
      <c r="P7" s="1271"/>
    </row>
    <row r="8" spans="1:16" ht="14.25" customHeight="1">
      <c r="A8" s="1271"/>
      <c r="B8" s="1271"/>
      <c r="C8" s="1271"/>
      <c r="D8" s="1271"/>
      <c r="E8" s="1271"/>
      <c r="F8" s="1271"/>
      <c r="G8" s="1271"/>
      <c r="H8" s="1271"/>
      <c r="I8" s="1271"/>
      <c r="J8" s="1271"/>
      <c r="K8" s="1271"/>
      <c r="L8" s="1271"/>
      <c r="M8" s="1271"/>
      <c r="N8" s="1271"/>
      <c r="O8" s="1271"/>
      <c r="P8" s="1271"/>
    </row>
    <row r="9" spans="1:16" ht="14.25" customHeight="1">
      <c r="A9" s="1271"/>
      <c r="B9" s="1271"/>
      <c r="C9" s="1271"/>
      <c r="D9" s="1271"/>
      <c r="E9" s="1271"/>
      <c r="F9" s="1271"/>
      <c r="G9" s="1271"/>
      <c r="H9" s="1271"/>
      <c r="I9" s="1271"/>
      <c r="J9" s="1271"/>
      <c r="K9" s="1271"/>
      <c r="L9" s="1271"/>
      <c r="M9" s="1271"/>
      <c r="N9" s="1271"/>
      <c r="O9" s="1271"/>
      <c r="P9" s="1271"/>
    </row>
    <row r="10" spans="1:16" ht="14.25" customHeight="1">
      <c r="A10" s="1271"/>
      <c r="B10" s="1271"/>
      <c r="C10" s="1271"/>
      <c r="D10" s="1271"/>
      <c r="E10" s="1271"/>
      <c r="F10" s="1271"/>
      <c r="G10" s="1271"/>
      <c r="H10" s="1271"/>
      <c r="I10" s="1271"/>
      <c r="J10" s="1271"/>
      <c r="K10" s="1271"/>
      <c r="L10" s="1271"/>
      <c r="M10" s="1271"/>
      <c r="N10" s="1271"/>
      <c r="O10" s="1271"/>
      <c r="P10" s="1271"/>
    </row>
    <row r="11" spans="1:16" ht="14.25" customHeight="1">
      <c r="A11" s="1271"/>
      <c r="B11" s="1271"/>
      <c r="C11" s="1271"/>
      <c r="D11" s="1271"/>
      <c r="E11" s="1271"/>
      <c r="F11" s="1271"/>
      <c r="G11" s="1271"/>
      <c r="H11" s="1271"/>
      <c r="I11" s="1271"/>
      <c r="J11" s="1271"/>
      <c r="K11" s="1271"/>
      <c r="L11" s="1271"/>
      <c r="M11" s="1271"/>
      <c r="N11" s="1271"/>
      <c r="O11" s="1271"/>
      <c r="P11" s="1271"/>
    </row>
    <row r="12" spans="1:16" ht="14.25" customHeight="1">
      <c r="A12" s="1271"/>
      <c r="B12" s="1271"/>
      <c r="C12" s="1271"/>
      <c r="D12" s="1271"/>
      <c r="E12" s="1271"/>
      <c r="F12" s="1271"/>
      <c r="G12" s="1271"/>
      <c r="H12" s="1271"/>
      <c r="I12" s="1271"/>
      <c r="J12" s="1271"/>
      <c r="K12" s="1271"/>
      <c r="L12" s="1271"/>
      <c r="M12" s="1271"/>
      <c r="N12" s="1271"/>
      <c r="O12" s="1271"/>
      <c r="P12" s="1271"/>
    </row>
    <row r="13" spans="1:16" ht="14.25" customHeight="1">
      <c r="A13" s="1271"/>
      <c r="B13" s="1271"/>
      <c r="C13" s="1271"/>
      <c r="D13" s="1271"/>
      <c r="E13" s="1271"/>
      <c r="F13" s="1271"/>
      <c r="G13" s="1271"/>
      <c r="H13" s="1271"/>
      <c r="I13" s="1271"/>
      <c r="J13" s="1271"/>
      <c r="K13" s="1271"/>
      <c r="L13" s="1271"/>
      <c r="M13" s="1271"/>
      <c r="N13" s="1271"/>
      <c r="O13" s="1271"/>
      <c r="P13" s="1271"/>
    </row>
    <row r="14" spans="1:16" ht="14.25" customHeight="1">
      <c r="A14" s="1271"/>
      <c r="B14" s="1271"/>
      <c r="C14" s="1271"/>
      <c r="D14" s="1271"/>
      <c r="E14" s="1271"/>
      <c r="F14" s="1271"/>
      <c r="G14" s="1271"/>
      <c r="H14" s="1271"/>
      <c r="I14" s="1271"/>
      <c r="J14" s="1271"/>
      <c r="K14" s="1271"/>
      <c r="L14" s="1271"/>
      <c r="M14" s="1271"/>
      <c r="N14" s="1271"/>
      <c r="O14" s="1271"/>
      <c r="P14" s="1271"/>
    </row>
    <row r="15" spans="1:16" ht="14.25" customHeight="1">
      <c r="A15" s="1271"/>
      <c r="B15" s="1271"/>
      <c r="C15" s="1271"/>
      <c r="D15" s="1271"/>
      <c r="E15" s="1271"/>
      <c r="F15" s="1271"/>
      <c r="G15" s="1271"/>
      <c r="H15" s="1271"/>
      <c r="I15" s="1271"/>
      <c r="J15" s="1271"/>
      <c r="K15" s="1271"/>
      <c r="L15" s="1271"/>
      <c r="M15" s="1271"/>
      <c r="N15" s="1271"/>
      <c r="O15" s="1271"/>
      <c r="P15" s="1271"/>
    </row>
    <row r="16" spans="1:16" ht="14.25" customHeight="1">
      <c r="A16" s="1271"/>
      <c r="B16" s="1271"/>
      <c r="C16" s="1271"/>
      <c r="D16" s="1271"/>
      <c r="E16" s="1271"/>
      <c r="F16" s="1271"/>
      <c r="G16" s="1271"/>
      <c r="H16" s="1271"/>
      <c r="I16" s="1271"/>
      <c r="J16" s="1271"/>
      <c r="K16" s="1271"/>
      <c r="L16" s="1271"/>
      <c r="M16" s="1271"/>
      <c r="N16" s="1271"/>
      <c r="O16" s="1271"/>
      <c r="P16" s="1271"/>
    </row>
    <row r="17" spans="1:16" ht="14.25" customHeight="1">
      <c r="A17" s="1271"/>
      <c r="B17" s="1271"/>
      <c r="C17" s="1271"/>
      <c r="D17" s="1271"/>
      <c r="E17" s="1271"/>
      <c r="F17" s="1271"/>
      <c r="G17" s="1271"/>
      <c r="H17" s="1271"/>
      <c r="I17" s="1271"/>
      <c r="J17" s="1271"/>
      <c r="K17" s="1271"/>
      <c r="L17" s="1271"/>
      <c r="M17" s="1271"/>
      <c r="N17" s="1271"/>
      <c r="O17" s="1271"/>
      <c r="P17" s="1271"/>
    </row>
    <row r="18" spans="1:16" ht="14.25" customHeight="1">
      <c r="A18" s="1271"/>
      <c r="B18" s="1271"/>
      <c r="C18" s="1271"/>
      <c r="D18" s="1271"/>
      <c r="E18" s="1271"/>
      <c r="F18" s="1271"/>
      <c r="G18" s="1271"/>
      <c r="H18" s="1271"/>
      <c r="I18" s="1271"/>
      <c r="J18" s="1271"/>
      <c r="K18" s="1271"/>
      <c r="L18" s="1271"/>
      <c r="M18" s="1271"/>
      <c r="N18" s="1271"/>
      <c r="O18" s="1271"/>
      <c r="P18" s="1271"/>
    </row>
    <row r="19" spans="1:16" ht="14.25" customHeight="1">
      <c r="A19" s="1271"/>
      <c r="B19" s="1271"/>
      <c r="C19" s="1271"/>
      <c r="D19" s="1271"/>
      <c r="E19" s="1271"/>
      <c r="F19" s="1271"/>
      <c r="G19" s="1271"/>
      <c r="H19" s="1271"/>
      <c r="I19" s="1271"/>
      <c r="J19" s="1271"/>
      <c r="K19" s="1271"/>
      <c r="L19" s="1271"/>
      <c r="M19" s="1271"/>
      <c r="N19" s="1271"/>
      <c r="O19" s="1271"/>
      <c r="P19" s="1271"/>
    </row>
    <row r="20" spans="1:16" ht="14.25" customHeight="1">
      <c r="A20" s="1271"/>
      <c r="B20" s="1271"/>
      <c r="C20" s="1271"/>
      <c r="D20" s="1271"/>
      <c r="E20" s="1271"/>
      <c r="F20" s="1271"/>
      <c r="G20" s="1271"/>
      <c r="H20" s="1271"/>
      <c r="I20" s="1271"/>
      <c r="J20" s="1271"/>
      <c r="K20" s="1271"/>
      <c r="L20" s="1271"/>
      <c r="M20" s="1271"/>
      <c r="N20" s="1271"/>
      <c r="O20" s="1271"/>
      <c r="P20" s="1271"/>
    </row>
    <row r="21" spans="1:16" ht="14.25" customHeight="1">
      <c r="A21" s="1271"/>
      <c r="B21" s="1271"/>
      <c r="C21" s="1271"/>
      <c r="D21" s="1271"/>
      <c r="E21" s="1271"/>
      <c r="F21" s="1271"/>
      <c r="G21" s="1271"/>
      <c r="H21" s="1271"/>
      <c r="I21" s="1271"/>
      <c r="J21" s="1271"/>
      <c r="K21" s="1271"/>
      <c r="L21" s="1271"/>
      <c r="M21" s="1271"/>
      <c r="N21" s="1271"/>
      <c r="O21" s="1271"/>
      <c r="P21" s="1271"/>
    </row>
    <row r="22" spans="1:16" ht="14.25" customHeight="1">
      <c r="A22" s="1271"/>
      <c r="B22" s="1271"/>
      <c r="C22" s="1271"/>
      <c r="D22" s="1271"/>
      <c r="E22" s="1271"/>
      <c r="F22" s="1271"/>
      <c r="G22" s="1271"/>
      <c r="H22" s="1271"/>
      <c r="I22" s="1271"/>
      <c r="J22" s="1271"/>
      <c r="K22" s="1271"/>
      <c r="L22" s="1271"/>
      <c r="M22" s="1271"/>
      <c r="N22" s="1271"/>
      <c r="O22" s="1271"/>
      <c r="P22" s="1271"/>
    </row>
    <row r="23" spans="1:16" ht="14.25" customHeight="1">
      <c r="A23" s="1271"/>
      <c r="B23" s="1271"/>
      <c r="C23" s="1271"/>
      <c r="D23" s="1271"/>
      <c r="E23" s="1271"/>
      <c r="F23" s="1271"/>
      <c r="G23" s="1271"/>
      <c r="H23" s="1271"/>
      <c r="I23" s="1271"/>
      <c r="J23" s="1271"/>
      <c r="K23" s="1271"/>
      <c r="L23" s="1271"/>
      <c r="M23" s="1271"/>
      <c r="N23" s="1271"/>
      <c r="O23" s="1271"/>
      <c r="P23" s="1271"/>
    </row>
    <row r="24" spans="1:16" ht="14.25" customHeight="1">
      <c r="A24" s="1271"/>
      <c r="B24" s="1271"/>
      <c r="C24" s="1271"/>
      <c r="D24" s="1271"/>
      <c r="E24" s="1271"/>
      <c r="F24" s="1271"/>
      <c r="G24" s="1271"/>
      <c r="H24" s="1271"/>
      <c r="I24" s="1271"/>
      <c r="J24" s="1271"/>
      <c r="K24" s="1271"/>
      <c r="L24" s="1271"/>
      <c r="M24" s="1271"/>
      <c r="N24" s="1271"/>
      <c r="O24" s="1271"/>
      <c r="P24" s="1271"/>
    </row>
    <row r="25" spans="1:16" ht="14.25" customHeight="1">
      <c r="A25" s="1271"/>
      <c r="B25" s="1271"/>
      <c r="C25" s="1271"/>
      <c r="D25" s="1271"/>
      <c r="E25" s="1271"/>
      <c r="F25" s="1271"/>
      <c r="G25" s="1271"/>
      <c r="H25" s="1271"/>
      <c r="I25" s="1271"/>
      <c r="J25" s="1271"/>
      <c r="K25" s="1271"/>
      <c r="L25" s="1271"/>
      <c r="M25" s="1271"/>
      <c r="N25" s="1271"/>
      <c r="O25" s="1271"/>
      <c r="P25" s="1271"/>
    </row>
    <row r="26" spans="1:16" ht="14.25" customHeight="1">
      <c r="A26" s="1271"/>
      <c r="B26" s="1271"/>
      <c r="C26" s="1271"/>
      <c r="D26" s="1271"/>
      <c r="E26" s="1271"/>
      <c r="F26" s="1271"/>
      <c r="G26" s="1271"/>
      <c r="H26" s="1271"/>
      <c r="I26" s="1271"/>
      <c r="J26" s="1271"/>
      <c r="K26" s="1271"/>
      <c r="L26" s="1271"/>
      <c r="M26" s="1271"/>
      <c r="N26" s="1271"/>
      <c r="O26" s="1271"/>
      <c r="P26" s="1271"/>
    </row>
    <row r="27" spans="1:16" ht="14.25" customHeight="1">
      <c r="A27" s="1271"/>
      <c r="B27" s="1271"/>
      <c r="C27" s="1271"/>
      <c r="D27" s="1271"/>
      <c r="E27" s="1271"/>
      <c r="F27" s="1271"/>
      <c r="G27" s="1271"/>
      <c r="H27" s="1271"/>
      <c r="I27" s="1271"/>
      <c r="J27" s="1271"/>
      <c r="K27" s="1271"/>
      <c r="L27" s="1271"/>
      <c r="M27" s="1271"/>
      <c r="N27" s="1271"/>
      <c r="O27" s="1271"/>
      <c r="P27" s="1271"/>
    </row>
    <row r="28" spans="1:16" ht="14.25" customHeight="1">
      <c r="A28" s="1271"/>
      <c r="B28" s="1271"/>
      <c r="C28" s="1271"/>
      <c r="D28" s="1271"/>
      <c r="E28" s="1271"/>
      <c r="F28" s="1271"/>
      <c r="G28" s="1271"/>
      <c r="H28" s="1271"/>
      <c r="I28" s="1271"/>
      <c r="J28" s="1271"/>
      <c r="K28" s="1271"/>
      <c r="L28" s="1271"/>
      <c r="M28" s="1271"/>
      <c r="N28" s="1271"/>
      <c r="O28" s="1271"/>
      <c r="P28" s="1271"/>
    </row>
    <row r="29" spans="1:16" ht="14.25" customHeight="1">
      <c r="A29" s="1271"/>
      <c r="B29" s="1271"/>
      <c r="C29" s="1271"/>
      <c r="D29" s="1271"/>
      <c r="E29" s="1271"/>
      <c r="F29" s="1271"/>
      <c r="G29" s="1271"/>
      <c r="H29" s="1271"/>
      <c r="I29" s="1271"/>
      <c r="J29" s="1271"/>
      <c r="K29" s="1271"/>
      <c r="L29" s="1271"/>
      <c r="M29" s="1271"/>
      <c r="N29" s="1271"/>
      <c r="O29" s="1271"/>
      <c r="P29" s="1271"/>
    </row>
    <row r="30" spans="1:16" ht="14.25" customHeight="1">
      <c r="A30" s="1271"/>
      <c r="B30" s="1271"/>
      <c r="C30" s="1271"/>
      <c r="D30" s="1271"/>
      <c r="E30" s="1271"/>
      <c r="F30" s="1271"/>
      <c r="G30" s="1271"/>
      <c r="H30" s="1271"/>
      <c r="I30" s="1271"/>
      <c r="J30" s="1271"/>
      <c r="K30" s="1271"/>
      <c r="L30" s="1271"/>
      <c r="M30" s="1271"/>
      <c r="N30" s="1271"/>
      <c r="O30" s="1271"/>
      <c r="P30" s="1271"/>
    </row>
    <row r="31" spans="1:16" ht="14.25" customHeight="1">
      <c r="A31" s="1271"/>
      <c r="B31" s="1271"/>
      <c r="C31" s="1271"/>
      <c r="D31" s="1271"/>
      <c r="E31" s="1271"/>
      <c r="F31" s="1271"/>
      <c r="G31" s="1271"/>
      <c r="H31" s="1271"/>
      <c r="I31" s="1271"/>
      <c r="J31" s="1271"/>
      <c r="K31" s="1271"/>
      <c r="L31" s="1271"/>
      <c r="M31" s="1271"/>
      <c r="N31" s="1271"/>
      <c r="O31" s="1271"/>
      <c r="P31" s="1271"/>
    </row>
    <row r="32" spans="1:16" ht="14.25" customHeight="1">
      <c r="A32" s="1271"/>
      <c r="B32" s="1271"/>
      <c r="C32" s="1271"/>
      <c r="D32" s="1271"/>
      <c r="E32" s="1271"/>
      <c r="F32" s="1271"/>
      <c r="G32" s="1271"/>
      <c r="H32" s="1271"/>
      <c r="I32" s="1271"/>
      <c r="J32" s="1271"/>
      <c r="K32" s="1271"/>
      <c r="L32" s="1271"/>
      <c r="M32" s="1271"/>
      <c r="N32" s="1271"/>
      <c r="O32" s="1271"/>
      <c r="P32" s="1271"/>
    </row>
    <row r="33" spans="1:16" ht="14.25" customHeight="1">
      <c r="A33" s="1271"/>
      <c r="B33" s="1271"/>
      <c r="C33" s="1271"/>
      <c r="D33" s="1271"/>
      <c r="E33" s="1271"/>
      <c r="F33" s="1271"/>
      <c r="G33" s="1271"/>
      <c r="H33" s="1271"/>
      <c r="I33" s="1271"/>
      <c r="J33" s="1271"/>
      <c r="K33" s="1271"/>
      <c r="L33" s="1271"/>
      <c r="M33" s="1271"/>
      <c r="N33" s="1271"/>
      <c r="O33" s="1271"/>
      <c r="P33" s="1271"/>
    </row>
    <row r="34" spans="1:16" ht="14.25" customHeight="1">
      <c r="A34" s="1271"/>
      <c r="B34" s="1271"/>
      <c r="C34" s="1271"/>
      <c r="D34" s="1271"/>
      <c r="E34" s="1271"/>
      <c r="F34" s="1271"/>
      <c r="G34" s="1271"/>
      <c r="H34" s="1271"/>
      <c r="I34" s="1271"/>
      <c r="J34" s="1271"/>
      <c r="K34" s="1271"/>
      <c r="L34" s="1271"/>
      <c r="M34" s="1271"/>
      <c r="N34" s="1271"/>
      <c r="O34" s="1271"/>
      <c r="P34" s="1271"/>
    </row>
    <row r="35" spans="1:16" ht="14.25" customHeight="1">
      <c r="A35" s="1271"/>
      <c r="B35" s="1271"/>
      <c r="C35" s="1271"/>
      <c r="D35" s="1271"/>
      <c r="E35" s="1271"/>
      <c r="F35" s="1271"/>
      <c r="G35" s="1271"/>
      <c r="H35" s="1271"/>
      <c r="I35" s="1271"/>
      <c r="J35" s="1271"/>
      <c r="K35" s="1271"/>
      <c r="L35" s="1271"/>
      <c r="M35" s="1271"/>
      <c r="N35" s="1271"/>
      <c r="O35" s="1271"/>
      <c r="P35" s="1271"/>
    </row>
    <row r="36" spans="1:16" ht="14.25" customHeight="1">
      <c r="A36" s="1271"/>
      <c r="B36" s="1271"/>
      <c r="C36" s="1271"/>
      <c r="D36" s="1271"/>
      <c r="E36" s="1271"/>
      <c r="F36" s="1271"/>
      <c r="G36" s="1271"/>
      <c r="H36" s="1271"/>
      <c r="I36" s="1271"/>
      <c r="J36" s="1271"/>
      <c r="K36" s="1271"/>
      <c r="L36" s="1271"/>
      <c r="M36" s="1271"/>
      <c r="N36" s="1271"/>
      <c r="O36" s="1271"/>
      <c r="P36" s="1271"/>
    </row>
    <row r="37" spans="1:16" ht="14.25" customHeight="1">
      <c r="A37" s="1271"/>
      <c r="B37" s="1271"/>
      <c r="C37" s="1271"/>
      <c r="D37" s="1271"/>
      <c r="E37" s="1271"/>
      <c r="F37" s="1271"/>
      <c r="G37" s="1271"/>
      <c r="H37" s="1271"/>
      <c r="I37" s="1271"/>
      <c r="J37" s="1271"/>
      <c r="K37" s="1271"/>
      <c r="L37" s="1271"/>
      <c r="M37" s="1271"/>
      <c r="N37" s="1271"/>
      <c r="O37" s="1271"/>
      <c r="P37" s="1271"/>
    </row>
    <row r="38" spans="1:16" ht="14.25" customHeight="1">
      <c r="A38" s="1271"/>
      <c r="B38" s="1271"/>
      <c r="C38" s="1271"/>
      <c r="D38" s="1271"/>
      <c r="E38" s="1271"/>
      <c r="F38" s="1271"/>
      <c r="G38" s="1271"/>
      <c r="H38" s="1271"/>
      <c r="I38" s="1271"/>
      <c r="J38" s="1271"/>
      <c r="K38" s="1271"/>
      <c r="L38" s="1271"/>
      <c r="M38" s="1271"/>
      <c r="N38" s="1271"/>
      <c r="O38" s="1271"/>
      <c r="P38" s="1271"/>
    </row>
    <row r="39" spans="1:16" ht="14.25" customHeight="1">
      <c r="A39" s="1271"/>
      <c r="B39" s="1271"/>
      <c r="C39" s="1271"/>
      <c r="D39" s="1271"/>
      <c r="E39" s="1271"/>
      <c r="F39" s="1271"/>
      <c r="G39" s="1271"/>
      <c r="H39" s="1271"/>
      <c r="I39" s="1271"/>
      <c r="J39" s="1271"/>
      <c r="K39" s="1271"/>
      <c r="L39" s="1271"/>
      <c r="M39" s="1271"/>
      <c r="N39" s="1271"/>
      <c r="O39" s="1271"/>
      <c r="P39" s="1271"/>
    </row>
    <row r="40" spans="1:16" ht="14.25" customHeight="1">
      <c r="A40" s="1271"/>
      <c r="B40" s="1271"/>
      <c r="C40" s="1271"/>
      <c r="D40" s="1271"/>
      <c r="E40" s="1271"/>
      <c r="F40" s="1271"/>
      <c r="G40" s="1271"/>
      <c r="H40" s="1271"/>
      <c r="I40" s="1271"/>
      <c r="J40" s="1271"/>
      <c r="K40" s="1271"/>
      <c r="L40" s="1271"/>
      <c r="M40" s="1271"/>
      <c r="N40" s="1271"/>
      <c r="O40" s="1271"/>
      <c r="P40" s="1271"/>
    </row>
    <row r="41" spans="1:16" ht="14.25" customHeight="1">
      <c r="A41" s="1271"/>
      <c r="B41" s="1271"/>
      <c r="C41" s="1271"/>
      <c r="D41" s="1271"/>
      <c r="E41" s="1271"/>
      <c r="F41" s="1271"/>
      <c r="G41" s="1271"/>
      <c r="H41" s="1271"/>
      <c r="I41" s="1271"/>
      <c r="J41" s="1271"/>
      <c r="K41" s="1271"/>
      <c r="L41" s="1271"/>
      <c r="M41" s="1271"/>
      <c r="N41" s="1271"/>
      <c r="O41" s="1271"/>
      <c r="P41" s="1271"/>
    </row>
    <row r="42" spans="1:16" ht="14.25" customHeight="1">
      <c r="A42" s="1271"/>
      <c r="B42" s="1271"/>
      <c r="C42" s="1271"/>
      <c r="D42" s="1271"/>
      <c r="E42" s="1271"/>
      <c r="F42" s="1271"/>
      <c r="G42" s="1271"/>
      <c r="H42" s="1271"/>
      <c r="I42" s="1271"/>
      <c r="J42" s="1271"/>
      <c r="K42" s="1271"/>
      <c r="L42" s="1271"/>
      <c r="M42" s="1271"/>
      <c r="N42" s="1271"/>
      <c r="O42" s="1271"/>
      <c r="P42" s="1271"/>
    </row>
    <row r="43" spans="1:16" ht="14.25" customHeight="1">
      <c r="A43" s="1271"/>
      <c r="B43" s="1271"/>
      <c r="C43" s="1271"/>
      <c r="D43" s="1271"/>
      <c r="E43" s="1271"/>
      <c r="F43" s="1271"/>
      <c r="G43" s="1271"/>
      <c r="H43" s="1271"/>
      <c r="I43" s="1271"/>
      <c r="J43" s="1271"/>
      <c r="K43" s="1271"/>
      <c r="L43" s="1271"/>
      <c r="M43" s="1271"/>
      <c r="N43" s="1271"/>
      <c r="O43" s="1271"/>
      <c r="P43" s="1271"/>
    </row>
    <row r="44" spans="1:16" ht="14.25" customHeight="1">
      <c r="A44" s="1271"/>
      <c r="B44" s="1271"/>
      <c r="C44" s="1271"/>
      <c r="D44" s="1271"/>
      <c r="E44" s="1271"/>
      <c r="F44" s="1271"/>
      <c r="G44" s="1271"/>
      <c r="H44" s="1271"/>
      <c r="I44" s="1271"/>
      <c r="J44" s="1271"/>
      <c r="K44" s="1271"/>
      <c r="L44" s="1271"/>
      <c r="M44" s="1271"/>
      <c r="N44" s="1271"/>
      <c r="O44" s="1271"/>
      <c r="P44" s="1271"/>
    </row>
    <row r="45" spans="1:16" ht="14.25" customHeight="1">
      <c r="A45" s="1271"/>
      <c r="B45" s="1271"/>
      <c r="C45" s="1271"/>
      <c r="D45" s="1271"/>
      <c r="E45" s="1271"/>
      <c r="F45" s="1271"/>
      <c r="G45" s="1271"/>
      <c r="H45" s="1271"/>
      <c r="I45" s="1271"/>
      <c r="J45" s="1271"/>
      <c r="K45" s="1271"/>
      <c r="L45" s="1271"/>
      <c r="M45" s="1271"/>
      <c r="N45" s="1271"/>
      <c r="O45" s="1271"/>
      <c r="P45" s="1271"/>
    </row>
    <row r="46" spans="1:16" ht="14.25" customHeight="1">
      <c r="A46" s="1271"/>
      <c r="B46" s="1271"/>
      <c r="C46" s="1271"/>
      <c r="D46" s="1271"/>
      <c r="E46" s="1271"/>
      <c r="F46" s="1271"/>
      <c r="G46" s="1271"/>
      <c r="H46" s="1271"/>
      <c r="I46" s="1271"/>
      <c r="J46" s="1271"/>
      <c r="K46" s="1271"/>
      <c r="L46" s="1271"/>
      <c r="M46" s="1271"/>
      <c r="N46" s="1271"/>
      <c r="O46" s="1271"/>
      <c r="P46" s="1271"/>
    </row>
    <row r="47" spans="1:16" ht="14.25" customHeight="1">
      <c r="A47" s="1271"/>
      <c r="B47" s="1271"/>
      <c r="C47" s="1271"/>
      <c r="D47" s="1271"/>
      <c r="E47" s="1271"/>
      <c r="F47" s="1271"/>
      <c r="G47" s="1271"/>
      <c r="H47" s="1271"/>
      <c r="I47" s="1271"/>
      <c r="J47" s="1271"/>
      <c r="K47" s="1271"/>
      <c r="L47" s="1271"/>
      <c r="M47" s="1271"/>
      <c r="N47" s="1271"/>
      <c r="O47" s="1271"/>
      <c r="P47" s="1271"/>
    </row>
    <row r="48" spans="1:16" ht="14.25" customHeight="1">
      <c r="A48" s="1271"/>
      <c r="B48" s="1271"/>
      <c r="C48" s="1271"/>
      <c r="D48" s="1271"/>
      <c r="E48" s="1271"/>
      <c r="F48" s="1271"/>
      <c r="G48" s="1271"/>
      <c r="H48" s="1271"/>
      <c r="I48" s="1271"/>
      <c r="J48" s="1271"/>
      <c r="K48" s="1271"/>
      <c r="L48" s="1271"/>
      <c r="M48" s="1271"/>
      <c r="N48" s="1271"/>
      <c r="O48" s="1271"/>
      <c r="P48" s="1271"/>
    </row>
    <row r="49" spans="1:16" ht="14.25" customHeight="1">
      <c r="A49" s="1271"/>
      <c r="B49" s="1271"/>
      <c r="C49" s="1271"/>
      <c r="D49" s="1271"/>
      <c r="E49" s="1271"/>
      <c r="F49" s="1271"/>
      <c r="G49" s="1271"/>
      <c r="H49" s="1271"/>
      <c r="I49" s="1271"/>
      <c r="J49" s="1271"/>
      <c r="K49" s="1271"/>
      <c r="L49" s="1271"/>
      <c r="M49" s="1271"/>
      <c r="N49" s="1271"/>
      <c r="O49" s="1271"/>
      <c r="P49" s="1271"/>
    </row>
    <row r="50" spans="1:16" ht="14.25" customHeight="1">
      <c r="A50" s="1271"/>
      <c r="B50" s="1271"/>
      <c r="C50" s="1271"/>
      <c r="D50" s="1271"/>
      <c r="E50" s="1271"/>
      <c r="F50" s="1271"/>
      <c r="G50" s="1271"/>
      <c r="H50" s="1271"/>
      <c r="I50" s="1271"/>
      <c r="J50" s="1271"/>
      <c r="K50" s="1271"/>
      <c r="L50" s="1271"/>
      <c r="M50" s="1271"/>
      <c r="N50" s="1271"/>
      <c r="O50" s="1271"/>
      <c r="P50" s="1271"/>
    </row>
    <row r="51" spans="1:16" ht="14.25" customHeight="1">
      <c r="A51" s="1271"/>
      <c r="B51" s="1271"/>
      <c r="C51" s="1271"/>
      <c r="D51" s="1271"/>
      <c r="E51" s="1271"/>
      <c r="F51" s="1271"/>
      <c r="G51" s="1271"/>
      <c r="H51" s="1271"/>
      <c r="I51" s="1271"/>
      <c r="J51" s="1271"/>
      <c r="K51" s="1271"/>
      <c r="L51" s="1271"/>
      <c r="M51" s="1271"/>
      <c r="N51" s="1271"/>
      <c r="O51" s="1271"/>
      <c r="P51" s="1271"/>
    </row>
    <row r="52" spans="1:16" ht="14.25" customHeight="1">
      <c r="A52" s="1271"/>
      <c r="B52" s="1271"/>
      <c r="C52" s="1271"/>
      <c r="D52" s="1271"/>
      <c r="E52" s="1271"/>
      <c r="F52" s="1271"/>
      <c r="G52" s="1271"/>
      <c r="H52" s="1271"/>
      <c r="I52" s="1271"/>
      <c r="J52" s="1271"/>
      <c r="K52" s="1271"/>
      <c r="L52" s="1271"/>
      <c r="M52" s="1271"/>
      <c r="N52" s="1271"/>
      <c r="O52" s="1271"/>
      <c r="P52" s="1271"/>
    </row>
    <row r="53" spans="1:16" ht="14.25" customHeight="1">
      <c r="A53" s="1271"/>
      <c r="B53" s="1271"/>
      <c r="C53" s="1271"/>
      <c r="D53" s="1271"/>
      <c r="E53" s="1271"/>
      <c r="F53" s="1271"/>
      <c r="G53" s="1271"/>
      <c r="H53" s="1271"/>
      <c r="I53" s="1271"/>
      <c r="J53" s="1271"/>
      <c r="K53" s="1271"/>
      <c r="L53" s="1271"/>
      <c r="M53" s="1271"/>
      <c r="N53" s="1271"/>
      <c r="O53" s="1271"/>
      <c r="P53" s="1271"/>
    </row>
    <row r="54" spans="1:16" ht="92.25" customHeight="1">
      <c r="A54" s="1271"/>
      <c r="B54" s="1271"/>
      <c r="C54" s="1271"/>
      <c r="D54" s="1271"/>
      <c r="E54" s="1271"/>
      <c r="F54" s="1271"/>
      <c r="G54" s="1271"/>
      <c r="H54" s="1271"/>
      <c r="I54" s="1271"/>
      <c r="J54" s="1271"/>
      <c r="K54" s="1271"/>
      <c r="L54" s="1271"/>
      <c r="M54" s="1271"/>
      <c r="N54" s="1271"/>
      <c r="O54" s="1271"/>
      <c r="P54" s="1271"/>
    </row>
    <row r="55" spans="1:16">
      <c r="A55" s="1271"/>
      <c r="B55" s="1271"/>
      <c r="C55" s="1271"/>
      <c r="D55" s="1271"/>
      <c r="E55" s="1271"/>
      <c r="F55" s="1271"/>
      <c r="G55" s="1271"/>
      <c r="H55" s="1271"/>
      <c r="I55" s="1271"/>
      <c r="J55" s="1271"/>
      <c r="K55" s="1271"/>
      <c r="L55" s="1271"/>
      <c r="M55" s="1271"/>
      <c r="N55" s="1271"/>
      <c r="O55" s="1271"/>
      <c r="P55" s="1271"/>
    </row>
    <row r="56" spans="1:16">
      <c r="A56" s="1271"/>
      <c r="B56" s="1271"/>
      <c r="C56" s="1271"/>
      <c r="D56" s="1271"/>
      <c r="E56" s="1271"/>
      <c r="F56" s="1271"/>
      <c r="G56" s="1271"/>
      <c r="H56" s="1271"/>
      <c r="I56" s="1271"/>
      <c r="J56" s="1271"/>
      <c r="K56" s="1271"/>
      <c r="L56" s="1271"/>
      <c r="M56" s="1271"/>
      <c r="N56" s="1271"/>
      <c r="O56" s="1271"/>
      <c r="P56" s="1271"/>
    </row>
    <row r="57" spans="1:16">
      <c r="A57" s="1271"/>
      <c r="B57" s="1271"/>
      <c r="C57" s="1271"/>
      <c r="D57" s="1271"/>
      <c r="E57" s="1271"/>
      <c r="F57" s="1271"/>
      <c r="G57" s="1271"/>
      <c r="H57" s="1271"/>
      <c r="I57" s="1271"/>
      <c r="J57" s="1271"/>
      <c r="K57" s="1271"/>
      <c r="L57" s="1271"/>
      <c r="M57" s="1271"/>
      <c r="N57" s="1271"/>
      <c r="O57" s="1271"/>
      <c r="P57" s="1271"/>
    </row>
    <row r="58" spans="1:16">
      <c r="A58" s="1271"/>
      <c r="B58" s="1271"/>
      <c r="C58" s="1271"/>
      <c r="D58" s="1271"/>
      <c r="E58" s="1271"/>
      <c r="F58" s="1271"/>
      <c r="G58" s="1271"/>
      <c r="H58" s="1271"/>
      <c r="I58" s="1271"/>
      <c r="J58" s="1271"/>
      <c r="K58" s="1271"/>
      <c r="L58" s="1271"/>
      <c r="M58" s="1271"/>
      <c r="N58" s="1271"/>
      <c r="O58" s="1271"/>
      <c r="P58" s="1271"/>
    </row>
    <row r="59" spans="1:16">
      <c r="A59" s="1271"/>
      <c r="B59" s="1271"/>
      <c r="C59" s="1271"/>
      <c r="D59" s="1271"/>
      <c r="E59" s="1271"/>
      <c r="F59" s="1271"/>
      <c r="G59" s="1271"/>
      <c r="H59" s="1271"/>
      <c r="I59" s="1271"/>
      <c r="J59" s="1271"/>
      <c r="K59" s="1271"/>
      <c r="L59" s="1271"/>
      <c r="M59" s="1271"/>
      <c r="N59" s="1271"/>
      <c r="O59" s="1271"/>
      <c r="P59" s="1271"/>
    </row>
    <row r="60" spans="1:16">
      <c r="A60" s="1271"/>
      <c r="B60" s="1271"/>
      <c r="C60" s="1271"/>
      <c r="D60" s="1271"/>
      <c r="E60" s="1271"/>
      <c r="F60" s="1271"/>
      <c r="G60" s="1271"/>
      <c r="H60" s="1271"/>
      <c r="I60" s="1271"/>
      <c r="J60" s="1271"/>
      <c r="K60" s="1271"/>
      <c r="L60" s="1271"/>
      <c r="M60" s="1271"/>
      <c r="N60" s="1271"/>
      <c r="O60" s="1271"/>
      <c r="P60" s="1271"/>
    </row>
    <row r="61" spans="1:16">
      <c r="A61" s="1271"/>
      <c r="B61" s="1271"/>
      <c r="C61" s="1271"/>
      <c r="D61" s="1271"/>
      <c r="E61" s="1271"/>
      <c r="F61" s="1271"/>
      <c r="G61" s="1271"/>
      <c r="H61" s="1271"/>
      <c r="I61" s="1271"/>
      <c r="J61" s="1271"/>
      <c r="K61" s="1271"/>
      <c r="L61" s="1271"/>
      <c r="M61" s="1271"/>
      <c r="N61" s="1271"/>
      <c r="O61" s="1271"/>
      <c r="P61" s="1271"/>
    </row>
    <row r="62" spans="1:16" ht="90" customHeight="1">
      <c r="A62" s="1271"/>
      <c r="B62" s="1271"/>
      <c r="C62" s="1271"/>
      <c r="D62" s="1271"/>
      <c r="E62" s="1271"/>
      <c r="F62" s="1271"/>
      <c r="G62" s="1271"/>
      <c r="H62" s="1271"/>
      <c r="I62" s="1271"/>
      <c r="J62" s="1271"/>
      <c r="K62" s="1271"/>
      <c r="L62" s="1271"/>
      <c r="M62" s="1271"/>
      <c r="N62" s="1271"/>
      <c r="O62" s="1271"/>
      <c r="P62" s="1271"/>
    </row>
    <row r="63" spans="1:16">
      <c r="A63" s="1271"/>
      <c r="B63" s="1271"/>
      <c r="C63" s="1271"/>
      <c r="D63" s="1271"/>
      <c r="E63" s="1271"/>
      <c r="F63" s="1271"/>
      <c r="G63" s="1271"/>
      <c r="H63" s="1271"/>
      <c r="I63" s="1271"/>
      <c r="J63" s="1271"/>
      <c r="K63" s="1271"/>
      <c r="L63" s="1271"/>
      <c r="M63" s="1271"/>
      <c r="N63" s="1271"/>
      <c r="O63" s="1271"/>
      <c r="P63" s="1271"/>
    </row>
    <row r="64" spans="1:16">
      <c r="A64" s="1271"/>
      <c r="B64" s="1271"/>
      <c r="C64" s="1271"/>
      <c r="D64" s="1271"/>
      <c r="E64" s="1271"/>
      <c r="F64" s="1271"/>
      <c r="G64" s="1271"/>
      <c r="H64" s="1271"/>
      <c r="I64" s="1271"/>
      <c r="J64" s="1271"/>
      <c r="K64" s="1271"/>
      <c r="L64" s="1271"/>
      <c r="M64" s="1271"/>
      <c r="N64" s="1271"/>
      <c r="O64" s="1271"/>
      <c r="P64" s="1271"/>
    </row>
    <row r="65" spans="1:16">
      <c r="A65" s="1271"/>
      <c r="B65" s="1271"/>
      <c r="C65" s="1271"/>
      <c r="D65" s="1271"/>
      <c r="E65" s="1271"/>
      <c r="F65" s="1271"/>
      <c r="G65" s="1271"/>
      <c r="H65" s="1271"/>
      <c r="I65" s="1271"/>
      <c r="J65" s="1271"/>
      <c r="K65" s="1271"/>
      <c r="L65" s="1271"/>
      <c r="M65" s="1271"/>
      <c r="N65" s="1271"/>
      <c r="O65" s="1271"/>
      <c r="P65" s="1271"/>
    </row>
    <row r="66" spans="1:16" ht="19.5" customHeight="1">
      <c r="A66" s="1271"/>
      <c r="B66" s="1271"/>
      <c r="C66" s="1271"/>
      <c r="D66" s="1271"/>
      <c r="E66" s="1271"/>
      <c r="F66" s="1271"/>
      <c r="G66" s="1271"/>
      <c r="H66" s="1271"/>
      <c r="I66" s="1271"/>
      <c r="J66" s="1271"/>
      <c r="K66" s="1271"/>
      <c r="L66" s="1271"/>
      <c r="M66" s="1271"/>
      <c r="N66" s="1271"/>
      <c r="O66" s="1271"/>
      <c r="P66" s="1271"/>
    </row>
    <row r="67" spans="1:16" ht="127.5" customHeight="1">
      <c r="A67" s="1271"/>
      <c r="B67" s="1271"/>
      <c r="C67" s="1271"/>
      <c r="D67" s="1271"/>
      <c r="E67" s="1271"/>
      <c r="F67" s="1271"/>
      <c r="G67" s="1271"/>
      <c r="H67" s="1271"/>
      <c r="I67" s="1271"/>
      <c r="J67" s="1271"/>
      <c r="K67" s="1271"/>
      <c r="L67" s="1271"/>
      <c r="M67" s="1271"/>
      <c r="N67" s="1271"/>
      <c r="O67" s="1271"/>
      <c r="P67" s="1271"/>
    </row>
  </sheetData>
  <mergeCells count="1">
    <mergeCell ref="A7:P67"/>
  </mergeCells>
  <pageMargins left="0.70866141732283472" right="0.70866141732283472" top="0.74803149606299213" bottom="0.74803149606299213" header="0.31496062992125984" footer="0.31496062992125984"/>
  <pageSetup paperSize="9" scale="3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baseColWidth="10" defaultColWidth="11.42578125" defaultRowHeight="14.25"/>
  <cols>
    <col min="1" max="6" width="11.42578125" style="176"/>
    <col min="7" max="7" width="13.42578125" style="176" customWidth="1"/>
    <col min="8" max="8" width="11.42578125" style="176"/>
    <col min="9" max="9" width="23.42578125" style="176" customWidth="1"/>
    <col min="10" max="10" width="24.42578125" style="176" customWidth="1"/>
    <col min="11" max="11" width="15.5703125" style="176" customWidth="1"/>
    <col min="12" max="12" width="13.140625" style="176" customWidth="1"/>
    <col min="13" max="13" width="20.140625" style="176" customWidth="1"/>
    <col min="14" max="16384" width="11.42578125" style="176"/>
  </cols>
  <sheetData>
    <row r="5" spans="1:28" ht="22.5" customHeight="1"/>
    <row r="6" spans="1:28">
      <c r="A6" s="1272" t="s">
        <v>514</v>
      </c>
      <c r="B6" s="1273"/>
      <c r="C6" s="1273"/>
      <c r="D6" s="1273"/>
      <c r="E6" s="1273"/>
      <c r="F6" s="1273"/>
      <c r="G6" s="1273"/>
      <c r="H6" s="1273"/>
      <c r="I6" s="1273"/>
      <c r="J6" s="1273"/>
      <c r="K6" s="1273"/>
      <c r="L6" s="1273"/>
      <c r="M6" s="1273"/>
    </row>
    <row r="7" spans="1:28" ht="14.25" customHeight="1">
      <c r="A7" s="1273"/>
      <c r="B7" s="1273"/>
      <c r="C7" s="1273"/>
      <c r="D7" s="1273"/>
      <c r="E7" s="1273"/>
      <c r="F7" s="1273"/>
      <c r="G7" s="1273"/>
      <c r="H7" s="1273"/>
      <c r="I7" s="1273"/>
      <c r="J7" s="1273"/>
      <c r="K7" s="1273"/>
      <c r="L7" s="1273"/>
      <c r="M7" s="1273"/>
      <c r="O7" s="335"/>
      <c r="P7" s="336"/>
      <c r="Q7" s="336"/>
      <c r="R7" s="336"/>
      <c r="S7" s="336"/>
      <c r="T7" s="336"/>
      <c r="U7" s="336"/>
      <c r="V7" s="336"/>
      <c r="W7" s="336"/>
      <c r="X7" s="336"/>
      <c r="Y7" s="336"/>
      <c r="Z7" s="336"/>
      <c r="AA7" s="336"/>
      <c r="AB7" s="336"/>
    </row>
    <row r="8" spans="1:28" ht="14.25" customHeight="1">
      <c r="A8" s="1273"/>
      <c r="B8" s="1273"/>
      <c r="C8" s="1273"/>
      <c r="D8" s="1273"/>
      <c r="E8" s="1273"/>
      <c r="F8" s="1273"/>
      <c r="G8" s="1273"/>
      <c r="H8" s="1273"/>
      <c r="I8" s="1273"/>
      <c r="J8" s="1273"/>
      <c r="K8" s="1273"/>
      <c r="L8" s="1273"/>
      <c r="M8" s="1273"/>
      <c r="O8" s="336"/>
      <c r="P8" s="336"/>
      <c r="Q8" s="336"/>
      <c r="R8" s="336"/>
      <c r="S8" s="336"/>
      <c r="T8" s="336"/>
      <c r="U8" s="336"/>
      <c r="V8" s="336"/>
      <c r="W8" s="336"/>
      <c r="X8" s="336"/>
      <c r="Y8" s="336"/>
      <c r="Z8" s="336"/>
      <c r="AA8" s="336"/>
      <c r="AB8" s="336"/>
    </row>
    <row r="9" spans="1:28" ht="14.25" customHeight="1">
      <c r="A9" s="1273"/>
      <c r="B9" s="1273"/>
      <c r="C9" s="1273"/>
      <c r="D9" s="1273"/>
      <c r="E9" s="1273"/>
      <c r="F9" s="1273"/>
      <c r="G9" s="1273"/>
      <c r="H9" s="1273"/>
      <c r="I9" s="1273"/>
      <c r="J9" s="1273"/>
      <c r="K9" s="1273"/>
      <c r="L9" s="1273"/>
      <c r="M9" s="1273"/>
      <c r="O9" s="336"/>
      <c r="P9" s="336"/>
      <c r="Q9" s="336"/>
      <c r="R9" s="336"/>
      <c r="S9" s="336"/>
      <c r="T9" s="336"/>
      <c r="U9" s="336"/>
      <c r="V9" s="336"/>
      <c r="W9" s="336"/>
      <c r="X9" s="336"/>
      <c r="Y9" s="336"/>
      <c r="Z9" s="336"/>
      <c r="AA9" s="336"/>
      <c r="AB9" s="336"/>
    </row>
    <row r="10" spans="1:28" ht="14.25" customHeight="1">
      <c r="A10" s="1273"/>
      <c r="B10" s="1273"/>
      <c r="C10" s="1273"/>
      <c r="D10" s="1273"/>
      <c r="E10" s="1273"/>
      <c r="F10" s="1273"/>
      <c r="G10" s="1273"/>
      <c r="H10" s="1273"/>
      <c r="I10" s="1273"/>
      <c r="J10" s="1273"/>
      <c r="K10" s="1273"/>
      <c r="L10" s="1273"/>
      <c r="M10" s="1273"/>
      <c r="O10" s="336"/>
      <c r="P10" s="336"/>
      <c r="Q10" s="336"/>
      <c r="R10" s="336"/>
      <c r="S10" s="336"/>
      <c r="T10" s="336"/>
      <c r="U10" s="336"/>
      <c r="V10" s="336"/>
      <c r="W10" s="336"/>
      <c r="X10" s="336"/>
      <c r="Y10" s="336"/>
      <c r="Z10" s="336"/>
      <c r="AA10" s="336"/>
      <c r="AB10" s="336"/>
    </row>
    <row r="11" spans="1:28" ht="14.25" customHeight="1">
      <c r="A11" s="1273"/>
      <c r="B11" s="1273"/>
      <c r="C11" s="1273"/>
      <c r="D11" s="1273"/>
      <c r="E11" s="1273"/>
      <c r="F11" s="1273"/>
      <c r="G11" s="1273"/>
      <c r="H11" s="1273"/>
      <c r="I11" s="1273"/>
      <c r="J11" s="1273"/>
      <c r="K11" s="1273"/>
      <c r="L11" s="1273"/>
      <c r="M11" s="1273"/>
      <c r="O11" s="336"/>
      <c r="P11" s="336"/>
      <c r="Q11" s="336"/>
      <c r="R11" s="336"/>
      <c r="S11" s="336"/>
      <c r="T11" s="336"/>
      <c r="U11" s="336"/>
      <c r="V11" s="336"/>
      <c r="W11" s="336"/>
      <c r="X11" s="336"/>
      <c r="Y11" s="336"/>
      <c r="Z11" s="336"/>
      <c r="AA11" s="336"/>
      <c r="AB11" s="336"/>
    </row>
    <row r="12" spans="1:28" ht="14.25" customHeight="1">
      <c r="A12" s="1273"/>
      <c r="B12" s="1273"/>
      <c r="C12" s="1273"/>
      <c r="D12" s="1273"/>
      <c r="E12" s="1273"/>
      <c r="F12" s="1273"/>
      <c r="G12" s="1273"/>
      <c r="H12" s="1273"/>
      <c r="I12" s="1273"/>
      <c r="J12" s="1273"/>
      <c r="K12" s="1273"/>
      <c r="L12" s="1273"/>
      <c r="M12" s="1273"/>
      <c r="O12" s="336"/>
      <c r="P12" s="336"/>
      <c r="Q12" s="336"/>
      <c r="R12" s="336"/>
      <c r="S12" s="336"/>
      <c r="T12" s="336"/>
      <c r="U12" s="336"/>
      <c r="V12" s="336"/>
      <c r="W12" s="336"/>
      <c r="X12" s="336"/>
      <c r="Y12" s="336"/>
      <c r="Z12" s="336"/>
      <c r="AA12" s="336"/>
      <c r="AB12" s="336"/>
    </row>
    <row r="13" spans="1:28" ht="14.25" customHeight="1">
      <c r="A13" s="1273"/>
      <c r="B13" s="1273"/>
      <c r="C13" s="1273"/>
      <c r="D13" s="1273"/>
      <c r="E13" s="1273"/>
      <c r="F13" s="1273"/>
      <c r="G13" s="1273"/>
      <c r="H13" s="1273"/>
      <c r="I13" s="1273"/>
      <c r="J13" s="1273"/>
      <c r="K13" s="1273"/>
      <c r="L13" s="1273"/>
      <c r="M13" s="1273"/>
      <c r="O13" s="336"/>
      <c r="P13" s="336"/>
      <c r="Q13" s="336"/>
      <c r="R13" s="336"/>
      <c r="S13" s="336"/>
      <c r="T13" s="336"/>
      <c r="U13" s="336"/>
      <c r="V13" s="336"/>
      <c r="W13" s="336"/>
      <c r="X13" s="336"/>
      <c r="Y13" s="336"/>
      <c r="Z13" s="336"/>
      <c r="AA13" s="336"/>
      <c r="AB13" s="336"/>
    </row>
    <row r="14" spans="1:28" ht="14.25" customHeight="1">
      <c r="A14" s="1273"/>
      <c r="B14" s="1273"/>
      <c r="C14" s="1273"/>
      <c r="D14" s="1273"/>
      <c r="E14" s="1273"/>
      <c r="F14" s="1273"/>
      <c r="G14" s="1273"/>
      <c r="H14" s="1273"/>
      <c r="I14" s="1273"/>
      <c r="J14" s="1273"/>
      <c r="K14" s="1273"/>
      <c r="L14" s="1273"/>
      <c r="M14" s="1273"/>
      <c r="O14" s="336"/>
      <c r="P14" s="336"/>
      <c r="Q14" s="336"/>
      <c r="R14" s="336"/>
      <c r="S14" s="336"/>
      <c r="T14" s="336"/>
      <c r="U14" s="336"/>
      <c r="V14" s="336"/>
      <c r="W14" s="336"/>
      <c r="X14" s="336"/>
      <c r="Y14" s="336"/>
      <c r="Z14" s="336"/>
      <c r="AA14" s="336"/>
      <c r="AB14" s="336"/>
    </row>
    <row r="15" spans="1:28" ht="14.25" customHeight="1">
      <c r="A15" s="1273"/>
      <c r="B15" s="1273"/>
      <c r="C15" s="1273"/>
      <c r="D15" s="1273"/>
      <c r="E15" s="1273"/>
      <c r="F15" s="1273"/>
      <c r="G15" s="1273"/>
      <c r="H15" s="1273"/>
      <c r="I15" s="1273"/>
      <c r="J15" s="1273"/>
      <c r="K15" s="1273"/>
      <c r="L15" s="1273"/>
      <c r="M15" s="1273"/>
      <c r="O15" s="336"/>
      <c r="P15" s="336"/>
      <c r="Q15" s="336"/>
      <c r="R15" s="336"/>
      <c r="S15" s="336"/>
      <c r="T15" s="336"/>
      <c r="U15" s="336"/>
      <c r="V15" s="336"/>
      <c r="W15" s="336"/>
      <c r="X15" s="336"/>
      <c r="Y15" s="336"/>
      <c r="Z15" s="336"/>
      <c r="AA15" s="336"/>
      <c r="AB15" s="336"/>
    </row>
    <row r="16" spans="1:28" ht="14.25" customHeight="1">
      <c r="A16" s="1273"/>
      <c r="B16" s="1273"/>
      <c r="C16" s="1273"/>
      <c r="D16" s="1273"/>
      <c r="E16" s="1273"/>
      <c r="F16" s="1273"/>
      <c r="G16" s="1273"/>
      <c r="H16" s="1273"/>
      <c r="I16" s="1273"/>
      <c r="J16" s="1273"/>
      <c r="K16" s="1273"/>
      <c r="L16" s="1273"/>
      <c r="M16" s="1273"/>
      <c r="O16" s="336"/>
      <c r="P16" s="336"/>
      <c r="Q16" s="336"/>
      <c r="R16" s="336"/>
      <c r="S16" s="336"/>
      <c r="T16" s="336"/>
      <c r="U16" s="336"/>
      <c r="V16" s="336"/>
      <c r="W16" s="336"/>
      <c r="X16" s="336"/>
      <c r="Y16" s="336"/>
      <c r="Z16" s="336"/>
      <c r="AA16" s="336"/>
      <c r="AB16" s="336"/>
    </row>
    <row r="17" spans="1:28" ht="14.25" customHeight="1">
      <c r="A17" s="1273"/>
      <c r="B17" s="1273"/>
      <c r="C17" s="1273"/>
      <c r="D17" s="1273"/>
      <c r="E17" s="1273"/>
      <c r="F17" s="1273"/>
      <c r="G17" s="1273"/>
      <c r="H17" s="1273"/>
      <c r="I17" s="1273"/>
      <c r="J17" s="1273"/>
      <c r="K17" s="1273"/>
      <c r="L17" s="1273"/>
      <c r="M17" s="1273"/>
      <c r="O17" s="336"/>
      <c r="P17" s="336"/>
      <c r="Q17" s="336"/>
      <c r="R17" s="336"/>
      <c r="S17" s="336"/>
      <c r="T17" s="336"/>
      <c r="U17" s="336"/>
      <c r="V17" s="336"/>
      <c r="W17" s="336"/>
      <c r="X17" s="336"/>
      <c r="Y17" s="336"/>
      <c r="Z17" s="336"/>
      <c r="AA17" s="336"/>
      <c r="AB17" s="336"/>
    </row>
    <row r="18" spans="1:28" ht="14.25" customHeight="1">
      <c r="A18" s="1273"/>
      <c r="B18" s="1273"/>
      <c r="C18" s="1273"/>
      <c r="D18" s="1273"/>
      <c r="E18" s="1273"/>
      <c r="F18" s="1273"/>
      <c r="G18" s="1273"/>
      <c r="H18" s="1273"/>
      <c r="I18" s="1273"/>
      <c r="J18" s="1273"/>
      <c r="K18" s="1273"/>
      <c r="L18" s="1273"/>
      <c r="M18" s="1273"/>
      <c r="O18" s="336"/>
      <c r="P18" s="336"/>
      <c r="Q18" s="336"/>
      <c r="R18" s="336"/>
      <c r="S18" s="336"/>
      <c r="T18" s="336"/>
      <c r="U18" s="336"/>
      <c r="V18" s="336"/>
      <c r="W18" s="336"/>
      <c r="X18" s="336"/>
      <c r="Y18" s="336"/>
      <c r="Z18" s="336"/>
      <c r="AA18" s="336"/>
      <c r="AB18" s="336"/>
    </row>
    <row r="19" spans="1:28" ht="14.25" customHeight="1">
      <c r="A19" s="1273"/>
      <c r="B19" s="1273"/>
      <c r="C19" s="1273"/>
      <c r="D19" s="1273"/>
      <c r="E19" s="1273"/>
      <c r="F19" s="1273"/>
      <c r="G19" s="1273"/>
      <c r="H19" s="1273"/>
      <c r="I19" s="1273"/>
      <c r="J19" s="1273"/>
      <c r="K19" s="1273"/>
      <c r="L19" s="1273"/>
      <c r="M19" s="1273"/>
      <c r="O19" s="336"/>
      <c r="P19" s="336"/>
      <c r="Q19" s="336"/>
      <c r="R19" s="336"/>
      <c r="S19" s="336"/>
      <c r="T19" s="336"/>
      <c r="U19" s="336"/>
      <c r="V19" s="336"/>
      <c r="W19" s="336"/>
      <c r="X19" s="336"/>
      <c r="Y19" s="336"/>
      <c r="Z19" s="336"/>
      <c r="AA19" s="336"/>
      <c r="AB19" s="336"/>
    </row>
    <row r="20" spans="1:28" ht="14.25" customHeight="1">
      <c r="A20" s="1273"/>
      <c r="B20" s="1273"/>
      <c r="C20" s="1273"/>
      <c r="D20" s="1273"/>
      <c r="E20" s="1273"/>
      <c r="F20" s="1273"/>
      <c r="G20" s="1273"/>
      <c r="H20" s="1273"/>
      <c r="I20" s="1273"/>
      <c r="J20" s="1273"/>
      <c r="K20" s="1273"/>
      <c r="L20" s="1273"/>
      <c r="M20" s="1273"/>
      <c r="O20" s="336"/>
      <c r="P20" s="336"/>
      <c r="Q20" s="336"/>
      <c r="R20" s="336"/>
      <c r="S20" s="336"/>
      <c r="T20" s="336"/>
      <c r="U20" s="336"/>
      <c r="V20" s="336"/>
      <c r="W20" s="336"/>
      <c r="X20" s="336"/>
      <c r="Y20" s="336"/>
      <c r="Z20" s="336"/>
      <c r="AA20" s="336"/>
      <c r="AB20" s="336"/>
    </row>
    <row r="21" spans="1:28" ht="14.25" customHeight="1">
      <c r="A21" s="1273"/>
      <c r="B21" s="1273"/>
      <c r="C21" s="1273"/>
      <c r="D21" s="1273"/>
      <c r="E21" s="1273"/>
      <c r="F21" s="1273"/>
      <c r="G21" s="1273"/>
      <c r="H21" s="1273"/>
      <c r="I21" s="1273"/>
      <c r="J21" s="1273"/>
      <c r="K21" s="1273"/>
      <c r="L21" s="1273"/>
      <c r="M21" s="1273"/>
      <c r="O21" s="336"/>
      <c r="P21" s="336"/>
      <c r="Q21" s="336"/>
      <c r="R21" s="336"/>
      <c r="S21" s="336"/>
      <c r="T21" s="336"/>
      <c r="U21" s="336"/>
      <c r="V21" s="336"/>
      <c r="W21" s="336"/>
      <c r="X21" s="336"/>
      <c r="Y21" s="336"/>
      <c r="Z21" s="336"/>
      <c r="AA21" s="336"/>
      <c r="AB21" s="336"/>
    </row>
    <row r="22" spans="1:28" ht="14.25" customHeight="1">
      <c r="A22" s="1273"/>
      <c r="B22" s="1273"/>
      <c r="C22" s="1273"/>
      <c r="D22" s="1273"/>
      <c r="E22" s="1273"/>
      <c r="F22" s="1273"/>
      <c r="G22" s="1273"/>
      <c r="H22" s="1273"/>
      <c r="I22" s="1273"/>
      <c r="J22" s="1273"/>
      <c r="K22" s="1273"/>
      <c r="L22" s="1273"/>
      <c r="M22" s="1273"/>
      <c r="O22" s="336"/>
      <c r="P22" s="336"/>
      <c r="Q22" s="336"/>
      <c r="R22" s="336"/>
      <c r="S22" s="336"/>
      <c r="T22" s="336"/>
      <c r="U22" s="336"/>
      <c r="V22" s="336"/>
      <c r="W22" s="336"/>
      <c r="X22" s="336"/>
      <c r="Y22" s="336"/>
      <c r="Z22" s="336"/>
      <c r="AA22" s="336"/>
      <c r="AB22" s="336"/>
    </row>
    <row r="23" spans="1:28" ht="14.25" customHeight="1">
      <c r="A23" s="1273"/>
      <c r="B23" s="1273"/>
      <c r="C23" s="1273"/>
      <c r="D23" s="1273"/>
      <c r="E23" s="1273"/>
      <c r="F23" s="1273"/>
      <c r="G23" s="1273"/>
      <c r="H23" s="1273"/>
      <c r="I23" s="1273"/>
      <c r="J23" s="1273"/>
      <c r="K23" s="1273"/>
      <c r="L23" s="1273"/>
      <c r="M23" s="1273"/>
      <c r="O23" s="336"/>
      <c r="P23" s="336"/>
      <c r="Q23" s="336"/>
      <c r="R23" s="336"/>
      <c r="S23" s="336"/>
      <c r="T23" s="336"/>
      <c r="U23" s="336"/>
      <c r="V23" s="336"/>
      <c r="W23" s="336"/>
      <c r="X23" s="336"/>
      <c r="Y23" s="336"/>
      <c r="Z23" s="336"/>
      <c r="AA23" s="336"/>
      <c r="AB23" s="336"/>
    </row>
    <row r="24" spans="1:28" ht="14.25" customHeight="1">
      <c r="A24" s="1273"/>
      <c r="B24" s="1273"/>
      <c r="C24" s="1273"/>
      <c r="D24" s="1273"/>
      <c r="E24" s="1273"/>
      <c r="F24" s="1273"/>
      <c r="G24" s="1273"/>
      <c r="H24" s="1273"/>
      <c r="I24" s="1273"/>
      <c r="J24" s="1273"/>
      <c r="K24" s="1273"/>
      <c r="L24" s="1273"/>
      <c r="M24" s="1273"/>
      <c r="O24" s="336"/>
      <c r="P24" s="336"/>
      <c r="Q24" s="336"/>
      <c r="R24" s="336"/>
      <c r="S24" s="336"/>
      <c r="T24" s="336"/>
      <c r="U24" s="336"/>
      <c r="V24" s="336"/>
      <c r="W24" s="336"/>
      <c r="X24" s="336"/>
      <c r="Y24" s="336"/>
      <c r="Z24" s="336"/>
      <c r="AA24" s="336"/>
      <c r="AB24" s="336"/>
    </row>
    <row r="25" spans="1:28" ht="14.25" customHeight="1">
      <c r="A25" s="1273"/>
      <c r="B25" s="1273"/>
      <c r="C25" s="1273"/>
      <c r="D25" s="1273"/>
      <c r="E25" s="1273"/>
      <c r="F25" s="1273"/>
      <c r="G25" s="1273"/>
      <c r="H25" s="1273"/>
      <c r="I25" s="1273"/>
      <c r="J25" s="1273"/>
      <c r="K25" s="1273"/>
      <c r="L25" s="1273"/>
      <c r="M25" s="1273"/>
      <c r="O25" s="336"/>
      <c r="P25" s="336"/>
      <c r="Q25" s="336"/>
      <c r="R25" s="336"/>
      <c r="S25" s="336"/>
      <c r="T25" s="336"/>
      <c r="U25" s="336"/>
      <c r="V25" s="336"/>
      <c r="W25" s="336"/>
      <c r="X25" s="336"/>
      <c r="Y25" s="336"/>
      <c r="Z25" s="336"/>
      <c r="AA25" s="336"/>
      <c r="AB25" s="336"/>
    </row>
    <row r="26" spans="1:28" ht="14.25" customHeight="1">
      <c r="A26" s="1273"/>
      <c r="B26" s="1273"/>
      <c r="C26" s="1273"/>
      <c r="D26" s="1273"/>
      <c r="E26" s="1273"/>
      <c r="F26" s="1273"/>
      <c r="G26" s="1273"/>
      <c r="H26" s="1273"/>
      <c r="I26" s="1273"/>
      <c r="J26" s="1273"/>
      <c r="K26" s="1273"/>
      <c r="L26" s="1273"/>
      <c r="M26" s="1273"/>
      <c r="O26" s="336"/>
      <c r="P26" s="336"/>
      <c r="Q26" s="336"/>
      <c r="R26" s="336"/>
      <c r="S26" s="336"/>
      <c r="T26" s="336"/>
      <c r="U26" s="336"/>
      <c r="V26" s="336"/>
      <c r="W26" s="336"/>
      <c r="X26" s="336"/>
      <c r="Y26" s="336"/>
      <c r="Z26" s="336"/>
      <c r="AA26" s="336"/>
      <c r="AB26" s="336"/>
    </row>
    <row r="27" spans="1:28" ht="14.25" customHeight="1">
      <c r="A27" s="1273"/>
      <c r="B27" s="1273"/>
      <c r="C27" s="1273"/>
      <c r="D27" s="1273"/>
      <c r="E27" s="1273"/>
      <c r="F27" s="1273"/>
      <c r="G27" s="1273"/>
      <c r="H27" s="1273"/>
      <c r="I27" s="1273"/>
      <c r="J27" s="1273"/>
      <c r="K27" s="1273"/>
      <c r="L27" s="1273"/>
      <c r="M27" s="1273"/>
      <c r="O27" s="336"/>
      <c r="P27" s="336"/>
      <c r="Q27" s="336"/>
      <c r="R27" s="336"/>
      <c r="S27" s="336"/>
      <c r="T27" s="336"/>
      <c r="U27" s="336"/>
      <c r="V27" s="336"/>
      <c r="W27" s="336"/>
      <c r="X27" s="336"/>
      <c r="Y27" s="336"/>
      <c r="Z27" s="336"/>
      <c r="AA27" s="336"/>
      <c r="AB27" s="336"/>
    </row>
    <row r="28" spans="1:28" ht="61.5" customHeight="1">
      <c r="A28" s="1273"/>
      <c r="B28" s="1273"/>
      <c r="C28" s="1273"/>
      <c r="D28" s="1273"/>
      <c r="E28" s="1273"/>
      <c r="F28" s="1273"/>
      <c r="G28" s="1273"/>
      <c r="H28" s="1273"/>
      <c r="I28" s="1273"/>
      <c r="J28" s="1273"/>
      <c r="K28" s="1273"/>
      <c r="L28" s="1273"/>
      <c r="M28" s="1273"/>
      <c r="O28" s="336"/>
      <c r="P28" s="336"/>
      <c r="Q28" s="336"/>
      <c r="R28" s="336"/>
      <c r="S28" s="336"/>
      <c r="T28" s="336"/>
      <c r="U28" s="336"/>
      <c r="V28" s="336"/>
      <c r="W28" s="336"/>
      <c r="X28" s="336"/>
      <c r="Y28" s="336"/>
      <c r="Z28" s="336"/>
      <c r="AA28" s="336"/>
      <c r="AB28" s="336"/>
    </row>
    <row r="29" spans="1:28" ht="61.5" customHeight="1">
      <c r="A29" s="1273"/>
      <c r="B29" s="1273"/>
      <c r="C29" s="1273"/>
      <c r="D29" s="1273"/>
      <c r="E29" s="1273"/>
      <c r="F29" s="1273"/>
      <c r="G29" s="1273"/>
      <c r="H29" s="1273"/>
      <c r="I29" s="1273"/>
      <c r="J29" s="1273"/>
      <c r="K29" s="1273"/>
      <c r="L29" s="1273"/>
      <c r="M29" s="1273"/>
      <c r="O29" s="336"/>
      <c r="P29" s="336"/>
      <c r="Q29" s="336"/>
      <c r="R29" s="336"/>
      <c r="S29" s="336"/>
      <c r="T29" s="336"/>
      <c r="U29" s="336"/>
      <c r="V29" s="336"/>
      <c r="W29" s="336"/>
      <c r="X29" s="336"/>
      <c r="Y29" s="336"/>
      <c r="Z29" s="336"/>
      <c r="AA29" s="336"/>
      <c r="AB29" s="336"/>
    </row>
    <row r="30" spans="1:28" ht="61.5" customHeight="1">
      <c r="A30" s="1273"/>
      <c r="B30" s="1273"/>
      <c r="C30" s="1273"/>
      <c r="D30" s="1273"/>
      <c r="E30" s="1273"/>
      <c r="F30" s="1273"/>
      <c r="G30" s="1273"/>
      <c r="H30" s="1273"/>
      <c r="I30" s="1273"/>
      <c r="J30" s="1273"/>
      <c r="K30" s="1273"/>
      <c r="L30" s="1273"/>
      <c r="M30" s="1273"/>
      <c r="O30" s="336"/>
      <c r="P30" s="336"/>
      <c r="Q30" s="336"/>
      <c r="R30" s="336"/>
      <c r="S30" s="336"/>
      <c r="T30" s="336"/>
      <c r="U30" s="336"/>
      <c r="V30" s="336"/>
      <c r="W30" s="336"/>
      <c r="X30" s="336"/>
      <c r="Y30" s="336"/>
      <c r="Z30" s="336"/>
      <c r="AA30" s="336"/>
      <c r="AB30" s="336"/>
    </row>
    <row r="31" spans="1:28" ht="61.5" customHeight="1">
      <c r="A31" s="1273"/>
      <c r="B31" s="1273"/>
      <c r="C31" s="1273"/>
      <c r="D31" s="1273"/>
      <c r="E31" s="1273"/>
      <c r="F31" s="1273"/>
      <c r="G31" s="1273"/>
      <c r="H31" s="1273"/>
      <c r="I31" s="1273"/>
      <c r="J31" s="1273"/>
      <c r="K31" s="1273"/>
      <c r="L31" s="1273"/>
      <c r="M31" s="1273"/>
      <c r="O31" s="336"/>
      <c r="P31" s="336"/>
      <c r="Q31" s="336"/>
      <c r="R31" s="336"/>
      <c r="S31" s="336"/>
      <c r="T31" s="336"/>
      <c r="U31" s="336"/>
      <c r="V31" s="336"/>
      <c r="W31" s="336"/>
      <c r="X31" s="336"/>
      <c r="Y31" s="336"/>
      <c r="Z31" s="336"/>
      <c r="AA31" s="336"/>
      <c r="AB31" s="336"/>
    </row>
    <row r="32" spans="1:28" ht="61.5" customHeight="1">
      <c r="A32" s="1273"/>
      <c r="B32" s="1273"/>
      <c r="C32" s="1273"/>
      <c r="D32" s="1273"/>
      <c r="E32" s="1273"/>
      <c r="F32" s="1273"/>
      <c r="G32" s="1273"/>
      <c r="H32" s="1273"/>
      <c r="I32" s="1273"/>
      <c r="J32" s="1273"/>
      <c r="K32" s="1273"/>
      <c r="L32" s="1273"/>
      <c r="M32" s="1273"/>
      <c r="O32" s="336"/>
      <c r="P32" s="336"/>
      <c r="Q32" s="336"/>
      <c r="R32" s="336"/>
      <c r="S32" s="336"/>
      <c r="T32" s="336"/>
      <c r="U32" s="336"/>
      <c r="V32" s="336"/>
      <c r="W32" s="336"/>
      <c r="X32" s="336"/>
      <c r="Y32" s="336"/>
      <c r="Z32" s="336"/>
      <c r="AA32" s="336"/>
      <c r="AB32" s="336"/>
    </row>
    <row r="33" spans="1:28" ht="61.5" customHeight="1">
      <c r="A33" s="1273"/>
      <c r="B33" s="1273"/>
      <c r="C33" s="1273"/>
      <c r="D33" s="1273"/>
      <c r="E33" s="1273"/>
      <c r="F33" s="1273"/>
      <c r="G33" s="1273"/>
      <c r="H33" s="1273"/>
      <c r="I33" s="1273"/>
      <c r="J33" s="1273"/>
      <c r="K33" s="1273"/>
      <c r="L33" s="1273"/>
      <c r="M33" s="1273"/>
      <c r="O33" s="336"/>
      <c r="P33" s="336"/>
      <c r="Q33" s="336"/>
      <c r="R33" s="336"/>
      <c r="S33" s="336"/>
      <c r="T33" s="336"/>
      <c r="U33" s="336"/>
      <c r="V33" s="336"/>
      <c r="W33" s="336"/>
      <c r="X33" s="336"/>
      <c r="Y33" s="336"/>
      <c r="Z33" s="336"/>
      <c r="AA33" s="336"/>
      <c r="AB33" s="336"/>
    </row>
    <row r="34" spans="1:28" ht="14.25" customHeight="1">
      <c r="A34" s="1273"/>
      <c r="B34" s="1273"/>
      <c r="C34" s="1273"/>
      <c r="D34" s="1273"/>
      <c r="E34" s="1273"/>
      <c r="F34" s="1273"/>
      <c r="G34" s="1273"/>
      <c r="H34" s="1273"/>
      <c r="I34" s="1273"/>
      <c r="J34" s="1273"/>
      <c r="K34" s="1273"/>
      <c r="L34" s="1273"/>
      <c r="M34" s="1273"/>
      <c r="O34" s="336"/>
      <c r="P34" s="336"/>
      <c r="Q34" s="336"/>
      <c r="R34" s="336"/>
      <c r="S34" s="336"/>
      <c r="T34" s="336"/>
      <c r="U34" s="336"/>
      <c r="V34" s="336"/>
      <c r="W34" s="336"/>
      <c r="X34" s="336"/>
      <c r="Y34" s="336"/>
      <c r="Z34" s="336"/>
      <c r="AA34" s="336"/>
      <c r="AB34" s="336"/>
    </row>
    <row r="35" spans="1:28" ht="14.25" customHeight="1">
      <c r="A35" s="1273"/>
      <c r="B35" s="1273"/>
      <c r="C35" s="1273"/>
      <c r="D35" s="1273"/>
      <c r="E35" s="1273"/>
      <c r="F35" s="1273"/>
      <c r="G35" s="1273"/>
      <c r="H35" s="1273"/>
      <c r="I35" s="1273"/>
      <c r="J35" s="1273"/>
      <c r="K35" s="1273"/>
      <c r="L35" s="1273"/>
      <c r="M35" s="1273"/>
      <c r="O35" s="336"/>
      <c r="P35" s="336"/>
      <c r="Q35" s="336"/>
      <c r="R35" s="336"/>
      <c r="S35" s="336"/>
      <c r="T35" s="336"/>
      <c r="U35" s="336"/>
      <c r="V35" s="336"/>
      <c r="W35" s="336"/>
      <c r="X35" s="336"/>
      <c r="Y35" s="336"/>
      <c r="Z35" s="336"/>
      <c r="AA35" s="336"/>
      <c r="AB35" s="336"/>
    </row>
    <row r="36" spans="1:28" ht="14.25" customHeight="1">
      <c r="O36" s="336"/>
      <c r="P36" s="336"/>
      <c r="Q36" s="336"/>
      <c r="R36" s="336"/>
      <c r="S36" s="336"/>
      <c r="T36" s="336"/>
      <c r="U36" s="336"/>
      <c r="V36" s="336"/>
      <c r="W36" s="336"/>
      <c r="X36" s="336"/>
      <c r="Y36" s="336"/>
      <c r="Z36" s="336"/>
      <c r="AA36" s="336"/>
      <c r="AB36" s="336"/>
    </row>
    <row r="37" spans="1:28" ht="14.25" customHeight="1">
      <c r="O37" s="336"/>
      <c r="P37" s="336"/>
      <c r="Q37" s="336"/>
      <c r="R37" s="336"/>
      <c r="S37" s="336"/>
      <c r="T37" s="336"/>
      <c r="U37" s="336"/>
      <c r="V37" s="336"/>
      <c r="W37" s="336"/>
      <c r="X37" s="336"/>
      <c r="Y37" s="336"/>
      <c r="Z37" s="336"/>
      <c r="AA37" s="336"/>
      <c r="AB37" s="336"/>
    </row>
    <row r="38" spans="1:28" ht="14.25" customHeight="1">
      <c r="O38" s="336"/>
      <c r="P38" s="336"/>
      <c r="Q38" s="336"/>
      <c r="R38" s="336"/>
      <c r="S38" s="336"/>
      <c r="T38" s="336"/>
      <c r="U38" s="336"/>
      <c r="V38" s="336"/>
      <c r="W38" s="336"/>
      <c r="X38" s="336"/>
      <c r="Y38" s="336"/>
      <c r="Z38" s="336"/>
      <c r="AA38" s="336"/>
      <c r="AB38" s="336"/>
    </row>
    <row r="39" spans="1:28" ht="14.25" customHeight="1">
      <c r="O39" s="336"/>
      <c r="P39" s="336"/>
      <c r="Q39" s="336"/>
      <c r="R39" s="336"/>
      <c r="S39" s="336"/>
      <c r="T39" s="336"/>
      <c r="U39" s="336"/>
      <c r="V39" s="336"/>
      <c r="W39" s="336"/>
      <c r="X39" s="336"/>
      <c r="Y39" s="336"/>
      <c r="Z39" s="336"/>
      <c r="AA39" s="336"/>
      <c r="AB39" s="336"/>
    </row>
    <row r="40" spans="1:28" ht="14.25" customHeight="1">
      <c r="O40" s="336"/>
      <c r="P40" s="336"/>
      <c r="Q40" s="336"/>
      <c r="R40" s="336"/>
      <c r="S40" s="336"/>
      <c r="T40" s="336"/>
      <c r="U40" s="336"/>
      <c r="V40" s="336"/>
      <c r="W40" s="336"/>
      <c r="X40" s="336"/>
      <c r="Y40" s="336"/>
      <c r="Z40" s="336"/>
      <c r="AA40" s="336"/>
      <c r="AB40" s="336"/>
    </row>
    <row r="41" spans="1:28" ht="14.25" customHeight="1">
      <c r="O41" s="336"/>
      <c r="P41" s="336"/>
      <c r="Q41" s="336"/>
      <c r="R41" s="336"/>
      <c r="S41" s="336"/>
      <c r="T41" s="336"/>
      <c r="U41" s="336"/>
      <c r="V41" s="336"/>
      <c r="W41" s="336"/>
      <c r="X41" s="336"/>
      <c r="Y41" s="336"/>
      <c r="Z41" s="336"/>
      <c r="AA41" s="336"/>
      <c r="AB41" s="336"/>
    </row>
    <row r="42" spans="1:28" ht="14.25" customHeight="1">
      <c r="O42" s="336"/>
      <c r="P42" s="336"/>
      <c r="Q42" s="336"/>
      <c r="R42" s="336"/>
      <c r="S42" s="336"/>
      <c r="T42" s="336"/>
      <c r="U42" s="336"/>
      <c r="V42" s="336"/>
      <c r="W42" s="336"/>
      <c r="X42" s="336"/>
      <c r="Y42" s="336"/>
      <c r="Z42" s="336"/>
      <c r="AA42" s="336"/>
      <c r="AB42" s="336"/>
    </row>
    <row r="43" spans="1:28" ht="14.25" customHeight="1">
      <c r="O43" s="336"/>
      <c r="P43" s="336"/>
      <c r="Q43" s="336"/>
      <c r="R43" s="336"/>
      <c r="S43" s="336"/>
      <c r="T43" s="336"/>
      <c r="U43" s="336"/>
      <c r="V43" s="336"/>
      <c r="W43" s="336"/>
      <c r="X43" s="336"/>
      <c r="Y43" s="336"/>
      <c r="Z43" s="336"/>
      <c r="AA43" s="336"/>
      <c r="AB43" s="336"/>
    </row>
    <row r="44" spans="1:28" ht="14.25" customHeight="1">
      <c r="O44" s="336"/>
      <c r="P44" s="336"/>
      <c r="Q44" s="336"/>
      <c r="R44" s="336"/>
      <c r="S44" s="336"/>
      <c r="T44" s="336"/>
      <c r="U44" s="336"/>
      <c r="V44" s="336"/>
      <c r="W44" s="336"/>
      <c r="X44" s="336"/>
      <c r="Y44" s="336"/>
      <c r="Z44" s="336"/>
      <c r="AA44" s="336"/>
      <c r="AB44" s="336"/>
    </row>
    <row r="45" spans="1:28" ht="14.25" customHeight="1">
      <c r="O45" s="336"/>
      <c r="P45" s="336"/>
      <c r="Q45" s="336"/>
      <c r="R45" s="336"/>
      <c r="S45" s="336"/>
      <c r="T45" s="336"/>
      <c r="U45" s="336"/>
      <c r="V45" s="336"/>
      <c r="W45" s="336"/>
      <c r="X45" s="336"/>
      <c r="Y45" s="336"/>
      <c r="Z45" s="336"/>
      <c r="AA45" s="336"/>
      <c r="AB45" s="336"/>
    </row>
    <row r="46" spans="1:28" ht="14.25" customHeight="1">
      <c r="O46" s="336"/>
      <c r="P46" s="336"/>
      <c r="Q46" s="336"/>
      <c r="R46" s="336"/>
      <c r="S46" s="336"/>
      <c r="T46" s="336"/>
      <c r="U46" s="336"/>
      <c r="V46" s="336"/>
      <c r="W46" s="336"/>
      <c r="X46" s="336"/>
      <c r="Y46" s="336"/>
      <c r="Z46" s="336"/>
      <c r="AA46" s="336"/>
      <c r="AB46" s="336"/>
    </row>
    <row r="47" spans="1:28" ht="14.25" customHeight="1">
      <c r="O47" s="336"/>
      <c r="P47" s="336"/>
      <c r="Q47" s="336"/>
      <c r="R47" s="336"/>
      <c r="S47" s="336"/>
      <c r="T47" s="336"/>
      <c r="U47" s="336"/>
      <c r="V47" s="336"/>
      <c r="W47" s="336"/>
      <c r="X47" s="336"/>
      <c r="Y47" s="336"/>
      <c r="Z47" s="336"/>
      <c r="AA47" s="336"/>
      <c r="AB47" s="336"/>
    </row>
  </sheetData>
  <mergeCells count="1">
    <mergeCell ref="A6:M35"/>
  </mergeCells>
  <pageMargins left="0.70866141732283472" right="0.70866141732283472" top="0.74803149606299213" bottom="0.74803149606299213" header="0.31496062992125984" footer="0.31496062992125984"/>
  <pageSetup paperSize="9" scale="63" orientation="landscape" r:id="rId1"/>
  <rowBreaks count="1" manualBreakCount="1">
    <brk id="36" min="14" max="27"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5" sqref="S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9"/>
  <sheetViews>
    <sheetView showGridLines="0" view="pageBreakPreview" zoomScale="85" zoomScaleNormal="66" zoomScaleSheetLayoutView="85" workbookViewId="0">
      <selection activeCell="K21" sqref="K21"/>
    </sheetView>
  </sheetViews>
  <sheetFormatPr baseColWidth="10" defaultColWidth="11.5703125" defaultRowHeight="14.25"/>
  <cols>
    <col min="1" max="1" width="27.7109375" style="176" customWidth="1"/>
    <col min="2" max="2" width="24.7109375" style="176" bestFit="1" customWidth="1"/>
    <col min="3" max="3" width="27.28515625" style="176" customWidth="1"/>
    <col min="4" max="4" width="27.85546875" style="176" customWidth="1"/>
    <col min="5" max="6" width="16.5703125" style="176" customWidth="1"/>
    <col min="7" max="7" width="18.42578125" style="176" customWidth="1"/>
    <col min="8" max="8" width="16.85546875" style="176" customWidth="1"/>
    <col min="9" max="9" width="13.28515625" style="176" customWidth="1"/>
    <col min="10" max="10" width="14.28515625" style="176" customWidth="1"/>
    <col min="11" max="16384" width="11.5703125" style="176"/>
  </cols>
  <sheetData>
    <row r="1" spans="1:10" s="271" customFormat="1" ht="44.25" customHeight="1">
      <c r="A1" s="1278" t="s">
        <v>515</v>
      </c>
      <c r="B1" s="1279"/>
      <c r="C1" s="1279"/>
      <c r="D1" s="1279"/>
      <c r="E1" s="1279"/>
      <c r="F1" s="1279"/>
      <c r="G1" s="1279"/>
      <c r="H1" s="1279"/>
      <c r="I1" s="1279"/>
      <c r="J1" s="1279"/>
    </row>
    <row r="2" spans="1:10" s="271" customFormat="1" ht="22.5" customHeight="1">
      <c r="A2" s="1276" t="str">
        <f>+'Resumen '!O16</f>
        <v>Período: 2024 - Noviembre  2025</v>
      </c>
      <c r="B2" s="1277"/>
      <c r="C2" s="1277"/>
      <c r="D2" s="1277"/>
      <c r="E2" s="1277"/>
      <c r="F2" s="1277"/>
      <c r="G2" s="1277"/>
      <c r="H2" s="1277"/>
      <c r="I2" s="1277"/>
      <c r="J2" s="1277"/>
    </row>
    <row r="3" spans="1:10" ht="4.5" customHeight="1">
      <c r="A3" s="217"/>
      <c r="B3" s="217"/>
      <c r="C3" s="217"/>
      <c r="D3" s="217"/>
      <c r="E3" s="217"/>
      <c r="F3" s="217"/>
      <c r="G3" s="217"/>
      <c r="H3" s="217"/>
      <c r="I3" s="217"/>
      <c r="J3" s="217"/>
    </row>
    <row r="4" spans="1:10" ht="183.75" customHeight="1">
      <c r="A4" s="1153" t="s">
        <v>516</v>
      </c>
      <c r="B4" s="1280"/>
      <c r="C4" s="1280"/>
      <c r="D4" s="1280"/>
      <c r="E4" s="1280"/>
      <c r="F4" s="1280"/>
      <c r="G4" s="1280"/>
      <c r="H4" s="1280"/>
      <c r="I4" s="1280"/>
      <c r="J4" s="1280"/>
    </row>
    <row r="5" spans="1:10" ht="4.5" customHeight="1">
      <c r="A5" s="217"/>
      <c r="B5" s="217"/>
      <c r="C5" s="217"/>
      <c r="D5" s="217"/>
      <c r="E5" s="217"/>
      <c r="F5" s="299"/>
      <c r="G5" s="217"/>
      <c r="H5" s="217"/>
      <c r="I5" s="217"/>
      <c r="J5" s="217"/>
    </row>
    <row r="6" spans="1:10" s="218" customFormat="1" ht="18">
      <c r="A6" s="887" t="s">
        <v>517</v>
      </c>
      <c r="B6" s="888" t="s">
        <v>380</v>
      </c>
      <c r="C6" s="889" t="s">
        <v>518</v>
      </c>
      <c r="D6" s="887" t="s">
        <v>147</v>
      </c>
      <c r="E6" s="887" t="s">
        <v>161</v>
      </c>
      <c r="F6" s="299"/>
      <c r="G6" s="299"/>
      <c r="H6" s="299"/>
      <c r="I6" s="299"/>
      <c r="J6" s="299"/>
    </row>
    <row r="7" spans="1:10" s="180" customFormat="1" ht="16.5" customHeight="1">
      <c r="A7" s="890" t="s">
        <v>519</v>
      </c>
      <c r="B7" s="891">
        <v>95789846011.039993</v>
      </c>
      <c r="C7" s="891">
        <f>+'Resumen '!E89</f>
        <v>91467097634.360001</v>
      </c>
      <c r="D7" s="892">
        <f>SUM(B7:C7)</f>
        <v>187256943645.39999</v>
      </c>
      <c r="E7" s="1046">
        <f>+Tabla29[[#This Row],[Total]]/$D$11</f>
        <v>0.92987312768082486</v>
      </c>
      <c r="F7" s="299"/>
      <c r="G7" s="299"/>
      <c r="H7" s="299"/>
      <c r="I7" s="299"/>
      <c r="J7" s="299"/>
    </row>
    <row r="8" spans="1:10" s="180" customFormat="1" ht="16.5" customHeight="1">
      <c r="A8" s="890" t="s">
        <v>520</v>
      </c>
      <c r="B8" s="891">
        <v>1830903365.76</v>
      </c>
      <c r="C8" s="891">
        <f>+'Resumen '!E90</f>
        <v>1718056333.75</v>
      </c>
      <c r="D8" s="892">
        <f t="shared" ref="D8:D10" si="0">SUM(B8:C8)</f>
        <v>3548959699.5100002</v>
      </c>
      <c r="E8" s="1046">
        <f>+Tabla29[[#This Row],[Total]]/$D$11</f>
        <v>1.7623283770164384E-2</v>
      </c>
      <c r="F8" s="299"/>
      <c r="G8" s="299"/>
      <c r="H8" s="299"/>
      <c r="I8" s="299"/>
      <c r="J8" s="299"/>
    </row>
    <row r="9" spans="1:10" s="180" customFormat="1" ht="16.5" customHeight="1">
      <c r="A9" s="890" t="s">
        <v>521</v>
      </c>
      <c r="B9" s="891">
        <v>4633981927.1999998</v>
      </c>
      <c r="C9" s="891">
        <f>+'Resumen '!E91</f>
        <v>4611445199</v>
      </c>
      <c r="D9" s="892">
        <f t="shared" si="0"/>
        <v>9245427126.2000008</v>
      </c>
      <c r="E9" s="1046">
        <f>+Tabla29[[#This Row],[Total]]/$D$11</f>
        <v>4.591057651172939E-2</v>
      </c>
      <c r="F9" s="299"/>
      <c r="G9" s="299"/>
      <c r="H9" s="299"/>
      <c r="I9" s="299"/>
      <c r="J9" s="299"/>
    </row>
    <row r="10" spans="1:10" s="180" customFormat="1" ht="16.5" customHeight="1">
      <c r="A10" s="890" t="s">
        <v>522</v>
      </c>
      <c r="B10" s="891">
        <v>664453531.90999997</v>
      </c>
      <c r="C10" s="891">
        <f>+'Resumen '!E92</f>
        <v>663240802.69000006</v>
      </c>
      <c r="D10" s="892">
        <f t="shared" si="0"/>
        <v>1327694334.5999999</v>
      </c>
      <c r="E10" s="1046">
        <f>+Tabla29[[#This Row],[Total]]/$D$11</f>
        <v>6.593012037281222E-3</v>
      </c>
      <c r="F10" s="299"/>
      <c r="G10" s="299"/>
      <c r="H10" s="299"/>
      <c r="I10" s="299"/>
      <c r="J10" s="299"/>
    </row>
    <row r="11" spans="1:10" s="180" customFormat="1" ht="18">
      <c r="A11" s="893" t="s">
        <v>523</v>
      </c>
      <c r="B11" s="894">
        <f>SUM(B7:B10)</f>
        <v>102919184835.90999</v>
      </c>
      <c r="C11" s="894">
        <f>SUM(C7:C10)</f>
        <v>98459839969.800003</v>
      </c>
      <c r="D11" s="894">
        <f>SUM(D7:D10)</f>
        <v>201379024805.71002</v>
      </c>
      <c r="E11" s="1047">
        <f>SUM(E7:E10)</f>
        <v>0.99999999999999989</v>
      </c>
      <c r="F11" s="299"/>
      <c r="G11" s="299"/>
      <c r="H11" s="299"/>
      <c r="I11" s="299"/>
      <c r="J11" s="299"/>
    </row>
    <row r="12" spans="1:10">
      <c r="A12" s="1274" t="s">
        <v>524</v>
      </c>
      <c r="B12" s="1275"/>
      <c r="C12" s="1275"/>
      <c r="D12" s="1275"/>
      <c r="E12" s="299"/>
      <c r="F12" s="299"/>
      <c r="G12" s="299"/>
      <c r="H12" s="299"/>
      <c r="I12" s="299"/>
      <c r="J12" s="299"/>
    </row>
    <row r="16" spans="1:10" ht="20.25">
      <c r="D16" s="184"/>
      <c r="E16" s="184"/>
      <c r="F16" s="184"/>
      <c r="G16" s="184"/>
      <c r="H16" s="184"/>
      <c r="I16" s="184"/>
      <c r="J16" s="184"/>
    </row>
    <row r="17" spans="2:10">
      <c r="D17" s="189"/>
      <c r="E17" s="189"/>
      <c r="F17" s="189"/>
      <c r="G17" s="189"/>
      <c r="H17" s="189"/>
      <c r="I17" s="189"/>
      <c r="J17" s="189"/>
    </row>
    <row r="18" spans="2:10">
      <c r="D18" s="189"/>
      <c r="E18" s="189"/>
      <c r="F18" s="189"/>
      <c r="G18" s="189"/>
      <c r="H18" s="189"/>
      <c r="I18" s="189"/>
      <c r="J18" s="189"/>
    </row>
    <row r="19" spans="2:10">
      <c r="D19" s="189"/>
      <c r="E19" s="189"/>
      <c r="F19" s="189"/>
      <c r="G19" s="189"/>
      <c r="H19" s="189"/>
      <c r="I19" s="189"/>
      <c r="J19" s="189"/>
    </row>
    <row r="20" spans="2:10">
      <c r="D20" s="189"/>
      <c r="E20" s="189"/>
      <c r="F20" s="189"/>
      <c r="G20" s="189"/>
      <c r="H20" s="189"/>
      <c r="I20" s="189"/>
      <c r="J20" s="189"/>
    </row>
    <row r="21" spans="2:10">
      <c r="B21" s="189"/>
      <c r="C21" s="189"/>
      <c r="D21" s="189"/>
      <c r="E21" s="189"/>
      <c r="F21" s="189"/>
      <c r="G21" s="189"/>
      <c r="H21" s="189"/>
      <c r="I21" s="189"/>
      <c r="J21" s="189"/>
    </row>
    <row r="22" spans="2:10">
      <c r="B22" s="189"/>
      <c r="C22" s="189"/>
      <c r="D22" s="189"/>
      <c r="E22" s="189"/>
      <c r="F22" s="189"/>
      <c r="G22" s="189"/>
      <c r="H22" s="189"/>
      <c r="I22" s="189"/>
      <c r="J22" s="189"/>
    </row>
    <row r="23" spans="2:10">
      <c r="B23" s="189"/>
      <c r="C23" s="189"/>
      <c r="D23" s="189"/>
      <c r="E23" s="189"/>
      <c r="F23" s="189"/>
      <c r="G23" s="189"/>
      <c r="H23" s="189"/>
      <c r="I23" s="189"/>
      <c r="J23" s="189"/>
    </row>
    <row r="24" spans="2:10">
      <c r="B24" s="189"/>
      <c r="C24" s="189"/>
      <c r="D24" s="189"/>
      <c r="E24" s="189"/>
      <c r="F24" s="189"/>
      <c r="G24" s="189"/>
      <c r="H24" s="189"/>
      <c r="I24" s="189"/>
      <c r="J24" s="189"/>
    </row>
    <row r="25" spans="2:10">
      <c r="B25" s="189"/>
      <c r="C25" s="189"/>
      <c r="D25" s="189"/>
      <c r="E25" s="189"/>
      <c r="F25" s="189"/>
      <c r="G25" s="189"/>
      <c r="H25" s="189"/>
      <c r="I25" s="189"/>
      <c r="J25" s="189"/>
    </row>
    <row r="26" spans="2:10">
      <c r="B26" s="189"/>
      <c r="C26" s="189"/>
      <c r="D26" s="189"/>
      <c r="E26" s="189"/>
      <c r="F26" s="189"/>
      <c r="G26" s="189"/>
      <c r="H26" s="189"/>
      <c r="I26" s="189"/>
      <c r="J26" s="189"/>
    </row>
    <row r="27" spans="2:10">
      <c r="B27" s="189"/>
      <c r="C27" s="189"/>
      <c r="D27" s="189"/>
      <c r="E27" s="189"/>
      <c r="F27" s="189"/>
      <c r="G27" s="189"/>
      <c r="H27" s="189"/>
      <c r="I27" s="189"/>
      <c r="J27" s="189"/>
    </row>
    <row r="28" spans="2:10">
      <c r="B28" s="189"/>
      <c r="C28" s="189"/>
      <c r="D28" s="189"/>
      <c r="E28" s="189"/>
      <c r="F28" s="189"/>
      <c r="G28" s="189"/>
      <c r="H28" s="189"/>
      <c r="I28" s="189"/>
      <c r="J28" s="189"/>
    </row>
    <row r="29" spans="2:10">
      <c r="B29" s="189"/>
      <c r="C29" s="189"/>
      <c r="D29" s="189"/>
      <c r="E29" s="189"/>
      <c r="F29" s="189"/>
      <c r="G29" s="189"/>
      <c r="H29" s="189"/>
      <c r="I29" s="189"/>
      <c r="J29" s="189"/>
    </row>
    <row r="30" spans="2:10">
      <c r="B30" s="189"/>
      <c r="C30" s="189"/>
      <c r="D30" s="189"/>
      <c r="E30" s="189"/>
      <c r="F30" s="189"/>
      <c r="G30" s="189"/>
      <c r="H30" s="189"/>
      <c r="I30" s="189"/>
      <c r="J30" s="189"/>
    </row>
    <row r="31" spans="2:10">
      <c r="B31" s="189"/>
      <c r="C31" s="189"/>
      <c r="D31" s="189"/>
      <c r="E31" s="189"/>
      <c r="F31" s="189"/>
      <c r="G31" s="189"/>
      <c r="H31" s="189"/>
      <c r="I31" s="189"/>
      <c r="J31" s="189"/>
    </row>
    <row r="32" spans="2:10">
      <c r="B32" s="189"/>
      <c r="C32" s="189"/>
      <c r="D32" s="189"/>
      <c r="E32" s="189"/>
      <c r="F32" s="189"/>
      <c r="G32" s="189"/>
      <c r="H32" s="189"/>
      <c r="I32" s="189"/>
      <c r="J32" s="189"/>
    </row>
    <row r="33" spans="2:10">
      <c r="B33" s="189"/>
      <c r="C33" s="189"/>
      <c r="D33" s="189"/>
      <c r="E33" s="189"/>
      <c r="F33" s="189"/>
      <c r="G33" s="189"/>
      <c r="H33" s="189"/>
      <c r="I33" s="189"/>
      <c r="J33" s="189"/>
    </row>
    <row r="34" spans="2:10">
      <c r="B34" s="189"/>
      <c r="C34" s="189"/>
      <c r="D34" s="189"/>
      <c r="E34" s="189"/>
      <c r="F34" s="189"/>
      <c r="G34" s="189"/>
      <c r="H34" s="189"/>
      <c r="I34" s="189"/>
      <c r="J34" s="189"/>
    </row>
    <row r="35" spans="2:10">
      <c r="B35" s="189"/>
      <c r="C35" s="189"/>
      <c r="D35" s="189"/>
      <c r="E35" s="189"/>
      <c r="F35" s="189"/>
      <c r="G35" s="189"/>
      <c r="H35" s="189"/>
      <c r="I35" s="189"/>
      <c r="J35" s="189"/>
    </row>
    <row r="36" spans="2:10">
      <c r="B36" s="189"/>
      <c r="C36" s="189"/>
      <c r="D36" s="189"/>
      <c r="E36" s="189"/>
      <c r="F36" s="189"/>
      <c r="G36" s="189"/>
      <c r="H36" s="189"/>
      <c r="I36" s="189"/>
      <c r="J36" s="189"/>
    </row>
    <row r="37" spans="2:10">
      <c r="B37" s="189"/>
      <c r="C37" s="189"/>
      <c r="D37" s="189"/>
      <c r="E37" s="189"/>
      <c r="F37" s="189"/>
      <c r="G37" s="189"/>
      <c r="H37" s="189"/>
      <c r="I37" s="189"/>
      <c r="J37" s="189"/>
    </row>
    <row r="38" spans="2:10">
      <c r="B38" s="189"/>
      <c r="C38" s="189"/>
      <c r="D38" s="189"/>
      <c r="E38" s="189"/>
      <c r="F38" s="189"/>
      <c r="G38" s="189"/>
      <c r="H38" s="189"/>
      <c r="I38" s="189"/>
      <c r="J38" s="189"/>
    </row>
    <row r="39" spans="2:10">
      <c r="B39" s="189"/>
      <c r="C39" s="189"/>
      <c r="D39" s="189"/>
      <c r="E39" s="189"/>
      <c r="F39" s="189"/>
      <c r="G39" s="189"/>
      <c r="H39" s="189"/>
      <c r="I39" s="189"/>
      <c r="J39" s="189"/>
    </row>
  </sheetData>
  <mergeCells count="4">
    <mergeCell ref="A12:D12"/>
    <mergeCell ref="A2:J2"/>
    <mergeCell ref="A1:J1"/>
    <mergeCell ref="A4:J4"/>
  </mergeCells>
  <conditionalFormatting sqref="B7:C10 B11:E11">
    <cfRule type="cellIs" dxfId="266" priority="2" operator="equal">
      <formula>0</formula>
    </cfRule>
  </conditionalFormatting>
  <pageMargins left="0.70866141732283472" right="0.70866141732283472" top="0.74803149606299213" bottom="0.74803149606299213" header="0.31496062992125984" footer="0.31496062992125984"/>
  <pageSetup paperSize="9" scale="5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H83"/>
  <sheetViews>
    <sheetView showGridLines="0" view="pageBreakPreview" zoomScale="85" zoomScaleNormal="100" zoomScaleSheetLayoutView="85" workbookViewId="0">
      <selection activeCell="I1" sqref="I1:O1048576"/>
    </sheetView>
  </sheetViews>
  <sheetFormatPr baseColWidth="10" defaultColWidth="11.5703125" defaultRowHeight="14.25"/>
  <cols>
    <col min="1" max="1" width="11.42578125" style="211" bestFit="1" customWidth="1"/>
    <col min="2" max="2" width="44.42578125" style="176" customWidth="1"/>
    <col min="3" max="3" width="24.85546875" style="202" customWidth="1"/>
    <col min="4" max="4" width="26" style="202" customWidth="1"/>
    <col min="5" max="5" width="26.42578125" style="202" customWidth="1"/>
    <col min="6" max="6" width="28" style="202" customWidth="1"/>
    <col min="7" max="7" width="16.140625" style="221" customWidth="1"/>
    <col min="8" max="8" width="18.7109375" style="221" customWidth="1"/>
    <col min="9" max="16384" width="11.5703125" style="176"/>
  </cols>
  <sheetData>
    <row r="1" spans="1:8" s="271" customFormat="1" ht="54" customHeight="1">
      <c r="A1" s="1281" t="s">
        <v>525</v>
      </c>
      <c r="B1" s="1281"/>
      <c r="C1" s="1281"/>
      <c r="D1" s="1281"/>
      <c r="E1" s="1281"/>
      <c r="F1" s="1281"/>
      <c r="G1" s="1281"/>
      <c r="H1" s="1281"/>
    </row>
    <row r="2" spans="1:8" s="271" customFormat="1" ht="31.5" customHeight="1">
      <c r="A2" s="1281" t="str">
        <f>+'Resumen '!O17</f>
        <v>Período: 2022 - Noviembre  2025</v>
      </c>
      <c r="B2" s="1281"/>
      <c r="C2" s="1281"/>
      <c r="D2" s="1281"/>
      <c r="E2" s="1281"/>
      <c r="F2" s="1281"/>
      <c r="G2" s="1281"/>
      <c r="H2" s="1281"/>
    </row>
    <row r="3" spans="1:8" ht="192" customHeight="1">
      <c r="A3" s="1282" t="s">
        <v>526</v>
      </c>
      <c r="B3" s="1282"/>
      <c r="C3" s="1282"/>
      <c r="D3" s="1282"/>
      <c r="E3" s="1282"/>
      <c r="F3" s="1282"/>
      <c r="G3" s="1282"/>
      <c r="H3" s="1282"/>
    </row>
    <row r="4" spans="1:8" s="269" customFormat="1" ht="23.25" customHeight="1">
      <c r="A4" s="1026" t="s">
        <v>527</v>
      </c>
      <c r="B4" s="282" t="s">
        <v>528</v>
      </c>
      <c r="C4" s="417" t="s">
        <v>498</v>
      </c>
      <c r="D4" s="417" t="s">
        <v>529</v>
      </c>
      <c r="E4" s="418" t="s">
        <v>380</v>
      </c>
      <c r="F4" s="418" t="s">
        <v>530</v>
      </c>
      <c r="G4" s="221"/>
      <c r="H4" s="221"/>
    </row>
    <row r="5" spans="1:8" ht="15.75">
      <c r="A5" s="884">
        <v>1</v>
      </c>
      <c r="B5" s="419" t="s">
        <v>531</v>
      </c>
      <c r="C5" s="420">
        <f>SUM(D5:F5)</f>
        <v>92873575771.389999</v>
      </c>
      <c r="D5" s="595">
        <f>+'Resumen '!M75</f>
        <v>21788256881.189999</v>
      </c>
      <c r="E5" s="595">
        <v>24482522096.279999</v>
      </c>
      <c r="F5" s="595">
        <v>46602796793.919998</v>
      </c>
    </row>
    <row r="6" spans="1:8" ht="15.75">
      <c r="A6" s="884">
        <v>2</v>
      </c>
      <c r="B6" s="419" t="s">
        <v>532</v>
      </c>
      <c r="C6" s="420">
        <f t="shared" ref="C6:C29" si="0">SUM(D6:F6)</f>
        <v>123306752984.60999</v>
      </c>
      <c r="D6" s="595">
        <f>+'Resumen '!M76</f>
        <v>34484000542.360001</v>
      </c>
      <c r="E6" s="595">
        <v>35199822304.790001</v>
      </c>
      <c r="F6" s="595">
        <v>53622930137.459999</v>
      </c>
    </row>
    <row r="7" spans="1:8" ht="15.75">
      <c r="A7" s="884">
        <v>3</v>
      </c>
      <c r="B7" s="419" t="s">
        <v>533</v>
      </c>
      <c r="C7" s="420">
        <f t="shared" si="0"/>
        <v>39972782636.589996</v>
      </c>
      <c r="D7" s="595">
        <f>+'Resumen '!M77</f>
        <v>9264351974.5300007</v>
      </c>
      <c r="E7" s="595">
        <v>10412115667.92</v>
      </c>
      <c r="F7" s="595">
        <v>20296314994.139999</v>
      </c>
    </row>
    <row r="8" spans="1:8" ht="15.75">
      <c r="A8" s="884">
        <v>4</v>
      </c>
      <c r="B8" s="419" t="s">
        <v>534</v>
      </c>
      <c r="C8" s="420">
        <f t="shared" si="0"/>
        <v>21310833757.629997</v>
      </c>
      <c r="D8" s="595">
        <f>+'Resumen '!M78</f>
        <v>4985373061.4499998</v>
      </c>
      <c r="E8" s="595">
        <v>5465473145.6099997</v>
      </c>
      <c r="F8" s="595">
        <v>10859987550.57</v>
      </c>
    </row>
    <row r="9" spans="1:8" ht="15.75">
      <c r="A9" s="884">
        <v>5</v>
      </c>
      <c r="B9" s="419" t="s">
        <v>535</v>
      </c>
      <c r="C9" s="420">
        <f t="shared" si="0"/>
        <v>10988011955.92</v>
      </c>
      <c r="D9" s="595">
        <f>+'Resumen '!M79</f>
        <v>2711268605.4000001</v>
      </c>
      <c r="E9" s="595">
        <v>2962690093.1900001</v>
      </c>
      <c r="F9" s="595">
        <v>5314053257.3299999</v>
      </c>
    </row>
    <row r="10" spans="1:8" ht="15.75">
      <c r="A10" s="884">
        <v>6</v>
      </c>
      <c r="B10" s="419" t="s">
        <v>536</v>
      </c>
      <c r="C10" s="420">
        <f t="shared" si="0"/>
        <v>21370336618.43</v>
      </c>
      <c r="D10" s="595">
        <f>+'Resumen '!M80</f>
        <v>6488872284.7799997</v>
      </c>
      <c r="E10" s="595">
        <v>6153877282.9099998</v>
      </c>
      <c r="F10" s="595">
        <v>8727587050.7399998</v>
      </c>
    </row>
    <row r="11" spans="1:8" ht="14.25" customHeight="1">
      <c r="A11" s="884">
        <v>7</v>
      </c>
      <c r="B11" s="419" t="s">
        <v>537</v>
      </c>
      <c r="C11" s="420">
        <f t="shared" si="0"/>
        <v>6385371524.1100006</v>
      </c>
      <c r="D11" s="595">
        <f>+'Resumen '!M82</f>
        <v>1571320835.5999999</v>
      </c>
      <c r="E11" s="595">
        <v>1739355840.46</v>
      </c>
      <c r="F11" s="595">
        <v>3074694848.0500002</v>
      </c>
    </row>
    <row r="12" spans="1:8" ht="15.75">
      <c r="A12" s="884">
        <v>8</v>
      </c>
      <c r="B12" s="419" t="s">
        <v>538</v>
      </c>
      <c r="C12" s="420">
        <f t="shared" si="0"/>
        <v>6158600777.7200003</v>
      </c>
      <c r="D12" s="595">
        <f>+'Resumen '!M83</f>
        <v>1491571031.8900001</v>
      </c>
      <c r="E12" s="595">
        <v>1693922348.0699999</v>
      </c>
      <c r="F12" s="595">
        <v>2973107397.7600002</v>
      </c>
    </row>
    <row r="13" spans="1:8" ht="15.75">
      <c r="A13" s="884">
        <v>9</v>
      </c>
      <c r="B13" s="419" t="s">
        <v>539</v>
      </c>
      <c r="C13" s="420">
        <f t="shared" si="0"/>
        <v>7694150400.8999996</v>
      </c>
      <c r="D13" s="595">
        <f>+'Resumen '!M84</f>
        <v>2389780598.1599998</v>
      </c>
      <c r="E13" s="595">
        <v>2200196901.3800001</v>
      </c>
      <c r="F13" s="595">
        <v>3104172901.3600001</v>
      </c>
    </row>
    <row r="14" spans="1:8" ht="15.75">
      <c r="A14" s="884">
        <v>10</v>
      </c>
      <c r="B14" s="419" t="s">
        <v>540</v>
      </c>
      <c r="C14" s="420">
        <f t="shared" si="0"/>
        <v>7914865066.25</v>
      </c>
      <c r="D14" s="595">
        <f>+'Resumen '!M85</f>
        <v>2161879283.73</v>
      </c>
      <c r="E14" s="595">
        <v>2245322609.54</v>
      </c>
      <c r="F14" s="595">
        <v>3507663172.98</v>
      </c>
      <c r="H14" s="225"/>
    </row>
    <row r="15" spans="1:8" ht="15.75">
      <c r="A15" s="884">
        <v>11</v>
      </c>
      <c r="B15" s="419" t="s">
        <v>541</v>
      </c>
      <c r="C15" s="420">
        <f t="shared" si="0"/>
        <v>5018252315.8800001</v>
      </c>
      <c r="D15" s="595">
        <f>+'Resumen '!M86</f>
        <v>2061495580.74</v>
      </c>
      <c r="E15" s="595">
        <v>1226177540.3499999</v>
      </c>
      <c r="F15" s="595">
        <v>1730579194.79</v>
      </c>
    </row>
    <row r="16" spans="1:8" ht="15.75">
      <c r="A16" s="884">
        <v>12</v>
      </c>
      <c r="B16" s="419" t="s">
        <v>542</v>
      </c>
      <c r="C16" s="420">
        <f t="shared" si="0"/>
        <v>1983540616.8499999</v>
      </c>
      <c r="D16" s="595">
        <f>+'Resumen '!M87</f>
        <v>384887747.69</v>
      </c>
      <c r="E16" s="595">
        <v>479762758.66000003</v>
      </c>
      <c r="F16" s="595">
        <v>1118890110.5</v>
      </c>
    </row>
    <row r="17" spans="1:8" ht="15.75">
      <c r="A17" s="884">
        <v>13</v>
      </c>
      <c r="B17" s="419" t="s">
        <v>543</v>
      </c>
      <c r="C17" s="420">
        <f t="shared" si="0"/>
        <v>1932019027.27</v>
      </c>
      <c r="D17" s="595">
        <f>+'Resumen '!M88</f>
        <v>484780441.24000001</v>
      </c>
      <c r="E17" s="595">
        <v>491802475.07999998</v>
      </c>
      <c r="F17" s="595">
        <v>955436110.95000005</v>
      </c>
    </row>
    <row r="18" spans="1:8" ht="15.75">
      <c r="A18" s="884">
        <v>14</v>
      </c>
      <c r="B18" s="419" t="s">
        <v>490</v>
      </c>
      <c r="C18" s="420">
        <f t="shared" si="0"/>
        <v>3181465285.7299995</v>
      </c>
      <c r="D18" s="595">
        <f>+'Resumen '!M89</f>
        <v>958995579.64999998</v>
      </c>
      <c r="E18" s="595">
        <v>899820579.77999997</v>
      </c>
      <c r="F18" s="595">
        <v>1322649126.3</v>
      </c>
    </row>
    <row r="19" spans="1:8" ht="15.75">
      <c r="A19" s="884">
        <v>15</v>
      </c>
      <c r="B19" s="419" t="s">
        <v>544</v>
      </c>
      <c r="C19" s="420">
        <f t="shared" si="0"/>
        <v>2814484605.9299998</v>
      </c>
      <c r="D19" s="595">
        <f>+'Resumen '!M90</f>
        <v>704850699.55999994</v>
      </c>
      <c r="E19" s="595">
        <v>775731877.67999995</v>
      </c>
      <c r="F19" s="595">
        <v>1333902028.6900001</v>
      </c>
    </row>
    <row r="20" spans="1:8" ht="15.75">
      <c r="A20" s="884">
        <v>16</v>
      </c>
      <c r="B20" s="419" t="s">
        <v>545</v>
      </c>
      <c r="C20" s="420">
        <f t="shared" si="0"/>
        <v>3622717917.29</v>
      </c>
      <c r="D20" s="595">
        <f>+'Resumen '!M92</f>
        <v>1106416194.8199999</v>
      </c>
      <c r="E20" s="595">
        <v>1033992766.58</v>
      </c>
      <c r="F20" s="595">
        <v>1482308955.8899999</v>
      </c>
      <c r="G20" s="223"/>
      <c r="H20" s="223"/>
    </row>
    <row r="21" spans="1:8" ht="15.75">
      <c r="A21" s="884">
        <v>17</v>
      </c>
      <c r="B21" s="419" t="s">
        <v>546</v>
      </c>
      <c r="C21" s="420">
        <f t="shared" si="0"/>
        <v>579532132.62</v>
      </c>
      <c r="D21" s="595">
        <f>+'Resumen '!M95</f>
        <v>147052625.31999999</v>
      </c>
      <c r="E21" s="595">
        <v>158163088.52000001</v>
      </c>
      <c r="F21" s="595">
        <v>274316418.77999997</v>
      </c>
    </row>
    <row r="22" spans="1:8" ht="15.75" hidden="1" customHeight="1">
      <c r="A22" s="884">
        <v>22</v>
      </c>
      <c r="B22" s="419" t="s">
        <v>547</v>
      </c>
      <c r="C22" s="420">
        <f t="shared" si="0"/>
        <v>0</v>
      </c>
      <c r="D22" s="595">
        <f>+'Resumen '!M96</f>
        <v>0</v>
      </c>
      <c r="E22" s="554">
        <v>0</v>
      </c>
      <c r="F22" s="554">
        <v>0</v>
      </c>
    </row>
    <row r="23" spans="1:8" ht="15.75" hidden="1" customHeight="1">
      <c r="A23" s="884">
        <v>23</v>
      </c>
      <c r="B23" s="419" t="s">
        <v>548</v>
      </c>
      <c r="C23" s="420">
        <f t="shared" si="0"/>
        <v>0</v>
      </c>
      <c r="D23" s="595">
        <f>+'Resumen '!M97</f>
        <v>0</v>
      </c>
      <c r="E23" s="554">
        <v>0</v>
      </c>
      <c r="F23" s="554">
        <v>0</v>
      </c>
    </row>
    <row r="24" spans="1:8" ht="15.75" hidden="1" customHeight="1">
      <c r="A24" s="884">
        <v>24</v>
      </c>
      <c r="B24" s="419" t="s">
        <v>549</v>
      </c>
      <c r="C24" s="420">
        <f t="shared" si="0"/>
        <v>0</v>
      </c>
      <c r="D24" s="595">
        <f>+'Resumen '!M98</f>
        <v>0</v>
      </c>
      <c r="E24" s="554">
        <v>0</v>
      </c>
      <c r="F24" s="554">
        <v>0</v>
      </c>
    </row>
    <row r="25" spans="1:8" ht="15.75" hidden="1" customHeight="1">
      <c r="A25" s="884">
        <v>25</v>
      </c>
      <c r="B25" s="419" t="s">
        <v>550</v>
      </c>
      <c r="C25" s="420">
        <f t="shared" si="0"/>
        <v>0</v>
      </c>
      <c r="D25" s="595">
        <f>+'Resumen '!M99</f>
        <v>0</v>
      </c>
      <c r="E25" s="554">
        <v>0</v>
      </c>
      <c r="F25" s="554">
        <v>0</v>
      </c>
    </row>
    <row r="26" spans="1:8" ht="15.75" hidden="1" customHeight="1">
      <c r="A26" s="884">
        <v>26</v>
      </c>
      <c r="B26" s="419" t="s">
        <v>551</v>
      </c>
      <c r="C26" s="420">
        <f t="shared" si="0"/>
        <v>0</v>
      </c>
      <c r="D26" s="595">
        <f>+'Resumen '!M100</f>
        <v>0</v>
      </c>
      <c r="E26" s="554">
        <v>0</v>
      </c>
      <c r="F26" s="554">
        <v>0</v>
      </c>
    </row>
    <row r="27" spans="1:8" ht="15.75" hidden="1" customHeight="1">
      <c r="A27" s="884">
        <v>27</v>
      </c>
      <c r="B27" s="419" t="s">
        <v>552</v>
      </c>
      <c r="C27" s="420">
        <f t="shared" si="0"/>
        <v>0</v>
      </c>
      <c r="D27" s="595">
        <f>+'Resumen '!M101</f>
        <v>0</v>
      </c>
      <c r="E27" s="554">
        <v>0</v>
      </c>
      <c r="F27" s="554">
        <v>0</v>
      </c>
    </row>
    <row r="28" spans="1:8" ht="15.75" hidden="1" customHeight="1">
      <c r="A28" s="884">
        <v>28</v>
      </c>
      <c r="B28" s="419" t="s">
        <v>553</v>
      </c>
      <c r="C28" s="420">
        <f t="shared" si="0"/>
        <v>0</v>
      </c>
      <c r="D28" s="595">
        <f>+'Resumen '!M102</f>
        <v>0</v>
      </c>
      <c r="E28" s="554">
        <v>0</v>
      </c>
      <c r="F28" s="554">
        <v>0</v>
      </c>
    </row>
    <row r="29" spans="1:8" ht="15.75" hidden="1" customHeight="1">
      <c r="A29" s="884">
        <v>29</v>
      </c>
      <c r="B29" s="419" t="s">
        <v>554</v>
      </c>
      <c r="C29" s="420">
        <f t="shared" si="0"/>
        <v>0</v>
      </c>
      <c r="D29" s="595">
        <f>+'Resumen '!M103</f>
        <v>0</v>
      </c>
      <c r="E29" s="554">
        <v>0</v>
      </c>
      <c r="F29" s="554">
        <v>0</v>
      </c>
    </row>
    <row r="30" spans="1:8" s="224" customFormat="1" ht="15.75">
      <c r="A30" s="885" t="s">
        <v>147</v>
      </c>
      <c r="B30" s="421" t="s">
        <v>147</v>
      </c>
      <c r="C30" s="422">
        <f>SUM(C5:C29)</f>
        <v>357107293395.11987</v>
      </c>
      <c r="D30" s="422">
        <f>SUM(D5:D29)</f>
        <v>93185153968.110016</v>
      </c>
      <c r="E30" s="422">
        <f>SUM(E5:E29)</f>
        <v>97620749376.800034</v>
      </c>
      <c r="F30" s="422">
        <f>SUM(F5:F29)</f>
        <v>166301390050.21002</v>
      </c>
      <c r="H30" s="225"/>
    </row>
    <row r="31" spans="1:8" ht="17.25" customHeight="1">
      <c r="A31" s="886"/>
      <c r="B31" s="221"/>
      <c r="C31" s="221"/>
      <c r="D31" s="221"/>
      <c r="E31" s="221"/>
      <c r="F31" s="221"/>
    </row>
    <row r="32" spans="1:8">
      <c r="C32" s="661"/>
      <c r="D32" s="661"/>
      <c r="E32" s="661"/>
    </row>
    <row r="66" spans="2:2" ht="13.5" customHeight="1"/>
    <row r="79" spans="2:2" ht="15">
      <c r="B79" s="188" t="s">
        <v>1</v>
      </c>
    </row>
    <row r="80" spans="2:2" ht="15">
      <c r="B80" s="188"/>
    </row>
    <row r="81" spans="2:2" ht="15">
      <c r="B81" s="188"/>
    </row>
    <row r="82" spans="2:2" ht="74.25" customHeight="1"/>
    <row r="83" spans="2:2" ht="74.25" customHeight="1"/>
  </sheetData>
  <sortState ref="B4:K32">
    <sortCondition descending="1" ref="C4:C32"/>
  </sortState>
  <mergeCells count="3">
    <mergeCell ref="A1:H1"/>
    <mergeCell ref="A2:H2"/>
    <mergeCell ref="A3:H3"/>
  </mergeCells>
  <conditionalFormatting sqref="E22:F29">
    <cfRule type="cellIs" dxfId="257" priority="5" operator="equal">
      <formula>0</formula>
    </cfRule>
  </conditionalFormatting>
  <conditionalFormatting sqref="E22:F29">
    <cfRule type="cellIs" dxfId="256" priority="1" operator="equal">
      <formula>0</formula>
    </cfRule>
  </conditionalFormatting>
  <pageMargins left="0.70866141732283472" right="0.70866141732283472" top="0.74803149606299213" bottom="0.74803149606299213" header="0.31496062992125984" footer="0.31496062992125984"/>
  <pageSetup paperSize="9" scale="44"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7"/>
  <sheetViews>
    <sheetView showGridLines="0" view="pageBreakPreview" zoomScale="70" zoomScaleNormal="85" zoomScaleSheetLayoutView="70" workbookViewId="0">
      <selection activeCell="I1" sqref="I1:N1048576"/>
    </sheetView>
  </sheetViews>
  <sheetFormatPr baseColWidth="10"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16384" width="11.42578125" style="19"/>
  </cols>
  <sheetData>
    <row r="1" spans="1:8" s="274" customFormat="1" ht="64.5" customHeight="1">
      <c r="A1" s="1284" t="s">
        <v>555</v>
      </c>
      <c r="B1" s="1284"/>
      <c r="C1" s="1284"/>
      <c r="D1" s="1284"/>
      <c r="E1" s="1284"/>
      <c r="F1" s="1284"/>
      <c r="G1" s="1284"/>
      <c r="H1" s="1284"/>
    </row>
    <row r="2" spans="1:8" s="274" customFormat="1" ht="27" customHeight="1">
      <c r="A2" s="1283" t="str">
        <f>+'Resumen '!O3</f>
        <v>Período: Noviembre 2025</v>
      </c>
      <c r="B2" s="1283"/>
      <c r="C2" s="1283"/>
      <c r="D2" s="1283"/>
      <c r="E2" s="1283"/>
      <c r="F2" s="1283"/>
      <c r="G2" s="1283"/>
      <c r="H2" s="1283"/>
    </row>
    <row r="3" spans="1:8" ht="12" customHeight="1">
      <c r="E3"/>
      <c r="F3"/>
      <c r="G3"/>
    </row>
    <row r="4" spans="1:8" ht="145.5" customHeight="1">
      <c r="A4" s="1285" t="s">
        <v>556</v>
      </c>
      <c r="B4" s="1285"/>
      <c r="C4" s="1285"/>
      <c r="D4" s="1285"/>
      <c r="E4" s="1285"/>
      <c r="F4" s="1285"/>
      <c r="G4" s="1285"/>
      <c r="H4" s="1285"/>
    </row>
    <row r="5" spans="1:8" ht="12" customHeight="1">
      <c r="E5"/>
      <c r="F5"/>
      <c r="G5"/>
    </row>
    <row r="6" spans="1:8" s="263" customFormat="1" ht="24.75" customHeight="1">
      <c r="A6" s="895" t="s">
        <v>557</v>
      </c>
      <c r="B6" s="896" t="s">
        <v>558</v>
      </c>
      <c r="C6" s="897" t="s">
        <v>161</v>
      </c>
      <c r="D6" s="262"/>
    </row>
    <row r="7" spans="1:8" s="88" customFormat="1" ht="20.25" customHeight="1">
      <c r="A7" s="602" t="s">
        <v>559</v>
      </c>
      <c r="B7" s="898">
        <v>3515735828.0300002</v>
      </c>
      <c r="C7" s="603">
        <f>+B7/$B$12</f>
        <v>0.32959426330131941</v>
      </c>
      <c r="D7" s="345"/>
    </row>
    <row r="8" spans="1:8" s="88" customFormat="1" ht="20.25" customHeight="1">
      <c r="A8" s="602" t="s">
        <v>560</v>
      </c>
      <c r="B8" s="898">
        <v>2035676290.72</v>
      </c>
      <c r="C8" s="603">
        <f t="shared" ref="C8:C11" si="0">+B8/$B$12</f>
        <v>0.19084119518040638</v>
      </c>
      <c r="D8" s="99"/>
      <c r="E8" s="87"/>
      <c r="F8" s="87"/>
      <c r="G8" s="87"/>
    </row>
    <row r="9" spans="1:8" s="88" customFormat="1" ht="20.25" customHeight="1">
      <c r="A9" s="899" t="s">
        <v>561</v>
      </c>
      <c r="B9" s="898">
        <v>455000000</v>
      </c>
      <c r="C9" s="603">
        <f t="shared" si="0"/>
        <v>4.2655477299081264E-2</v>
      </c>
      <c r="D9" s="99"/>
      <c r="E9" s="87"/>
      <c r="F9" s="87"/>
      <c r="G9" s="87"/>
    </row>
    <row r="10" spans="1:8" s="88" customFormat="1" ht="20.25" customHeight="1">
      <c r="A10" s="899" t="s">
        <v>562</v>
      </c>
      <c r="B10" s="898">
        <v>4452790027.4799995</v>
      </c>
      <c r="C10" s="603">
        <f t="shared" si="0"/>
        <v>0.41744150315329348</v>
      </c>
      <c r="D10" s="99"/>
      <c r="E10" s="87"/>
      <c r="F10" s="87"/>
      <c r="G10" s="87"/>
    </row>
    <row r="11" spans="1:8" s="88" customFormat="1" ht="20.25" customHeight="1">
      <c r="A11" s="602" t="s">
        <v>563</v>
      </c>
      <c r="B11" s="898">
        <v>207657746.34</v>
      </c>
      <c r="C11" s="603">
        <f t="shared" si="0"/>
        <v>1.946756106589944E-2</v>
      </c>
      <c r="D11" s="99"/>
      <c r="E11" s="87"/>
      <c r="F11" s="87"/>
      <c r="G11" s="87"/>
    </row>
    <row r="12" spans="1:8" s="86" customFormat="1" ht="20.25" customHeight="1">
      <c r="A12" s="900" t="s">
        <v>147</v>
      </c>
      <c r="B12" s="901">
        <f>SUM(B7:B11)</f>
        <v>10666859892.57</v>
      </c>
      <c r="C12" s="902">
        <f>SUM(C7:C11)</f>
        <v>1</v>
      </c>
      <c r="D12" s="99"/>
      <c r="E12" s="87"/>
      <c r="F12" s="87"/>
      <c r="G12" s="87"/>
    </row>
    <row r="13" spans="1:8" ht="20.25" customHeight="1">
      <c r="A13" s="903" t="s">
        <v>564</v>
      </c>
      <c r="B13" s="904"/>
      <c r="C13" s="905"/>
      <c r="D13" s="27"/>
    </row>
    <row r="14" spans="1:8">
      <c r="B14" s="27"/>
      <c r="C14" s="27"/>
      <c r="D14" s="27"/>
    </row>
    <row r="15" spans="1:8">
      <c r="B15" s="27"/>
      <c r="C15" s="27"/>
      <c r="D15" s="27"/>
    </row>
    <row r="16" spans="1:8">
      <c r="B16" s="27"/>
      <c r="C16" s="27"/>
      <c r="D16" s="27"/>
    </row>
    <row r="17" spans="2:8" ht="83.25" customHeight="1">
      <c r="B17" s="27"/>
      <c r="C17" s="27"/>
      <c r="D17" s="27"/>
    </row>
    <row r="18" spans="2:8">
      <c r="B18" s="27"/>
      <c r="C18" s="27"/>
      <c r="D18" s="27"/>
    </row>
    <row r="19" spans="2:8">
      <c r="B19" s="27"/>
      <c r="C19" s="27"/>
      <c r="D19" s="27"/>
    </row>
    <row r="20" spans="2:8" ht="21" customHeight="1">
      <c r="B20" s="27"/>
      <c r="C20" s="27"/>
      <c r="D20" s="27"/>
    </row>
    <row r="21" spans="2:8" ht="21" customHeight="1">
      <c r="B21" s="27"/>
      <c r="C21" s="27"/>
      <c r="D21" s="27"/>
    </row>
    <row r="22" spans="2:8">
      <c r="B22" s="27"/>
      <c r="C22" s="27"/>
      <c r="D22" s="27"/>
    </row>
    <row r="23" spans="2:8">
      <c r="B23" s="27"/>
      <c r="C23" s="27"/>
      <c r="D23" s="27"/>
    </row>
    <row r="24" spans="2:8">
      <c r="B24" s="27"/>
      <c r="C24" s="27"/>
      <c r="D24" s="27"/>
    </row>
    <row r="25" spans="2:8">
      <c r="B25" s="27"/>
      <c r="C25" s="27"/>
      <c r="D25" s="27"/>
    </row>
    <row r="26" spans="2:8">
      <c r="E26" s="27"/>
      <c r="F26" s="27"/>
      <c r="G26" s="27"/>
      <c r="H26" s="27"/>
    </row>
    <row r="27" spans="2:8">
      <c r="E27" s="27"/>
      <c r="F27" s="27"/>
      <c r="G27" s="27"/>
      <c r="H27" s="27"/>
    </row>
    <row r="28" spans="2:8">
      <c r="E28" s="27"/>
      <c r="F28" s="27"/>
      <c r="G28" s="27"/>
      <c r="H28" s="27"/>
    </row>
    <row r="29" spans="2:8">
      <c r="E29" s="27"/>
      <c r="F29" s="27"/>
      <c r="G29" s="27"/>
      <c r="H29" s="27"/>
    </row>
    <row r="30" spans="2:8">
      <c r="E30" s="27"/>
      <c r="F30" s="27"/>
      <c r="G30" s="27"/>
      <c r="H30" s="27"/>
    </row>
    <row r="31" spans="2:8">
      <c r="E31" s="27"/>
      <c r="F31" s="27"/>
      <c r="G31" s="27"/>
      <c r="H31" s="27"/>
    </row>
    <row r="32" spans="2:8">
      <c r="B32" s="27"/>
      <c r="C32" s="27"/>
      <c r="D32" s="27"/>
    </row>
    <row r="33" spans="2:4">
      <c r="B33" s="27"/>
      <c r="C33" s="27"/>
      <c r="D33" s="27"/>
    </row>
    <row r="34" spans="2:4">
      <c r="B34" s="27"/>
      <c r="C34" s="27"/>
      <c r="D34" s="27"/>
    </row>
    <row r="35" spans="2:4">
      <c r="B35" s="27"/>
    </row>
    <row r="36" spans="2:4">
      <c r="B36" s="27"/>
    </row>
    <row r="37" spans="2:4">
      <c r="B37" s="27"/>
    </row>
    <row r="38" spans="2:4">
      <c r="B38" s="27"/>
    </row>
    <row r="39" spans="2:4">
      <c r="B39" s="27"/>
    </row>
    <row r="40" spans="2:4">
      <c r="B40" s="27"/>
    </row>
    <row r="41" spans="2:4">
      <c r="B41" s="27"/>
    </row>
    <row r="42" spans="2:4">
      <c r="B42" s="27"/>
      <c r="C42" s="27"/>
      <c r="D42" s="27"/>
    </row>
    <row r="43" spans="2:4">
      <c r="B43" s="27"/>
      <c r="C43" s="27"/>
      <c r="D43" s="27"/>
    </row>
    <row r="44" spans="2:4">
      <c r="B44" s="27"/>
      <c r="C44" s="27"/>
      <c r="D44" s="27"/>
    </row>
    <row r="45" spans="2:4">
      <c r="B45" s="27"/>
      <c r="C45" s="27"/>
      <c r="D45" s="27"/>
    </row>
    <row r="46" spans="2:4">
      <c r="B46" s="27"/>
      <c r="C46" s="27"/>
      <c r="D46" s="27"/>
    </row>
    <row r="47" spans="2:4">
      <c r="B47" s="27"/>
      <c r="C47" s="27"/>
      <c r="D47" s="27"/>
    </row>
  </sheetData>
  <sortState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paperSize="9" scale="49"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5"/>
  <sheetViews>
    <sheetView showGridLines="0" view="pageBreakPreview" zoomScale="55" zoomScaleNormal="85" zoomScaleSheetLayoutView="55" workbookViewId="0">
      <selection activeCell="N20" sqref="N20"/>
    </sheetView>
  </sheetViews>
  <sheetFormatPr baseColWidth="10" defaultColWidth="11.42578125" defaultRowHeight="14.25"/>
  <cols>
    <col min="1" max="1" width="76.28515625" style="226" customWidth="1"/>
    <col min="2" max="2" width="43.42578125" style="226" customWidth="1"/>
    <col min="3" max="3" width="29.42578125" style="226" customWidth="1"/>
    <col min="4" max="5" width="30.5703125" style="226" customWidth="1"/>
    <col min="6" max="7" width="30.5703125" style="909" customWidth="1"/>
    <col min="8" max="9" width="30.5703125" style="226" customWidth="1"/>
    <col min="10" max="10" width="11.7109375" style="226" customWidth="1"/>
    <col min="11" max="11" width="34.140625" style="226" customWidth="1"/>
    <col min="12" max="12" width="21" style="226" bestFit="1" customWidth="1"/>
    <col min="13" max="16384" width="11.42578125" style="226"/>
  </cols>
  <sheetData>
    <row r="1" spans="1:15" s="275" customFormat="1" ht="79.5" customHeight="1">
      <c r="A1" s="1286" t="s">
        <v>565</v>
      </c>
      <c r="B1" s="1286"/>
      <c r="C1" s="1286"/>
      <c r="D1" s="1286"/>
      <c r="E1" s="1286"/>
      <c r="F1" s="1286"/>
      <c r="G1" s="1286"/>
      <c r="H1" s="1286"/>
      <c r="I1" s="1286"/>
      <c r="J1" s="1286"/>
      <c r="K1" s="271"/>
      <c r="L1" s="271"/>
      <c r="M1" s="271"/>
      <c r="N1" s="271"/>
      <c r="O1" s="271"/>
    </row>
    <row r="2" spans="1:15" s="275" customFormat="1" ht="27" customHeight="1">
      <c r="A2" s="1286" t="str">
        <f>+'Resumen '!O3</f>
        <v>Período: Noviembre 2025</v>
      </c>
      <c r="B2" s="1286"/>
      <c r="C2" s="1286"/>
      <c r="D2" s="1286"/>
      <c r="E2" s="1286"/>
      <c r="F2" s="1286"/>
      <c r="G2" s="1286"/>
      <c r="H2" s="1286"/>
      <c r="I2" s="1286"/>
      <c r="J2" s="1286"/>
      <c r="K2" s="271"/>
      <c r="L2" s="271"/>
      <c r="M2" s="271"/>
      <c r="N2" s="271"/>
      <c r="O2" s="271"/>
    </row>
    <row r="3" spans="1:15" ht="15" customHeight="1">
      <c r="A3" s="176"/>
      <c r="B3" s="176"/>
      <c r="C3" s="176"/>
      <c r="D3" s="176"/>
      <c r="E3" s="176"/>
      <c r="F3" s="244"/>
      <c r="G3" s="244"/>
      <c r="H3" s="176"/>
      <c r="I3" s="176"/>
      <c r="J3" s="176"/>
      <c r="K3" s="176"/>
      <c r="L3" s="176"/>
      <c r="M3" s="176"/>
      <c r="N3" s="176"/>
      <c r="O3" s="176"/>
    </row>
    <row r="4" spans="1:15" ht="261" customHeight="1">
      <c r="A4" s="1140" t="s">
        <v>566</v>
      </c>
      <c r="B4" s="1140"/>
      <c r="C4" s="1140"/>
      <c r="D4" s="1140"/>
      <c r="E4" s="1140"/>
      <c r="F4" s="1140"/>
      <c r="G4" s="1140"/>
      <c r="H4" s="1140"/>
      <c r="I4" s="1140"/>
      <c r="J4" s="1140"/>
      <c r="K4" s="176"/>
      <c r="L4" s="176"/>
      <c r="M4" s="176"/>
      <c r="N4" s="176"/>
      <c r="O4" s="176"/>
    </row>
    <row r="5" spans="1:15" s="332" customFormat="1" ht="23.25" customHeight="1">
      <c r="A5" s="1048" t="s">
        <v>517</v>
      </c>
      <c r="B5" s="1049" t="s">
        <v>558</v>
      </c>
      <c r="C5" s="1049" t="s">
        <v>161</v>
      </c>
      <c r="F5" s="906"/>
      <c r="G5" s="906"/>
    </row>
    <row r="6" spans="1:15" s="333" customFormat="1" ht="31.5" customHeight="1">
      <c r="A6" s="1050" t="s">
        <v>519</v>
      </c>
      <c r="B6" s="1051">
        <f>+'3.INV_SFS x Entidad'!B12</f>
        <v>10666859892.57</v>
      </c>
      <c r="C6" s="1052">
        <f>+B6/$B$11</f>
        <v>0.65477105182583217</v>
      </c>
      <c r="F6" s="907"/>
      <c r="G6" s="907"/>
      <c r="K6" s="736"/>
    </row>
    <row r="7" spans="1:15" s="333" customFormat="1" ht="31.5" customHeight="1">
      <c r="A7" s="1050" t="s">
        <v>567</v>
      </c>
      <c r="B7" s="1051">
        <v>4769991941.8999996</v>
      </c>
      <c r="C7" s="1052">
        <f>+B7/$B$11</f>
        <v>0.29279963104925638</v>
      </c>
      <c r="F7" s="907"/>
      <c r="G7" s="907"/>
    </row>
    <row r="8" spans="1:15" s="333" customFormat="1" ht="31.5" customHeight="1">
      <c r="A8" s="1050" t="s">
        <v>568</v>
      </c>
      <c r="B8" s="1051">
        <v>492572629.23000002</v>
      </c>
      <c r="C8" s="1052">
        <f>+B8/$B$11</f>
        <v>3.0235917766783044E-2</v>
      </c>
      <c r="F8" s="907"/>
      <c r="G8" s="907"/>
    </row>
    <row r="9" spans="1:15" s="333" customFormat="1" ht="31.5" customHeight="1">
      <c r="A9" s="1050" t="s">
        <v>569</v>
      </c>
      <c r="B9" s="1051">
        <v>138207350.99000001</v>
      </c>
      <c r="C9" s="1052">
        <f>+B9/$B$11</f>
        <v>8.4836749980017993E-3</v>
      </c>
      <c r="F9" s="907"/>
      <c r="G9" s="907"/>
    </row>
    <row r="10" spans="1:15" s="333" customFormat="1" ht="31.5" customHeight="1">
      <c r="A10" s="1050" t="s">
        <v>570</v>
      </c>
      <c r="B10" s="1053">
        <v>223344798.93000001</v>
      </c>
      <c r="C10" s="1052">
        <f>+B10/$B$11</f>
        <v>1.3709724360126671E-2</v>
      </c>
      <c r="F10" s="907"/>
      <c r="G10" s="907"/>
    </row>
    <row r="11" spans="1:15" s="333" customFormat="1" ht="31.5" customHeight="1">
      <c r="A11" s="1054" t="s">
        <v>147</v>
      </c>
      <c r="B11" s="1055">
        <f>SUM(B6:B10)</f>
        <v>16290976613.619999</v>
      </c>
      <c r="C11" s="1056">
        <f>SUM(C6:C10)</f>
        <v>1</v>
      </c>
      <c r="F11" s="907"/>
      <c r="G11" s="907"/>
      <c r="J11" s="736"/>
      <c r="L11" s="334"/>
    </row>
    <row r="12" spans="1:15" ht="31.5" customHeight="1">
      <c r="A12" s="1057" t="s">
        <v>571</v>
      </c>
      <c r="B12" s="1058"/>
      <c r="C12" s="1059"/>
      <c r="D12" s="333"/>
      <c r="E12" s="333"/>
      <c r="F12" s="907"/>
      <c r="G12" s="907"/>
      <c r="H12" s="333"/>
      <c r="I12" s="333"/>
      <c r="J12" s="227"/>
    </row>
    <row r="13" spans="1:15">
      <c r="A13" s="227"/>
      <c r="B13" s="227"/>
      <c r="C13" s="227"/>
      <c r="D13" s="227"/>
      <c r="E13" s="227"/>
      <c r="F13" s="908"/>
      <c r="G13" s="908"/>
      <c r="H13" s="227"/>
      <c r="I13" s="227"/>
      <c r="J13" s="227"/>
    </row>
    <row r="14" spans="1:15">
      <c r="B14" s="227"/>
      <c r="C14" s="227"/>
      <c r="D14" s="227"/>
      <c r="E14" s="227"/>
      <c r="F14" s="908"/>
      <c r="G14" s="908"/>
      <c r="H14" s="227"/>
      <c r="I14" s="227"/>
      <c r="J14" s="227"/>
    </row>
    <row r="15" spans="1:15">
      <c r="B15" s="227"/>
      <c r="C15" s="227"/>
      <c r="D15" s="227"/>
      <c r="E15" s="227"/>
      <c r="F15" s="908"/>
      <c r="G15" s="908"/>
      <c r="H15" s="227"/>
      <c r="I15" s="227"/>
      <c r="J15" s="227"/>
    </row>
    <row r="16" spans="1:15">
      <c r="B16" s="227"/>
      <c r="C16" s="227"/>
      <c r="D16" s="227"/>
      <c r="E16" s="227"/>
      <c r="F16" s="908"/>
      <c r="G16" s="908"/>
      <c r="H16" s="227"/>
      <c r="I16" s="227"/>
      <c r="J16" s="227"/>
    </row>
    <row r="17" spans="2:16">
      <c r="B17" s="227"/>
      <c r="C17" s="227"/>
      <c r="D17" s="227"/>
      <c r="E17" s="227"/>
      <c r="F17" s="908"/>
      <c r="G17" s="908"/>
      <c r="H17" s="227"/>
      <c r="I17" s="227"/>
      <c r="J17" s="227"/>
    </row>
    <row r="18" spans="2:16">
      <c r="B18" s="227"/>
      <c r="C18" s="227"/>
      <c r="D18" s="227"/>
      <c r="E18" s="227"/>
      <c r="F18" s="908"/>
      <c r="G18" s="908"/>
      <c r="H18" s="227"/>
      <c r="I18" s="227"/>
      <c r="J18" s="227"/>
    </row>
    <row r="19" spans="2:16">
      <c r="B19" s="227"/>
      <c r="C19" s="227"/>
      <c r="D19" s="227"/>
      <c r="E19" s="227"/>
      <c r="F19" s="908"/>
      <c r="G19" s="908"/>
      <c r="H19" s="227"/>
      <c r="I19" s="227"/>
      <c r="J19" s="227"/>
    </row>
    <row r="20" spans="2:16">
      <c r="B20" s="227"/>
      <c r="C20" s="227"/>
      <c r="D20" s="227"/>
      <c r="E20" s="227"/>
      <c r="F20" s="908"/>
      <c r="G20" s="908"/>
      <c r="H20" s="227"/>
      <c r="I20" s="227"/>
      <c r="J20" s="227"/>
    </row>
    <row r="21" spans="2:16">
      <c r="B21" s="227"/>
      <c r="C21" s="227"/>
      <c r="D21" s="227"/>
      <c r="E21" s="227"/>
      <c r="F21" s="908"/>
      <c r="G21" s="908"/>
      <c r="H21" s="227"/>
      <c r="I21" s="227"/>
      <c r="J21" s="227"/>
    </row>
    <row r="22" spans="2:16">
      <c r="B22" s="227"/>
      <c r="C22" s="227"/>
      <c r="D22" s="227"/>
      <c r="E22" s="227"/>
      <c r="F22" s="908"/>
      <c r="G22" s="908"/>
      <c r="H22" s="227"/>
      <c r="I22" s="227"/>
      <c r="J22" s="227"/>
    </row>
    <row r="23" spans="2:16">
      <c r="B23" s="227"/>
      <c r="C23" s="227"/>
      <c r="D23" s="227"/>
      <c r="E23" s="227"/>
      <c r="F23" s="908"/>
      <c r="G23" s="908"/>
      <c r="H23" s="227"/>
      <c r="I23" s="227"/>
      <c r="J23" s="227"/>
    </row>
    <row r="24" spans="2:16">
      <c r="B24" s="227"/>
      <c r="C24" s="227"/>
      <c r="D24" s="227"/>
      <c r="E24" s="227"/>
      <c r="F24" s="908"/>
      <c r="G24" s="908"/>
      <c r="H24" s="227"/>
      <c r="I24" s="227"/>
      <c r="J24" s="227"/>
    </row>
    <row r="25" spans="2:16">
      <c r="B25" s="227"/>
      <c r="C25" s="227"/>
      <c r="D25" s="227"/>
      <c r="E25" s="227"/>
      <c r="F25" s="908"/>
      <c r="G25" s="908"/>
      <c r="H25" s="227"/>
      <c r="I25" s="227"/>
      <c r="J25" s="227"/>
    </row>
    <row r="26" spans="2:16">
      <c r="B26" s="227"/>
      <c r="C26" s="227"/>
      <c r="D26" s="227"/>
      <c r="E26" s="227"/>
      <c r="F26" s="908"/>
      <c r="G26" s="908"/>
      <c r="H26" s="227"/>
      <c r="I26" s="227"/>
      <c r="J26" s="227"/>
    </row>
    <row r="27" spans="2:16" ht="93.75" customHeight="1">
      <c r="B27" s="227"/>
      <c r="C27" s="227"/>
      <c r="D27" s="227"/>
      <c r="E27" s="227"/>
      <c r="F27" s="908"/>
      <c r="G27" s="908"/>
      <c r="H27" s="227"/>
      <c r="I27" s="227"/>
      <c r="J27" s="227"/>
    </row>
    <row r="28" spans="2:16" ht="93.75" customHeight="1">
      <c r="B28" s="227"/>
      <c r="C28" s="227"/>
      <c r="D28" s="227"/>
      <c r="E28" s="227"/>
      <c r="F28" s="908"/>
      <c r="G28" s="908"/>
      <c r="H28" s="227"/>
      <c r="I28" s="227"/>
      <c r="J28" s="227"/>
    </row>
    <row r="29" spans="2:16" ht="93.75" customHeight="1">
      <c r="B29" s="227"/>
      <c r="C29" s="227"/>
      <c r="D29" s="227"/>
      <c r="E29" s="227"/>
      <c r="F29" s="908"/>
      <c r="G29" s="908"/>
      <c r="H29" s="227"/>
      <c r="I29" s="227"/>
      <c r="J29" s="227"/>
    </row>
    <row r="30" spans="2:16" ht="93.75" customHeight="1">
      <c r="B30" s="227"/>
      <c r="C30" s="227"/>
      <c r="D30" s="227"/>
      <c r="E30" s="227"/>
      <c r="F30" s="908"/>
      <c r="G30" s="908"/>
      <c r="H30" s="227"/>
      <c r="I30" s="227"/>
      <c r="J30" s="227"/>
    </row>
    <row r="31" spans="2:16">
      <c r="M31" s="227"/>
      <c r="N31" s="227"/>
      <c r="O31" s="227"/>
      <c r="P31" s="227"/>
    </row>
    <row r="32" spans="2:16">
      <c r="M32" s="227"/>
      <c r="N32" s="227"/>
      <c r="O32" s="227"/>
      <c r="P32" s="227"/>
    </row>
    <row r="33" spans="2:16">
      <c r="M33" s="227"/>
      <c r="N33" s="227"/>
      <c r="O33" s="227"/>
      <c r="P33" s="227"/>
    </row>
    <row r="34" spans="2:16">
      <c r="M34" s="227"/>
      <c r="N34" s="227"/>
      <c r="O34" s="227"/>
      <c r="P34" s="227"/>
    </row>
    <row r="35" spans="2:16">
      <c r="M35" s="227"/>
      <c r="N35" s="227"/>
      <c r="O35" s="227"/>
      <c r="P35" s="227"/>
    </row>
    <row r="36" spans="2:16">
      <c r="M36" s="227"/>
      <c r="N36" s="227"/>
      <c r="O36" s="227"/>
      <c r="P36" s="227"/>
    </row>
    <row r="37" spans="2:16">
      <c r="B37" s="227"/>
      <c r="C37" s="227"/>
      <c r="D37" s="227"/>
      <c r="E37" s="227"/>
      <c r="F37" s="908"/>
      <c r="G37" s="908"/>
      <c r="H37" s="227"/>
      <c r="I37" s="227"/>
      <c r="J37" s="227"/>
      <c r="M37" s="227"/>
    </row>
    <row r="38" spans="2:16" ht="27.75">
      <c r="B38" s="227"/>
      <c r="C38" s="227"/>
      <c r="D38" s="228"/>
      <c r="E38" s="228"/>
      <c r="F38" s="910"/>
      <c r="G38" s="910"/>
      <c r="H38" s="228"/>
      <c r="I38" s="228"/>
      <c r="J38" s="228"/>
      <c r="M38" s="227"/>
    </row>
    <row r="39" spans="2:16">
      <c r="B39" s="227"/>
      <c r="C39" s="227"/>
      <c r="D39" s="227"/>
      <c r="E39" s="227"/>
      <c r="F39" s="908"/>
      <c r="G39" s="908"/>
      <c r="H39" s="227"/>
      <c r="I39" s="227"/>
      <c r="J39" s="227"/>
      <c r="M39" s="227"/>
    </row>
    <row r="40" spans="2:16">
      <c r="B40" s="227"/>
      <c r="M40" s="227"/>
    </row>
    <row r="41" spans="2:16">
      <c r="B41" s="227"/>
      <c r="M41" s="227"/>
    </row>
    <row r="42" spans="2:16">
      <c r="B42" s="227"/>
    </row>
    <row r="43" spans="2:16">
      <c r="B43" s="227"/>
    </row>
    <row r="44" spans="2:16">
      <c r="B44" s="227"/>
    </row>
    <row r="45" spans="2:16">
      <c r="B45" s="227"/>
      <c r="C45" s="227"/>
      <c r="D45" s="227"/>
      <c r="E45" s="227"/>
      <c r="F45" s="908"/>
      <c r="G45" s="908"/>
      <c r="H45" s="227"/>
      <c r="I45" s="227"/>
      <c r="J45" s="227"/>
    </row>
    <row r="46" spans="2:16">
      <c r="B46" s="227"/>
      <c r="C46" s="227"/>
      <c r="D46" s="227"/>
      <c r="E46" s="227"/>
      <c r="F46" s="908"/>
      <c r="G46" s="908"/>
      <c r="H46" s="227"/>
      <c r="I46" s="227"/>
      <c r="J46" s="227"/>
    </row>
    <row r="47" spans="2:16">
      <c r="B47" s="227"/>
      <c r="C47" s="227"/>
      <c r="D47" s="227"/>
      <c r="E47" s="227"/>
      <c r="F47" s="908"/>
      <c r="G47" s="908"/>
      <c r="H47" s="227"/>
      <c r="I47" s="227"/>
      <c r="J47" s="227"/>
    </row>
    <row r="48" spans="2:16">
      <c r="B48" s="227"/>
      <c r="C48" s="227"/>
      <c r="D48" s="227"/>
      <c r="E48" s="227"/>
      <c r="F48" s="908"/>
      <c r="G48" s="908"/>
      <c r="H48" s="227"/>
      <c r="I48" s="227"/>
      <c r="J48" s="227"/>
    </row>
    <row r="49" spans="2:10">
      <c r="B49" s="227"/>
      <c r="C49" s="227"/>
      <c r="D49" s="227"/>
      <c r="E49" s="227"/>
      <c r="F49" s="908"/>
      <c r="G49" s="908"/>
      <c r="H49" s="227"/>
      <c r="I49" s="227"/>
      <c r="J49" s="227"/>
    </row>
    <row r="50" spans="2:10">
      <c r="B50" s="227"/>
      <c r="C50" s="227"/>
      <c r="D50" s="227"/>
      <c r="E50" s="227"/>
      <c r="F50" s="908"/>
      <c r="G50" s="908"/>
      <c r="H50" s="227"/>
      <c r="I50" s="227"/>
      <c r="J50" s="227"/>
    </row>
    <row r="51" spans="2:10">
      <c r="B51" s="227"/>
      <c r="C51" s="227"/>
      <c r="D51" s="227"/>
      <c r="E51" s="227"/>
      <c r="F51" s="908"/>
      <c r="G51" s="908"/>
      <c r="H51" s="227"/>
      <c r="I51" s="227"/>
      <c r="J51" s="227"/>
    </row>
    <row r="52" spans="2:10">
      <c r="B52" s="227"/>
      <c r="C52" s="227"/>
      <c r="D52" s="227"/>
      <c r="E52" s="227"/>
      <c r="F52" s="908"/>
      <c r="G52" s="908"/>
      <c r="H52" s="227"/>
      <c r="I52" s="227"/>
      <c r="J52" s="227"/>
    </row>
    <row r="53" spans="2:10">
      <c r="B53" s="227"/>
      <c r="C53" s="227"/>
      <c r="D53" s="227"/>
      <c r="E53" s="227"/>
      <c r="F53" s="908"/>
      <c r="G53" s="908"/>
      <c r="H53" s="227"/>
      <c r="I53" s="227"/>
      <c r="J53" s="227"/>
    </row>
    <row r="54" spans="2:10">
      <c r="B54" s="227"/>
      <c r="C54" s="227"/>
      <c r="D54" s="227"/>
      <c r="E54" s="227"/>
      <c r="F54" s="908"/>
      <c r="G54" s="908"/>
      <c r="H54" s="227"/>
      <c r="I54" s="227"/>
      <c r="J54" s="227"/>
    </row>
    <row r="55" spans="2:10">
      <c r="B55" s="227"/>
      <c r="C55" s="227"/>
      <c r="D55" s="227"/>
      <c r="E55" s="227"/>
      <c r="F55" s="908"/>
      <c r="G55" s="908"/>
      <c r="H55" s="227"/>
      <c r="I55" s="227"/>
      <c r="J55" s="227"/>
    </row>
    <row r="56" spans="2:10">
      <c r="B56" s="227"/>
      <c r="C56" s="227"/>
      <c r="D56" s="227"/>
      <c r="E56" s="227"/>
      <c r="F56" s="908"/>
      <c r="G56" s="908"/>
      <c r="H56" s="227"/>
      <c r="I56" s="227"/>
      <c r="J56" s="227"/>
    </row>
    <row r="57" spans="2:10">
      <c r="B57" s="227"/>
      <c r="C57" s="227"/>
      <c r="D57" s="227"/>
      <c r="E57" s="227"/>
      <c r="F57" s="908"/>
      <c r="G57" s="908"/>
      <c r="H57" s="227"/>
      <c r="I57" s="227"/>
      <c r="J57" s="227"/>
    </row>
    <row r="58" spans="2:10">
      <c r="B58" s="227"/>
      <c r="C58" s="227"/>
      <c r="D58" s="227"/>
      <c r="E58" s="227"/>
      <c r="F58" s="908"/>
      <c r="G58" s="908"/>
      <c r="H58" s="227"/>
      <c r="I58" s="227"/>
      <c r="J58" s="227"/>
    </row>
    <row r="59" spans="2:10">
      <c r="B59" s="227"/>
      <c r="C59" s="227"/>
      <c r="D59" s="227"/>
      <c r="E59" s="227"/>
      <c r="F59" s="908"/>
      <c r="G59" s="908"/>
      <c r="H59" s="227"/>
      <c r="I59" s="227"/>
      <c r="J59" s="227"/>
    </row>
    <row r="60" spans="2:10">
      <c r="B60" s="227"/>
      <c r="C60" s="227"/>
      <c r="D60" s="227"/>
      <c r="E60" s="227"/>
      <c r="F60" s="908"/>
      <c r="G60" s="908"/>
      <c r="H60" s="227"/>
      <c r="I60" s="227"/>
      <c r="J60" s="227"/>
    </row>
    <row r="61" spans="2:10">
      <c r="B61" s="227"/>
      <c r="C61" s="227"/>
      <c r="D61" s="227"/>
      <c r="E61" s="227"/>
      <c r="F61" s="908"/>
      <c r="G61" s="908"/>
      <c r="H61" s="227"/>
      <c r="I61" s="227"/>
      <c r="J61" s="227"/>
    </row>
    <row r="62" spans="2:10">
      <c r="B62" s="227"/>
      <c r="C62" s="227"/>
      <c r="D62" s="227"/>
      <c r="E62" s="227"/>
      <c r="F62" s="908"/>
      <c r="G62" s="908"/>
      <c r="H62" s="227"/>
      <c r="I62" s="227"/>
      <c r="J62" s="227"/>
    </row>
    <row r="63" spans="2:10">
      <c r="B63" s="227"/>
      <c r="C63" s="227"/>
      <c r="D63" s="227"/>
      <c r="E63" s="227"/>
      <c r="F63" s="908"/>
      <c r="G63" s="908"/>
      <c r="H63" s="227"/>
      <c r="I63" s="227"/>
      <c r="J63" s="227"/>
    </row>
    <row r="64" spans="2:10">
      <c r="B64" s="227"/>
      <c r="C64" s="227"/>
      <c r="D64" s="227"/>
      <c r="E64" s="227"/>
      <c r="F64" s="908"/>
      <c r="G64" s="908"/>
      <c r="H64" s="227"/>
      <c r="I64" s="227"/>
      <c r="J64" s="227"/>
    </row>
    <row r="65" spans="2:10">
      <c r="B65" s="227"/>
      <c r="C65" s="227"/>
      <c r="D65" s="227"/>
      <c r="E65" s="227"/>
      <c r="F65" s="908"/>
      <c r="G65" s="908"/>
      <c r="H65" s="227"/>
      <c r="I65" s="227"/>
      <c r="J65" s="227"/>
    </row>
    <row r="66" spans="2:10">
      <c r="B66" s="227"/>
      <c r="C66" s="227"/>
      <c r="D66" s="227"/>
      <c r="E66" s="227"/>
      <c r="F66" s="908"/>
      <c r="G66" s="908"/>
      <c r="H66" s="227"/>
      <c r="I66" s="227"/>
      <c r="J66" s="227"/>
    </row>
    <row r="67" spans="2:10">
      <c r="B67" s="227"/>
      <c r="C67" s="227"/>
      <c r="D67" s="227"/>
      <c r="E67" s="227"/>
      <c r="F67" s="908"/>
      <c r="G67" s="908"/>
      <c r="H67" s="227"/>
      <c r="I67" s="227"/>
      <c r="J67" s="227"/>
    </row>
    <row r="68" spans="2:10">
      <c r="B68" s="227"/>
      <c r="C68" s="227"/>
      <c r="D68" s="227"/>
      <c r="E68" s="227"/>
      <c r="F68" s="908"/>
      <c r="G68" s="908"/>
      <c r="H68" s="227"/>
      <c r="I68" s="227"/>
      <c r="J68" s="227"/>
    </row>
    <row r="69" spans="2:10">
      <c r="B69" s="227"/>
      <c r="C69" s="227"/>
      <c r="D69" s="227"/>
      <c r="E69" s="227"/>
      <c r="F69" s="908"/>
      <c r="G69" s="908"/>
      <c r="H69" s="227"/>
      <c r="I69" s="227"/>
      <c r="J69" s="227"/>
    </row>
    <row r="70" spans="2:10">
      <c r="B70" s="227"/>
      <c r="C70" s="227"/>
      <c r="D70" s="227"/>
      <c r="E70" s="227"/>
      <c r="F70" s="908"/>
      <c r="G70" s="908"/>
      <c r="H70" s="227"/>
      <c r="I70" s="227"/>
      <c r="J70" s="227"/>
    </row>
    <row r="71" spans="2:10">
      <c r="B71" s="227"/>
      <c r="C71" s="227"/>
      <c r="D71" s="227"/>
      <c r="E71" s="227"/>
      <c r="F71" s="908"/>
      <c r="G71" s="908"/>
      <c r="H71" s="227"/>
      <c r="I71" s="227"/>
      <c r="J71" s="227"/>
    </row>
    <row r="72" spans="2:10">
      <c r="B72" s="227"/>
      <c r="C72" s="227"/>
      <c r="D72" s="227"/>
      <c r="E72" s="227"/>
      <c r="F72" s="908"/>
      <c r="G72" s="908"/>
      <c r="H72" s="227"/>
      <c r="I72" s="227"/>
      <c r="J72" s="227"/>
    </row>
    <row r="73" spans="2:10">
      <c r="B73" s="227"/>
      <c r="C73" s="227"/>
      <c r="D73" s="227"/>
      <c r="E73" s="227"/>
      <c r="F73" s="908"/>
      <c r="G73" s="908"/>
      <c r="H73" s="227"/>
      <c r="I73" s="227"/>
      <c r="J73" s="227"/>
    </row>
    <row r="74" spans="2:10">
      <c r="B74" s="227"/>
      <c r="C74" s="227"/>
      <c r="D74" s="227"/>
      <c r="E74" s="227"/>
      <c r="F74" s="908"/>
      <c r="G74" s="908"/>
      <c r="H74" s="227"/>
      <c r="I74" s="227"/>
      <c r="J74" s="227"/>
    </row>
    <row r="75" spans="2:10">
      <c r="B75" s="227"/>
      <c r="C75" s="227"/>
      <c r="D75" s="227"/>
      <c r="E75" s="227"/>
      <c r="F75" s="908"/>
      <c r="G75" s="908"/>
      <c r="H75" s="227"/>
      <c r="I75" s="227"/>
      <c r="J75" s="227"/>
    </row>
  </sheetData>
  <mergeCells count="3">
    <mergeCell ref="A1:J1"/>
    <mergeCell ref="A2:J2"/>
    <mergeCell ref="A4:J4"/>
  </mergeCells>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P49"/>
  <sheetViews>
    <sheetView showGridLines="0" view="pageBreakPreview" zoomScale="40" zoomScaleNormal="70" zoomScaleSheetLayoutView="40" workbookViewId="0">
      <selection activeCell="H10" sqref="H10"/>
    </sheetView>
  </sheetViews>
  <sheetFormatPr baseColWidth="10" defaultColWidth="11.42578125" defaultRowHeight="15"/>
  <cols>
    <col min="1" max="1" width="49.140625" style="589" customWidth="1"/>
    <col min="2" max="2" width="54" style="16" customWidth="1"/>
    <col min="3" max="3" width="48.7109375" style="16" customWidth="1"/>
    <col min="4" max="4" width="37.42578125" style="16" hidden="1" customWidth="1"/>
    <col min="5" max="5" width="23.140625" style="527" hidden="1" customWidth="1"/>
    <col min="6" max="6" width="59" style="16" customWidth="1"/>
    <col min="7" max="10" width="30" style="16" customWidth="1"/>
    <col min="11" max="11" width="29.140625" style="16" customWidth="1"/>
    <col min="12" max="13" width="19.28515625" style="16" customWidth="1"/>
    <col min="14" max="14" width="16.5703125" style="16" customWidth="1"/>
    <col min="15" max="15" width="19.7109375" style="16" customWidth="1"/>
    <col min="16" max="16" width="18.28515625" style="16" bestFit="1" customWidth="1"/>
    <col min="17" max="16384" width="11.42578125" style="16"/>
  </cols>
  <sheetData>
    <row r="1" spans="1:16" s="270" customFormat="1" ht="79.5" customHeight="1">
      <c r="A1" s="1287" t="s">
        <v>572</v>
      </c>
      <c r="B1" s="1287"/>
      <c r="C1" s="1287"/>
      <c r="D1" s="1287"/>
      <c r="E1" s="1287"/>
      <c r="F1" s="1287"/>
      <c r="G1" s="1287"/>
      <c r="H1" s="1287"/>
      <c r="I1" s="1287"/>
      <c r="J1" s="1287"/>
      <c r="K1" s="1287"/>
      <c r="L1" s="1287"/>
      <c r="M1" s="1287"/>
      <c r="N1" s="1287"/>
    </row>
    <row r="2" spans="1:16" s="270" customFormat="1" ht="47.25" customHeight="1">
      <c r="A2" s="1287" t="str">
        <f>+'Resumen '!O14</f>
        <v>Período:  Diciembre 2015 - Noviembre 2025</v>
      </c>
      <c r="B2" s="1287"/>
      <c r="C2" s="1287"/>
      <c r="D2" s="1287"/>
      <c r="E2" s="1287"/>
      <c r="F2" s="1287"/>
      <c r="G2" s="1287"/>
      <c r="H2" s="1287"/>
      <c r="I2" s="1287"/>
      <c r="J2" s="1287"/>
      <c r="K2" s="1287"/>
      <c r="L2" s="1287"/>
      <c r="M2" s="1287"/>
      <c r="N2" s="1287"/>
    </row>
    <row r="3" spans="1:16" customFormat="1" ht="20.25" customHeight="1">
      <c r="A3" s="1288"/>
      <c r="B3" s="1288"/>
      <c r="C3" s="1288"/>
      <c r="D3" s="1288"/>
      <c r="E3" s="1288"/>
      <c r="F3" s="1288"/>
      <c r="G3" s="1288"/>
      <c r="H3" s="1288"/>
      <c r="I3" s="1288"/>
      <c r="J3" s="1288"/>
      <c r="K3" s="1288"/>
      <c r="L3" s="1288"/>
      <c r="M3" s="1288"/>
      <c r="N3" s="1288"/>
      <c r="O3" s="24"/>
      <c r="P3" s="24"/>
    </row>
    <row r="4" spans="1:16" customFormat="1" ht="306" customHeight="1">
      <c r="A4" s="1289" t="s">
        <v>573</v>
      </c>
      <c r="B4" s="1289"/>
      <c r="C4" s="1289"/>
      <c r="D4" s="1289"/>
      <c r="E4" s="1289"/>
      <c r="F4" s="1289"/>
      <c r="G4" s="1289"/>
      <c r="H4" s="1289"/>
      <c r="I4" s="1289"/>
      <c r="J4" s="1289"/>
      <c r="K4" s="1289"/>
      <c r="L4" s="1289"/>
      <c r="M4" s="1289"/>
      <c r="N4" s="1289"/>
      <c r="O4" s="24"/>
      <c r="P4" s="24"/>
    </row>
    <row r="5" spans="1:16" ht="18.75">
      <c r="A5" s="846"/>
      <c r="B5" s="846"/>
      <c r="C5" s="846"/>
      <c r="D5" s="846"/>
      <c r="E5" s="846"/>
      <c r="F5" s="846"/>
      <c r="G5" s="846"/>
      <c r="H5" s="846"/>
      <c r="I5" s="846"/>
      <c r="J5" s="846"/>
      <c r="K5" s="846"/>
      <c r="L5" s="846"/>
      <c r="M5" s="846"/>
      <c r="N5" s="846"/>
    </row>
    <row r="6" spans="1:16" customFormat="1" ht="62.25" customHeight="1">
      <c r="A6" s="1061" t="s">
        <v>89</v>
      </c>
      <c r="B6" s="1062" t="s">
        <v>574</v>
      </c>
      <c r="C6" s="1062" t="s">
        <v>575</v>
      </c>
      <c r="D6" s="523" t="s">
        <v>576</v>
      </c>
      <c r="E6" s="525" t="s">
        <v>577</v>
      </c>
      <c r="F6" s="264"/>
      <c r="G6" s="264"/>
      <c r="H6" s="264"/>
      <c r="I6" s="264"/>
      <c r="J6" s="264"/>
      <c r="K6" s="264"/>
      <c r="L6" s="264"/>
      <c r="M6" s="264"/>
      <c r="N6" s="260"/>
    </row>
    <row r="7" spans="1:16" customFormat="1" ht="33.75" customHeight="1">
      <c r="A7" s="1063">
        <v>2015</v>
      </c>
      <c r="B7" s="1064">
        <v>6922811271.25</v>
      </c>
      <c r="C7" s="1065">
        <v>6892825210.3000002</v>
      </c>
      <c r="D7" s="522" t="e">
        <f>+#REF!*1000000</f>
        <v>#REF!</v>
      </c>
      <c r="E7" s="524" t="e">
        <f>+Tabla33[[#This Row],[Aporte Gobierno (Presupuestado)]]/Tabla33[[#This Row],[Columna1]]</f>
        <v>#REF!</v>
      </c>
      <c r="F7" s="8"/>
      <c r="G7" s="8"/>
      <c r="H7" s="8"/>
      <c r="I7" s="8"/>
      <c r="J7" s="8"/>
      <c r="K7" s="8"/>
      <c r="L7" s="8"/>
      <c r="M7" s="8"/>
      <c r="N7" s="26"/>
    </row>
    <row r="8" spans="1:16" customFormat="1" ht="33.75" customHeight="1">
      <c r="A8" s="1063">
        <v>2016</v>
      </c>
      <c r="B8" s="1064">
        <v>8498167479</v>
      </c>
      <c r="C8" s="1065">
        <v>8178603831.1000004</v>
      </c>
      <c r="D8" s="522" t="e">
        <f>+#REF!*1000000</f>
        <v>#REF!</v>
      </c>
      <c r="E8" s="524" t="e">
        <f>+Tabla33[[#This Row],[Aporte Gobierno (Presupuestado)]]/Tabla33[[#This Row],[Columna1]]</f>
        <v>#REF!</v>
      </c>
      <c r="F8" s="8"/>
      <c r="G8" s="8"/>
      <c r="H8" s="8"/>
      <c r="I8" s="8"/>
      <c r="J8" s="8"/>
      <c r="K8" s="8"/>
      <c r="L8" s="8"/>
      <c r="M8" s="8"/>
      <c r="N8" s="26"/>
    </row>
    <row r="9" spans="1:16" customFormat="1" ht="33.75" customHeight="1">
      <c r="A9" s="1063">
        <v>2017</v>
      </c>
      <c r="B9" s="1064">
        <v>8861365332.7000008</v>
      </c>
      <c r="C9" s="1065">
        <v>9002153750.7799988</v>
      </c>
      <c r="D9" s="522" t="e">
        <f>+#REF!*1000000</f>
        <v>#REF!</v>
      </c>
      <c r="E9" s="524" t="e">
        <f>+Tabla33[[#This Row],[Aporte Gobierno (Presupuestado)]]/Tabla33[[#This Row],[Columna1]]</f>
        <v>#REF!</v>
      </c>
      <c r="F9" s="8"/>
      <c r="G9" s="8"/>
      <c r="H9" s="8"/>
      <c r="I9" s="8"/>
      <c r="J9" s="8"/>
      <c r="K9" s="8"/>
      <c r="L9" s="8"/>
      <c r="M9" s="8"/>
      <c r="N9" s="26"/>
    </row>
    <row r="10" spans="1:16" customFormat="1" ht="33.75" customHeight="1">
      <c r="A10" s="1063">
        <v>2018</v>
      </c>
      <c r="B10" s="1064">
        <v>9303031996.6900005</v>
      </c>
      <c r="C10" s="1065">
        <v>9656741344.960001</v>
      </c>
      <c r="D10" s="522" t="e">
        <f>+#REF!*1000000</f>
        <v>#REF!</v>
      </c>
      <c r="E10" s="524" t="e">
        <f>+Tabla33[[#This Row],[Aporte Gobierno (Presupuestado)]]/Tabla33[[#This Row],[Columna1]]</f>
        <v>#REF!</v>
      </c>
      <c r="F10" s="8"/>
      <c r="G10" s="8"/>
      <c r="H10" s="8"/>
      <c r="I10" s="8"/>
      <c r="J10" s="8"/>
      <c r="K10" s="8"/>
      <c r="L10" s="8"/>
      <c r="M10" s="8"/>
      <c r="N10" s="26"/>
    </row>
    <row r="11" spans="1:16" customFormat="1" ht="33.75" customHeight="1">
      <c r="A11" s="1063">
        <v>2019</v>
      </c>
      <c r="B11" s="1064">
        <v>10073865331.02</v>
      </c>
      <c r="C11" s="1065">
        <v>10092459380.139999</v>
      </c>
      <c r="D11" s="522" t="e">
        <f>+#REF!*1000000</f>
        <v>#REF!</v>
      </c>
      <c r="E11" s="524" t="e">
        <f>+Tabla33[[#This Row],[Aporte Gobierno (Presupuestado)]]/Tabla33[[#This Row],[Columna1]]</f>
        <v>#REF!</v>
      </c>
      <c r="F11" s="8"/>
      <c r="G11" s="8"/>
      <c r="H11" s="8"/>
      <c r="I11" s="8"/>
      <c r="J11" s="8"/>
      <c r="K11" s="8"/>
      <c r="L11" s="8"/>
      <c r="M11" s="8"/>
      <c r="N11" s="26"/>
    </row>
    <row r="12" spans="1:16" customFormat="1" ht="33.75" customHeight="1">
      <c r="A12" s="1063">
        <v>2020</v>
      </c>
      <c r="B12" s="1065">
        <v>10800531998.65</v>
      </c>
      <c r="C12" s="1065">
        <v>12108569830.129999</v>
      </c>
      <c r="D12" s="522" t="e">
        <f>+#REF!*1000000</f>
        <v>#REF!</v>
      </c>
      <c r="E12" s="524" t="e">
        <f>+Tabla33[[#This Row],[Aporte Gobierno (Presupuestado)]]/Tabla33[[#This Row],[Columna1]]</f>
        <v>#REF!</v>
      </c>
      <c r="F12" s="8"/>
      <c r="G12" s="8"/>
      <c r="H12" s="8"/>
      <c r="I12" s="8"/>
      <c r="J12" s="8"/>
      <c r="K12" s="8"/>
      <c r="L12" s="8"/>
      <c r="M12" s="8"/>
      <c r="N12" s="26"/>
    </row>
    <row r="13" spans="1:16" customFormat="1" ht="33.75" customHeight="1">
      <c r="A13" s="1063">
        <v>2021</v>
      </c>
      <c r="B13" s="1065">
        <v>17765576332.630001</v>
      </c>
      <c r="C13" s="1065">
        <v>18026955388.759998</v>
      </c>
      <c r="D13" s="522" t="e">
        <f>+#REF!*1000000</f>
        <v>#REF!</v>
      </c>
      <c r="E13" s="524" t="e">
        <f>+Tabla33[[#This Row],[Aporte Gobierno (Presupuestado)]]/Tabla33[[#This Row],[Columna1]]</f>
        <v>#REF!</v>
      </c>
      <c r="F13" s="8"/>
      <c r="G13" s="8"/>
      <c r="H13" s="8"/>
      <c r="I13" s="8"/>
      <c r="J13" s="8"/>
      <c r="K13" s="8"/>
      <c r="L13" s="8"/>
      <c r="M13" s="8"/>
      <c r="N13" s="26"/>
    </row>
    <row r="14" spans="1:16" customFormat="1" ht="33.75" customHeight="1">
      <c r="A14" s="1063">
        <v>2022</v>
      </c>
      <c r="B14" s="1065">
        <v>16860531998.969999</v>
      </c>
      <c r="C14" s="1065">
        <v>18618103739.529999</v>
      </c>
      <c r="D14" s="522" t="e">
        <f>+#REF!*1000000</f>
        <v>#REF!</v>
      </c>
      <c r="E14" s="524" t="e">
        <f>+Tabla33[[#This Row],[Aporte Gobierno (Presupuestado)]]/Tabla33[[#This Row],[Columna1]]</f>
        <v>#REF!</v>
      </c>
      <c r="F14" s="8"/>
      <c r="G14" s="8"/>
      <c r="H14" s="8"/>
      <c r="I14" s="8"/>
      <c r="J14" s="8"/>
      <c r="K14" s="8"/>
      <c r="L14" s="8"/>
      <c r="M14" s="8"/>
      <c r="N14" s="26"/>
    </row>
    <row r="15" spans="1:16" customFormat="1" ht="33.75" customHeight="1">
      <c r="A15" s="1063">
        <v>2023</v>
      </c>
      <c r="B15" s="1065">
        <v>18395222000</v>
      </c>
      <c r="C15" s="1065">
        <v>18680602574.010002</v>
      </c>
      <c r="D15" s="522" t="e">
        <f>+#REF!*1000000</f>
        <v>#REF!</v>
      </c>
      <c r="E15" s="524" t="e">
        <f>+Tabla33[[#This Row],[Aporte Gobierno (Presupuestado)]]/Tabla33[[#This Row],[Columna1]]</f>
        <v>#REF!</v>
      </c>
      <c r="F15" s="8"/>
      <c r="G15" s="8"/>
      <c r="H15" s="8"/>
      <c r="I15" s="8"/>
      <c r="J15" s="8"/>
      <c r="K15" s="8"/>
      <c r="L15" s="8"/>
      <c r="M15" s="8"/>
      <c r="N15" s="26"/>
    </row>
    <row r="16" spans="1:16" customFormat="1" ht="33.75" customHeight="1">
      <c r="A16" s="1063">
        <v>2024</v>
      </c>
      <c r="B16" s="1064">
        <v>19395222000</v>
      </c>
      <c r="C16" s="1065">
        <v>18566920747.349998</v>
      </c>
      <c r="D16" s="522" t="e">
        <f>+#REF!*1000000</f>
        <v>#REF!</v>
      </c>
      <c r="E16" s="524" t="e">
        <f>+Tabla33[[#This Row],[Aporte Gobierno (Presupuestado)]]/Tabla33[[#This Row],[Columna1]]</f>
        <v>#REF!</v>
      </c>
      <c r="F16" s="8"/>
      <c r="G16" s="8"/>
      <c r="H16" s="8"/>
      <c r="I16" s="8"/>
      <c r="J16" s="8"/>
      <c r="K16" s="8"/>
      <c r="L16" s="8"/>
      <c r="M16" s="8"/>
      <c r="N16" s="26"/>
    </row>
    <row r="17" spans="1:14" customFormat="1" ht="33.75" customHeight="1">
      <c r="A17" s="1063" t="str">
        <f>+'Resumen '!O6</f>
        <v>Nov. 2025</v>
      </c>
      <c r="B17" s="1066">
        <v>24285004047.110001</v>
      </c>
      <c r="C17" s="1067">
        <v>21061145736.580002</v>
      </c>
      <c r="D17" s="522" t="e">
        <f>+#REF!*1000000</f>
        <v>#REF!</v>
      </c>
      <c r="E17" s="524" t="e">
        <f>+Tabla33[[#This Row],[Aporte Gobierno (Presupuestado)]]/Tabla33[[#This Row],[Columna1]]</f>
        <v>#REF!</v>
      </c>
      <c r="F17" s="8"/>
      <c r="G17" s="8"/>
      <c r="H17" s="8"/>
      <c r="I17" s="8"/>
      <c r="J17" s="8"/>
      <c r="K17" s="8"/>
      <c r="L17" s="8"/>
      <c r="M17" s="8"/>
    </row>
    <row r="18" spans="1:14" customFormat="1" ht="33.75" customHeight="1">
      <c r="A18" s="1068" t="s">
        <v>147</v>
      </c>
      <c r="B18" s="1069">
        <f>SUM(B7:B17)</f>
        <v>151161329788.02002</v>
      </c>
      <c r="C18" s="1069">
        <f>SUM(C7:C17)</f>
        <v>150885081533.64001</v>
      </c>
      <c r="D18" s="522" t="e">
        <f>+#REF!*1000000</f>
        <v>#REF!</v>
      </c>
      <c r="E18" s="526" t="e">
        <f>+Tabla33[[#This Row],[Aporte Gobierno (Presupuestado)]]/Tabla33[[#This Row],[Columna1]]</f>
        <v>#REF!</v>
      </c>
      <c r="F18" s="8"/>
      <c r="G18" s="8"/>
      <c r="H18" s="8"/>
      <c r="I18" s="8"/>
      <c r="J18" s="8"/>
      <c r="K18" s="8"/>
      <c r="L18" s="8"/>
      <c r="M18" s="8"/>
      <c r="N18" s="16"/>
    </row>
    <row r="19" spans="1:14" customFormat="1" ht="34.5" customHeight="1">
      <c r="A19" s="1060" t="s">
        <v>578</v>
      </c>
      <c r="B19" s="8"/>
      <c r="C19" s="8"/>
      <c r="D19" s="8"/>
      <c r="E19" s="8"/>
      <c r="F19" s="8"/>
      <c r="G19" s="8"/>
      <c r="H19" s="8"/>
      <c r="I19" s="8"/>
      <c r="J19" s="8"/>
      <c r="K19" s="8"/>
      <c r="L19" s="8"/>
      <c r="M19" s="8"/>
      <c r="N19" s="8"/>
    </row>
    <row r="20" spans="1:14" customFormat="1">
      <c r="A20" s="588"/>
      <c r="C20" s="8"/>
      <c r="D20" s="8"/>
      <c r="E20" s="37"/>
      <c r="F20" s="8"/>
      <c r="G20" s="8"/>
      <c r="H20" s="8"/>
      <c r="I20" s="8"/>
      <c r="J20" s="8"/>
      <c r="K20" s="8"/>
      <c r="L20" s="8"/>
      <c r="M20" s="8"/>
      <c r="N20" s="8"/>
    </row>
    <row r="21" spans="1:14" customFormat="1">
      <c r="A21" s="588"/>
      <c r="C21" s="8"/>
      <c r="D21" s="8"/>
      <c r="E21" s="37"/>
      <c r="F21" s="8"/>
      <c r="G21" s="8"/>
      <c r="H21" s="8"/>
      <c r="I21" s="8"/>
      <c r="J21" s="8"/>
      <c r="K21" s="8"/>
      <c r="L21" s="8"/>
      <c r="M21" s="8"/>
      <c r="N21" s="8"/>
    </row>
    <row r="22" spans="1:14" customFormat="1">
      <c r="A22" s="588"/>
      <c r="C22" s="8"/>
      <c r="D22" s="8"/>
      <c r="E22" s="37"/>
      <c r="F22" s="8"/>
      <c r="G22" s="8"/>
      <c r="H22" s="8"/>
      <c r="I22" s="8"/>
      <c r="J22" s="8"/>
      <c r="K22" s="8"/>
      <c r="L22" s="8"/>
      <c r="M22" s="8"/>
      <c r="N22" s="8"/>
    </row>
    <row r="23" spans="1:14" customFormat="1">
      <c r="A23" s="588"/>
      <c r="C23" s="8"/>
      <c r="D23" s="8"/>
      <c r="E23" s="37"/>
      <c r="F23" s="8"/>
      <c r="G23" s="8"/>
      <c r="H23" s="8"/>
      <c r="I23" s="8"/>
      <c r="J23" s="8"/>
      <c r="K23" s="8"/>
      <c r="L23" s="8"/>
      <c r="M23" s="8"/>
      <c r="N23" s="8"/>
    </row>
    <row r="24" spans="1:14" customFormat="1">
      <c r="A24" s="588"/>
      <c r="C24" s="8"/>
      <c r="D24" s="8"/>
      <c r="E24" s="37"/>
      <c r="F24" s="8"/>
      <c r="G24" s="8"/>
      <c r="H24" s="8"/>
      <c r="I24" s="8"/>
      <c r="J24" s="8"/>
      <c r="K24" s="8"/>
      <c r="L24" s="8"/>
      <c r="M24" s="8"/>
      <c r="N24" s="8"/>
    </row>
    <row r="25" spans="1:14" customFormat="1">
      <c r="A25" s="588"/>
      <c r="C25" s="8"/>
      <c r="D25" s="8"/>
      <c r="E25" s="37"/>
      <c r="F25" s="8"/>
      <c r="G25" s="8"/>
      <c r="H25" s="8"/>
      <c r="I25" s="8"/>
      <c r="J25" s="8"/>
      <c r="K25" s="8"/>
      <c r="L25" s="8"/>
      <c r="M25" s="8"/>
      <c r="N25" s="8"/>
    </row>
    <row r="26" spans="1:14" customFormat="1">
      <c r="A26" s="588"/>
      <c r="C26" s="8"/>
      <c r="D26" s="8"/>
      <c r="E26" s="37"/>
      <c r="F26" s="8"/>
      <c r="G26" s="8"/>
      <c r="H26" s="8"/>
      <c r="I26" s="8"/>
      <c r="J26" s="8"/>
      <c r="K26" s="8"/>
      <c r="L26" s="8"/>
      <c r="M26" s="8"/>
      <c r="N26" s="8"/>
    </row>
    <row r="27" spans="1:14" customFormat="1">
      <c r="A27" s="588"/>
      <c r="C27" s="8"/>
      <c r="D27" s="8"/>
      <c r="E27" s="37"/>
      <c r="F27" s="8"/>
      <c r="G27" s="8"/>
      <c r="H27" s="8"/>
      <c r="I27" s="8"/>
      <c r="J27" s="8"/>
      <c r="K27" s="8"/>
      <c r="L27" s="8"/>
      <c r="M27" s="8"/>
      <c r="N27" s="8"/>
    </row>
    <row r="28" spans="1:14" customFormat="1">
      <c r="A28" s="588"/>
      <c r="C28" s="8"/>
      <c r="D28" s="8"/>
      <c r="E28" s="37"/>
      <c r="F28" s="8"/>
      <c r="G28" s="8"/>
      <c r="H28" s="8"/>
      <c r="I28" s="8"/>
      <c r="J28" s="8"/>
      <c r="K28" s="8"/>
      <c r="L28" s="8"/>
      <c r="M28" s="8"/>
      <c r="N28" s="8"/>
    </row>
    <row r="29" spans="1:14" customFormat="1">
      <c r="A29" s="588"/>
      <c r="C29" s="8"/>
      <c r="D29" s="8"/>
      <c r="E29" s="37"/>
      <c r="F29" s="8"/>
      <c r="G29" s="8"/>
      <c r="H29" s="8"/>
      <c r="I29" s="8"/>
      <c r="J29" s="8"/>
      <c r="K29" s="8"/>
      <c r="L29" s="8"/>
      <c r="M29" s="8"/>
      <c r="N29" s="8"/>
    </row>
    <row r="30" spans="1:14" customFormat="1">
      <c r="A30" s="588"/>
      <c r="C30" s="8"/>
      <c r="D30" s="8"/>
      <c r="E30" s="37"/>
      <c r="F30" s="8"/>
      <c r="G30" s="8"/>
      <c r="H30" s="8"/>
      <c r="I30" s="8"/>
      <c r="J30" s="8"/>
      <c r="K30" s="8"/>
      <c r="L30" s="8"/>
      <c r="M30" s="8"/>
      <c r="N30" s="8"/>
    </row>
    <row r="31" spans="1:14" customFormat="1">
      <c r="A31" s="588"/>
      <c r="C31" s="8"/>
      <c r="D31" s="8"/>
      <c r="E31" s="37"/>
    </row>
    <row r="32" spans="1:14" customFormat="1">
      <c r="A32" s="588"/>
      <c r="C32" s="8"/>
      <c r="E32" s="37"/>
    </row>
    <row r="33" spans="1:14" customFormat="1">
      <c r="A33" s="588"/>
      <c r="E33" s="37"/>
    </row>
    <row r="34" spans="1:14" customFormat="1">
      <c r="A34" s="588"/>
      <c r="E34" s="37"/>
    </row>
    <row r="35" spans="1:14" customFormat="1">
      <c r="A35" s="588"/>
      <c r="E35" s="37"/>
    </row>
    <row r="36" spans="1:14" customFormat="1">
      <c r="A36" s="588"/>
      <c r="E36" s="37"/>
    </row>
    <row r="37" spans="1:14" customFormat="1">
      <c r="A37" s="588"/>
      <c r="E37" s="37"/>
    </row>
    <row r="38" spans="1:14" customFormat="1">
      <c r="A38" s="588"/>
      <c r="E38" s="37"/>
    </row>
    <row r="39" spans="1:14" customFormat="1">
      <c r="A39" s="588"/>
      <c r="E39" s="37"/>
    </row>
    <row r="40" spans="1:14" customFormat="1">
      <c r="A40" s="588"/>
      <c r="E40" s="37"/>
    </row>
    <row r="41" spans="1:14" customFormat="1">
      <c r="A41" s="588"/>
      <c r="E41" s="37"/>
    </row>
    <row r="42" spans="1:14" customFormat="1">
      <c r="A42" s="588"/>
      <c r="E42" s="37"/>
    </row>
    <row r="43" spans="1:14" customFormat="1">
      <c r="A43" s="588"/>
      <c r="E43" s="37"/>
    </row>
    <row r="44" spans="1:14" customFormat="1">
      <c r="A44" s="588"/>
      <c r="E44" s="37"/>
    </row>
    <row r="45" spans="1:14" customFormat="1">
      <c r="A45" s="588"/>
      <c r="E45" s="37"/>
    </row>
    <row r="46" spans="1:14" customFormat="1">
      <c r="A46" s="588"/>
      <c r="E46" s="37"/>
    </row>
    <row r="47" spans="1:14">
      <c r="A47" s="588"/>
      <c r="B47"/>
      <c r="C47"/>
      <c r="D47"/>
      <c r="E47" s="37"/>
      <c r="F47"/>
      <c r="G47"/>
      <c r="H47"/>
      <c r="I47"/>
      <c r="J47"/>
      <c r="K47"/>
      <c r="L47"/>
      <c r="M47"/>
      <c r="N47"/>
    </row>
    <row r="48" spans="1:14">
      <c r="A48" s="588"/>
      <c r="B48"/>
      <c r="C48"/>
      <c r="D48"/>
    </row>
    <row r="49" spans="1:3">
      <c r="A49" s="588"/>
      <c r="B49"/>
      <c r="C49"/>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9" scale="28"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P56"/>
  <sheetViews>
    <sheetView showGridLines="0" view="pageBreakPreview" zoomScale="55" zoomScaleNormal="85" zoomScaleSheetLayoutView="55" workbookViewId="0">
      <selection activeCell="S12" sqref="S12"/>
    </sheetView>
  </sheetViews>
  <sheetFormatPr baseColWidth="10" defaultColWidth="11.42578125" defaultRowHeight="14.25"/>
  <cols>
    <col min="1" max="1" width="26" style="176" customWidth="1"/>
    <col min="2" max="2" width="42.7109375" style="176" customWidth="1"/>
    <col min="3" max="3" width="39.5703125" style="176" customWidth="1"/>
    <col min="4" max="4" width="22" style="176" bestFit="1" customWidth="1"/>
    <col min="5" max="5" width="22" style="176" customWidth="1"/>
    <col min="6" max="8" width="16" style="176" customWidth="1"/>
    <col min="9" max="9" width="22" style="176" customWidth="1"/>
    <col min="10" max="15" width="16" style="176" customWidth="1"/>
    <col min="16" max="16" width="18.85546875" style="176" customWidth="1"/>
    <col min="17" max="17" width="16.28515625" style="176" customWidth="1"/>
    <col min="18" max="16384" width="11.42578125" style="176"/>
  </cols>
  <sheetData>
    <row r="1" spans="1:16" s="271" customFormat="1" ht="48" customHeight="1">
      <c r="A1" s="1221" t="s">
        <v>579</v>
      </c>
      <c r="B1" s="1221"/>
      <c r="C1" s="1221"/>
      <c r="D1" s="1221"/>
      <c r="E1" s="1221"/>
      <c r="F1" s="1221"/>
      <c r="G1" s="1221"/>
      <c r="H1" s="1221"/>
      <c r="I1" s="1221"/>
      <c r="J1" s="1221"/>
      <c r="K1" s="1221"/>
      <c r="L1" s="1221"/>
      <c r="M1" s="1221"/>
      <c r="N1" s="1221"/>
      <c r="O1" s="1221"/>
      <c r="P1" s="1221"/>
    </row>
    <row r="2" spans="1:16" s="271" customFormat="1" ht="42" customHeight="1">
      <c r="A2" s="1184" t="s">
        <v>580</v>
      </c>
      <c r="B2" s="1184"/>
      <c r="C2" s="1184"/>
      <c r="D2" s="1184"/>
      <c r="E2" s="1184"/>
      <c r="F2" s="1184"/>
      <c r="G2" s="1184"/>
      <c r="H2" s="1184"/>
      <c r="I2" s="1184"/>
      <c r="J2" s="1184"/>
      <c r="K2" s="1184"/>
      <c r="L2" s="1184"/>
      <c r="M2" s="1184"/>
      <c r="N2" s="1184"/>
      <c r="O2" s="1184"/>
      <c r="P2" s="1184"/>
    </row>
    <row r="3" spans="1:16" ht="244.5" customHeight="1">
      <c r="A3" s="1290" t="s">
        <v>581</v>
      </c>
      <c r="B3" s="1290"/>
      <c r="C3" s="1290"/>
      <c r="D3" s="1290"/>
      <c r="E3" s="1290"/>
      <c r="F3" s="1290"/>
      <c r="G3" s="1290"/>
      <c r="H3" s="1290"/>
      <c r="I3" s="1290"/>
      <c r="J3" s="1290"/>
      <c r="K3" s="1290"/>
      <c r="L3" s="1290"/>
      <c r="M3" s="1290"/>
      <c r="N3" s="1290"/>
      <c r="O3" s="1290"/>
      <c r="P3" s="1290"/>
    </row>
    <row r="4" spans="1:16" ht="10.5" customHeight="1">
      <c r="A4" s="642"/>
      <c r="B4" s="642"/>
      <c r="C4" s="642"/>
      <c r="D4" s="642"/>
      <c r="E4" s="642"/>
      <c r="F4" s="642"/>
      <c r="G4" s="642"/>
      <c r="H4" s="642"/>
      <c r="I4" s="642"/>
      <c r="J4" s="642"/>
      <c r="K4" s="642"/>
      <c r="L4" s="642"/>
      <c r="M4" s="642"/>
      <c r="N4" s="642"/>
      <c r="O4" s="642"/>
      <c r="P4" s="642"/>
    </row>
    <row r="5" spans="1:16" ht="54" customHeight="1">
      <c r="A5" s="1070" t="s">
        <v>317</v>
      </c>
      <c r="B5" s="1071" t="s">
        <v>582</v>
      </c>
      <c r="C5" s="1076" t="s">
        <v>583</v>
      </c>
    </row>
    <row r="6" spans="1:16" ht="24.75" customHeight="1">
      <c r="A6" s="1072" t="s">
        <v>96</v>
      </c>
      <c r="B6" s="1073">
        <v>50076360</v>
      </c>
      <c r="C6" s="1077">
        <v>18748</v>
      </c>
      <c r="G6" s="1078"/>
      <c r="H6" s="1078"/>
      <c r="I6" s="1078"/>
      <c r="J6" s="1078"/>
    </row>
    <row r="7" spans="1:16" ht="26.25">
      <c r="A7" s="1072" t="s">
        <v>97</v>
      </c>
      <c r="B7" s="1073">
        <v>198431876</v>
      </c>
      <c r="C7" s="1077">
        <v>27105</v>
      </c>
    </row>
    <row r="8" spans="1:16" ht="26.25">
      <c r="A8" s="1072" t="s">
        <v>98</v>
      </c>
      <c r="B8" s="1073">
        <v>290300675</v>
      </c>
      <c r="C8" s="1077">
        <v>29726</v>
      </c>
    </row>
    <row r="9" spans="1:16" ht="26.25">
      <c r="A9" s="1072" t="s">
        <v>99</v>
      </c>
      <c r="B9" s="1073">
        <v>329302820</v>
      </c>
      <c r="C9" s="1077">
        <v>30703</v>
      </c>
    </row>
    <row r="10" spans="1:16" ht="26.25">
      <c r="A10" s="1072" t="s">
        <v>100</v>
      </c>
      <c r="B10" s="1073">
        <v>325369681</v>
      </c>
      <c r="C10" s="1077">
        <v>25205</v>
      </c>
    </row>
    <row r="11" spans="1:16" ht="26.25">
      <c r="A11" s="1072" t="s">
        <v>101</v>
      </c>
      <c r="B11" s="1073">
        <v>327924639</v>
      </c>
      <c r="C11" s="1077">
        <v>30370</v>
      </c>
    </row>
    <row r="12" spans="1:16" ht="26.25">
      <c r="A12" s="1072" t="s">
        <v>102</v>
      </c>
      <c r="B12" s="1073">
        <v>334436634</v>
      </c>
      <c r="C12" s="1077">
        <v>30529</v>
      </c>
    </row>
    <row r="13" spans="1:16" ht="26.25">
      <c r="A13" s="1072" t="s">
        <v>103</v>
      </c>
      <c r="B13" s="1073">
        <v>315440517</v>
      </c>
      <c r="C13" s="1077">
        <v>27409</v>
      </c>
    </row>
    <row r="14" spans="1:16" ht="26.25">
      <c r="A14" s="1072" t="s">
        <v>104</v>
      </c>
      <c r="B14" s="1073">
        <v>569264097.79999995</v>
      </c>
      <c r="C14" s="1077">
        <v>72326</v>
      </c>
    </row>
    <row r="15" spans="1:16" ht="26.25">
      <c r="A15" s="1072" t="s">
        <v>105</v>
      </c>
      <c r="B15" s="1073">
        <v>755666119.44000006</v>
      </c>
      <c r="C15" s="1077">
        <v>76197</v>
      </c>
    </row>
    <row r="16" spans="1:16" ht="26.25">
      <c r="A16" s="1072" t="s">
        <v>106</v>
      </c>
      <c r="B16" s="1073">
        <v>775832563.27999997</v>
      </c>
      <c r="C16" s="1077">
        <v>90654</v>
      </c>
    </row>
    <row r="17" spans="1:3" ht="26.25">
      <c r="A17" s="1072" t="s">
        <v>107</v>
      </c>
      <c r="B17" s="1073">
        <v>1012496890.88</v>
      </c>
      <c r="C17" s="1077">
        <v>95925</v>
      </c>
    </row>
    <row r="18" spans="1:3" ht="26.25">
      <c r="A18" s="1072" t="s">
        <v>108</v>
      </c>
      <c r="B18" s="1073">
        <v>1030045663.2399999</v>
      </c>
      <c r="C18" s="1077">
        <v>97916</v>
      </c>
    </row>
    <row r="19" spans="1:3" ht="26.25">
      <c r="A19" s="1072" t="s">
        <v>109</v>
      </c>
      <c r="B19" s="1073">
        <v>1686480878.2399998</v>
      </c>
      <c r="C19" s="1077">
        <v>104426</v>
      </c>
    </row>
    <row r="20" spans="1:3" ht="26.25">
      <c r="A20" s="1072" t="s">
        <v>379</v>
      </c>
      <c r="B20" s="1073">
        <v>1914428962.3</v>
      </c>
      <c r="C20" s="1077">
        <v>111952</v>
      </c>
    </row>
    <row r="21" spans="1:3" ht="26.25">
      <c r="A21" s="1072" t="s">
        <v>380</v>
      </c>
      <c r="B21" s="1073">
        <v>2187783021.98</v>
      </c>
      <c r="C21" s="1077">
        <v>115202</v>
      </c>
    </row>
    <row r="22" spans="1:3" ht="26.25">
      <c r="A22" s="1072" t="s">
        <v>584</v>
      </c>
      <c r="B22" s="1073">
        <v>3329730496.9899993</v>
      </c>
      <c r="C22" s="1077">
        <v>118983</v>
      </c>
    </row>
    <row r="23" spans="1:3" ht="26.25">
      <c r="A23" s="1074" t="s">
        <v>147</v>
      </c>
      <c r="B23" s="1075">
        <f>SUM(B6:B22)</f>
        <v>15433011896.15</v>
      </c>
      <c r="C23" s="1075"/>
    </row>
    <row r="24" spans="1:3" ht="23.25">
      <c r="A24" s="183" t="s">
        <v>585</v>
      </c>
    </row>
    <row r="53" ht="33" customHeight="1"/>
    <row r="54" ht="39" customHeight="1"/>
    <row r="55" ht="39" customHeight="1"/>
    <row r="56" ht="39" customHeight="1"/>
  </sheetData>
  <mergeCells count="3">
    <mergeCell ref="A1:P1"/>
    <mergeCell ref="A2:P2"/>
    <mergeCell ref="A3:P3"/>
  </mergeCells>
  <pageMargins left="0.70866141732283472" right="0.70866141732283472" top="0.74803149606299213" bottom="0.74803149606299213" header="0.31496062992125984" footer="0.31496062992125984"/>
  <pageSetup paperSize="9" scale="33"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41" sqref="S41"/>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Q19" sqref="Q19"/>
    </sheetView>
  </sheetViews>
  <sheetFormatPr baseColWidth="10" defaultColWidth="11.42578125" defaultRowHeight="15"/>
  <cols>
    <col min="7" max="7" width="13.42578125" customWidth="1"/>
    <col min="12" max="12" width="30.7109375" customWidth="1"/>
  </cols>
  <sheetData>
    <row r="7" spans="1:13" ht="75.75" customHeight="1">
      <c r="A7" s="1138" t="s">
        <v>83</v>
      </c>
      <c r="B7" s="1138"/>
      <c r="C7" s="1138"/>
      <c r="D7" s="1138"/>
      <c r="E7" s="1138"/>
      <c r="F7" s="1138"/>
      <c r="G7" s="1138"/>
      <c r="H7" s="1138"/>
      <c r="I7" s="1138"/>
      <c r="J7" s="1138"/>
      <c r="K7" s="1138"/>
      <c r="L7" s="1138"/>
      <c r="M7" s="1138"/>
    </row>
    <row r="8" spans="1:13">
      <c r="A8" s="1138"/>
      <c r="B8" s="1138"/>
      <c r="C8" s="1138"/>
      <c r="D8" s="1138"/>
      <c r="E8" s="1138"/>
      <c r="F8" s="1138"/>
      <c r="G8" s="1138"/>
      <c r="H8" s="1138"/>
      <c r="I8" s="1138"/>
      <c r="J8" s="1138"/>
      <c r="K8" s="1138"/>
      <c r="L8" s="1138"/>
      <c r="M8" s="1138"/>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paperSize="9" scale="6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O64" sqref="O64"/>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70" customFormat="1" ht="84.75" customHeight="1">
      <c r="A1" s="1291" t="s">
        <v>586</v>
      </c>
      <c r="B1" s="1291"/>
      <c r="C1" s="1291"/>
      <c r="D1" s="1291"/>
      <c r="E1" s="1291"/>
      <c r="F1" s="1291"/>
      <c r="G1" s="1291"/>
      <c r="H1" s="1291"/>
      <c r="I1" s="1291"/>
      <c r="J1" s="1291"/>
      <c r="K1" s="1291"/>
    </row>
    <row r="2" spans="1:11" s="270" customFormat="1" ht="43.5" customHeight="1">
      <c r="A2" s="1292" t="str">
        <f>+'Resumen '!O14</f>
        <v>Período:  Diciembre 2015 - Noviembre 2025</v>
      </c>
      <c r="B2" s="1292"/>
      <c r="C2" s="1292"/>
      <c r="D2" s="1292"/>
      <c r="E2" s="1292"/>
      <c r="F2" s="1292"/>
      <c r="G2" s="1292"/>
      <c r="H2" s="1292"/>
      <c r="I2" s="1292"/>
      <c r="J2" s="1292"/>
      <c r="K2" s="1292"/>
    </row>
    <row r="3" spans="1:11" ht="17.25" customHeight="1"/>
    <row r="4" spans="1:11" ht="287.25" customHeight="1">
      <c r="A4" s="1141" t="s">
        <v>587</v>
      </c>
      <c r="B4" s="1142"/>
      <c r="C4" s="1142"/>
      <c r="D4" s="1142"/>
      <c r="E4" s="1142"/>
      <c r="F4" s="1142"/>
      <c r="G4" s="1142"/>
      <c r="H4" s="1142"/>
      <c r="I4" s="1142"/>
      <c r="J4" s="1142"/>
      <c r="K4" s="1142"/>
    </row>
    <row r="5" spans="1:11" ht="17.25" customHeight="1"/>
    <row r="6" spans="1:11" s="260" customFormat="1" ht="27.75" customHeight="1">
      <c r="B6" s="300" t="s">
        <v>317</v>
      </c>
      <c r="C6" s="302" t="s">
        <v>588</v>
      </c>
    </row>
    <row r="7" spans="1:11" s="61" customFormat="1" ht="33.75" customHeight="1">
      <c r="B7" s="1079" t="s">
        <v>102</v>
      </c>
      <c r="C7" s="1080">
        <v>38018208331.940002</v>
      </c>
    </row>
    <row r="8" spans="1:11" s="61" customFormat="1" ht="33.75" customHeight="1">
      <c r="B8" s="1079" t="s">
        <v>103</v>
      </c>
      <c r="C8" s="1080">
        <v>42519520570.940002</v>
      </c>
    </row>
    <row r="9" spans="1:11" s="61" customFormat="1" ht="33.75" customHeight="1">
      <c r="B9" s="1079" t="s">
        <v>104</v>
      </c>
      <c r="C9" s="1081">
        <v>47463118892.330002</v>
      </c>
      <c r="D9" s="1082"/>
    </row>
    <row r="10" spans="1:11" s="61" customFormat="1" ht="33.75" customHeight="1">
      <c r="B10" s="1079" t="s">
        <v>105</v>
      </c>
      <c r="C10" s="1081">
        <v>53637242684.989998</v>
      </c>
      <c r="D10" s="1082"/>
    </row>
    <row r="11" spans="1:11" s="61" customFormat="1" ht="33.75" customHeight="1">
      <c r="B11" s="1079" t="s">
        <v>106</v>
      </c>
      <c r="C11" s="1081">
        <v>58492444764.089996</v>
      </c>
      <c r="D11" s="1082"/>
    </row>
    <row r="12" spans="1:11" s="61" customFormat="1" ht="33.75" customHeight="1">
      <c r="B12" s="1083">
        <v>2020</v>
      </c>
      <c r="C12" s="1081">
        <v>57570980579.769997</v>
      </c>
      <c r="D12" s="1082"/>
    </row>
    <row r="13" spans="1:11" s="61" customFormat="1" ht="33.75" customHeight="1">
      <c r="B13" s="1083">
        <v>2021</v>
      </c>
      <c r="C13" s="1081">
        <v>66464047805.599998</v>
      </c>
      <c r="D13" s="1082"/>
    </row>
    <row r="14" spans="1:11" s="61" customFormat="1" ht="33.75" customHeight="1">
      <c r="B14" s="1083">
        <v>2022</v>
      </c>
      <c r="C14" s="1081">
        <v>80172200895.899994</v>
      </c>
      <c r="D14" s="1082"/>
    </row>
    <row r="15" spans="1:11" s="61" customFormat="1" ht="33.75" customHeight="1">
      <c r="B15" s="1083">
        <v>2023</v>
      </c>
      <c r="C15" s="1081">
        <v>89113603543.490005</v>
      </c>
      <c r="D15" s="1082"/>
    </row>
    <row r="16" spans="1:11" s="61" customFormat="1" ht="33.75" customHeight="1">
      <c r="B16" s="1083">
        <v>2024</v>
      </c>
      <c r="C16" s="1081">
        <v>99668069831.240005</v>
      </c>
      <c r="D16" s="1082"/>
    </row>
    <row r="17" spans="1:9" s="61" customFormat="1" ht="33.75" customHeight="1">
      <c r="B17" s="1083" t="str">
        <f>+'Resumen '!O6</f>
        <v>Nov. 2025</v>
      </c>
      <c r="C17" s="1081">
        <f>+'3. PagosXcuentas'!E16</f>
        <v>99532234537.919998</v>
      </c>
    </row>
    <row r="18" spans="1:9" ht="27.75">
      <c r="B18" s="301" t="s">
        <v>147</v>
      </c>
      <c r="C18" s="303">
        <f>SUM(C7:C17)</f>
        <v>732651672438.20996</v>
      </c>
    </row>
    <row r="19" spans="1:9">
      <c r="A19" s="1"/>
      <c r="B19" s="1"/>
      <c r="C19" s="1"/>
      <c r="D19" s="1"/>
      <c r="E19" s="1"/>
      <c r="F19" s="80"/>
      <c r="G19" s="79"/>
      <c r="H19" s="79"/>
      <c r="I19" s="79"/>
    </row>
    <row r="20" spans="1:9">
      <c r="A20" s="1"/>
      <c r="B20" s="1"/>
      <c r="C20" s="1"/>
      <c r="D20" s="1"/>
      <c r="E20" s="1"/>
      <c r="F20" s="1"/>
      <c r="G20" s="79"/>
      <c r="H20" s="79"/>
      <c r="I20" s="79"/>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paperSize="9" scale="31"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L24" sqref="L24"/>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9" width="15.42578125" customWidth="1"/>
    <col min="10" max="10" width="24.28515625" bestFit="1" customWidth="1"/>
    <col min="11" max="11" width="30" customWidth="1"/>
    <col min="12" max="12" width="29.7109375" customWidth="1"/>
  </cols>
  <sheetData>
    <row r="1" spans="1:15" s="270" customFormat="1" ht="62.25" customHeight="1">
      <c r="A1" s="1184" t="s">
        <v>589</v>
      </c>
      <c r="B1" s="1184"/>
      <c r="C1" s="1184"/>
      <c r="D1" s="1184"/>
      <c r="E1" s="1184"/>
      <c r="F1" s="1184"/>
      <c r="G1" s="1184"/>
      <c r="H1" s="1184"/>
      <c r="I1" s="1184"/>
      <c r="J1" s="1184"/>
    </row>
    <row r="2" spans="1:15" s="270" customFormat="1" ht="32.25" customHeight="1">
      <c r="A2" s="1293" t="s">
        <v>590</v>
      </c>
      <c r="B2" s="1293"/>
      <c r="C2" s="1293"/>
      <c r="D2" s="1293"/>
      <c r="E2" s="1293"/>
      <c r="F2" s="1293"/>
      <c r="G2" s="1293"/>
      <c r="H2" s="1293"/>
      <c r="I2" s="1293"/>
      <c r="J2" s="1293"/>
    </row>
    <row r="3" spans="1:15" ht="9.75" customHeight="1">
      <c r="A3" s="559"/>
      <c r="B3" s="50"/>
      <c r="C3" s="50"/>
      <c r="D3" s="50"/>
      <c r="E3" s="50"/>
    </row>
    <row r="4" spans="1:15" ht="197.25" customHeight="1">
      <c r="A4" s="1294" t="s">
        <v>591</v>
      </c>
      <c r="B4" s="1295"/>
      <c r="C4" s="1295"/>
      <c r="D4" s="1295"/>
      <c r="E4" s="1295"/>
      <c r="F4" s="1295"/>
      <c r="G4" s="1295"/>
      <c r="H4" s="1295"/>
      <c r="I4" s="1295"/>
      <c r="J4" s="1295"/>
    </row>
    <row r="5" spans="1:15" ht="13.5" customHeight="1">
      <c r="A5" s="50"/>
      <c r="B5" s="50"/>
      <c r="C5" s="50"/>
      <c r="D5" s="50"/>
      <c r="E5" s="50"/>
    </row>
    <row r="6" spans="1:15" s="218" customFormat="1" ht="29.25" customHeight="1">
      <c r="A6" s="304" t="s">
        <v>517</v>
      </c>
      <c r="B6" s="305" t="s">
        <v>109</v>
      </c>
      <c r="C6" s="305" t="s">
        <v>379</v>
      </c>
      <c r="D6" s="305" t="s">
        <v>380</v>
      </c>
      <c r="E6" s="305" t="s">
        <v>592</v>
      </c>
      <c r="F6" s="306" t="s">
        <v>147</v>
      </c>
      <c r="G6" s="305" t="s">
        <v>161</v>
      </c>
    </row>
    <row r="7" spans="1:15" s="180" customFormat="1" ht="18">
      <c r="A7" s="307" t="s">
        <v>593</v>
      </c>
      <c r="B7" s="911">
        <v>64516667631.620003</v>
      </c>
      <c r="C7" s="911">
        <v>72515503134.449997</v>
      </c>
      <c r="D7" s="911">
        <v>81223400245.509995</v>
      </c>
      <c r="E7" s="911">
        <f>+'Resumen '!E75</f>
        <v>81144635092.229996</v>
      </c>
      <c r="F7" s="912">
        <f t="shared" ref="F7:F15" si="0">SUM(B7:E7)</f>
        <v>299400206103.81</v>
      </c>
      <c r="G7" s="1027">
        <f>+Tabla35[[#This Row],[Total]]/$F$16</f>
        <v>0.81235200467375079</v>
      </c>
      <c r="J7" s="218"/>
      <c r="L7"/>
      <c r="M7"/>
    </row>
    <row r="8" spans="1:15" s="180" customFormat="1" ht="18.75" customHeight="1">
      <c r="A8" s="307" t="s">
        <v>594</v>
      </c>
      <c r="B8" s="911">
        <v>3637727227.8899999</v>
      </c>
      <c r="C8" s="911">
        <v>3046658090.7199998</v>
      </c>
      <c r="D8" s="911">
        <v>3302531369.3600001</v>
      </c>
      <c r="E8" s="911">
        <f>+'Resumen '!E76</f>
        <v>3276420816.1900001</v>
      </c>
      <c r="F8" s="912">
        <f t="shared" si="0"/>
        <v>13263337504.16</v>
      </c>
      <c r="G8" s="1028">
        <f>+Tabla35[[#This Row],[Total]]/$F$16</f>
        <v>3.5986945200809625E-2</v>
      </c>
      <c r="J8" s="218"/>
      <c r="L8"/>
      <c r="M8"/>
    </row>
    <row r="9" spans="1:15" s="180" customFormat="1" ht="18.75" customHeight="1">
      <c r="A9" s="307" t="s">
        <v>595</v>
      </c>
      <c r="B9" s="911">
        <v>6657059927.75</v>
      </c>
      <c r="C9" s="911">
        <v>7539272243.8900003</v>
      </c>
      <c r="D9" s="911">
        <v>8428664553.5299997</v>
      </c>
      <c r="E9" s="911">
        <f>+'Resumen '!E78</f>
        <v>8419453850.6700001</v>
      </c>
      <c r="F9" s="912">
        <f t="shared" si="0"/>
        <v>31044450575.839996</v>
      </c>
      <c r="G9" s="1028">
        <f>+Tabla35[[#This Row],[Total]]/$F$16</f>
        <v>8.4231811285175581E-2</v>
      </c>
      <c r="J9" s="218"/>
      <c r="L9"/>
      <c r="M9"/>
    </row>
    <row r="10" spans="1:15" s="180" customFormat="1" ht="18">
      <c r="A10" s="307" t="s">
        <v>596</v>
      </c>
      <c r="B10" s="913">
        <v>299922059.91000003</v>
      </c>
      <c r="C10" s="913">
        <v>328081703.39999998</v>
      </c>
      <c r="D10" s="913">
        <v>354482605.56999999</v>
      </c>
      <c r="E10" s="911">
        <f>+'Resumen '!E79</f>
        <v>350862218.31</v>
      </c>
      <c r="F10" s="912">
        <f t="shared" si="0"/>
        <v>1333348587.1899998</v>
      </c>
      <c r="G10" s="1028">
        <f>+Tabla35[[#This Row],[Total]]/$F$16</f>
        <v>3.6177276289420905E-3</v>
      </c>
      <c r="J10" s="218"/>
      <c r="L10"/>
      <c r="M10"/>
    </row>
    <row r="11" spans="1:15" s="180" customFormat="1" ht="18.75" customHeight="1">
      <c r="A11" s="307" t="s">
        <v>597</v>
      </c>
      <c r="B11" s="913">
        <v>534942027.41000003</v>
      </c>
      <c r="C11" s="913">
        <v>550668409.03999996</v>
      </c>
      <c r="D11" s="913">
        <v>623677440.78999996</v>
      </c>
      <c r="E11" s="911">
        <f>+'Resumen '!E80</f>
        <v>607978073.51999998</v>
      </c>
      <c r="F11" s="912">
        <f t="shared" si="0"/>
        <v>2317265950.7600002</v>
      </c>
      <c r="G11" s="1028">
        <f>+Tabla35[[#This Row],[Total]]/$F$16</f>
        <v>6.2873558604345818E-3</v>
      </c>
      <c r="J11" s="218"/>
      <c r="L11"/>
      <c r="M11"/>
      <c r="N11" s="220"/>
      <c r="O11" s="220"/>
    </row>
    <row r="12" spans="1:15" s="180" customFormat="1" ht="18.75" customHeight="1">
      <c r="A12" s="307" t="s">
        <v>598</v>
      </c>
      <c r="B12" s="911">
        <v>537390142.97000003</v>
      </c>
      <c r="C12" s="911">
        <v>598183649.45000005</v>
      </c>
      <c r="D12" s="911">
        <v>668602213.62</v>
      </c>
      <c r="E12" s="911">
        <f>+'Resumen '!E81</f>
        <v>667812430.24000001</v>
      </c>
      <c r="F12" s="912">
        <f t="shared" si="0"/>
        <v>2471988436.2799997</v>
      </c>
      <c r="G12" s="1028">
        <f>+Tabla35[[#This Row],[Total]]/$F$16</f>
        <v>6.7071589157360768E-3</v>
      </c>
      <c r="J12" s="218"/>
      <c r="L12"/>
      <c r="M12"/>
    </row>
    <row r="13" spans="1:15" s="180" customFormat="1" ht="18.75" customHeight="1">
      <c r="A13" s="307" t="s">
        <v>599</v>
      </c>
      <c r="B13" s="911">
        <v>3070768143.7399998</v>
      </c>
      <c r="C13" s="911">
        <v>3418154271.48</v>
      </c>
      <c r="D13" s="911">
        <v>3820529252.0700002</v>
      </c>
      <c r="E13" s="911">
        <f>+'Resumen '!E82</f>
        <v>3816034861.7800002</v>
      </c>
      <c r="F13" s="912">
        <f t="shared" si="0"/>
        <v>14125486529.07</v>
      </c>
      <c r="G13" s="1028">
        <f>+Tabla35[[#This Row],[Total]]/$F$16</f>
        <v>3.8326183699764843E-2</v>
      </c>
      <c r="J13" s="218"/>
      <c r="L13"/>
      <c r="M13"/>
    </row>
    <row r="14" spans="1:15" s="180" customFormat="1" ht="18.75" customHeight="1">
      <c r="A14" s="307" t="s">
        <v>600</v>
      </c>
      <c r="B14" s="911">
        <v>660867082.09000003</v>
      </c>
      <c r="C14" s="911">
        <v>744719455.63999999</v>
      </c>
      <c r="D14" s="911">
        <v>830780103.28999996</v>
      </c>
      <c r="E14" s="911">
        <f>+'Resumen '!E83</f>
        <v>832685893.03999996</v>
      </c>
      <c r="F14" s="912">
        <f t="shared" si="0"/>
        <v>3069052534.0599999</v>
      </c>
      <c r="G14" s="1028">
        <f>+Tabla35[[#This Row],[Total]]/$F$16</f>
        <v>8.3271518444721915E-3</v>
      </c>
      <c r="J14" s="218"/>
      <c r="L14"/>
      <c r="M14"/>
      <c r="N14"/>
      <c r="O14"/>
    </row>
    <row r="15" spans="1:15" s="180" customFormat="1" ht="18.75" customHeight="1">
      <c r="A15" s="307" t="s">
        <v>601</v>
      </c>
      <c r="B15" s="913">
        <v>330441648.19999999</v>
      </c>
      <c r="C15" s="913">
        <v>372362585.42000002</v>
      </c>
      <c r="D15" s="913">
        <v>415402047.5</v>
      </c>
      <c r="E15" s="911">
        <f>+'Resumen '!E84</f>
        <v>416351301.94</v>
      </c>
      <c r="F15" s="912">
        <f t="shared" si="0"/>
        <v>1534557583.0599999</v>
      </c>
      <c r="G15" s="1028">
        <f>+Tabla35[[#This Row],[Total]]/$F$16</f>
        <v>4.1636608909142404E-3</v>
      </c>
      <c r="J15" s="218"/>
      <c r="L15"/>
      <c r="M15"/>
      <c r="N15"/>
      <c r="O15"/>
    </row>
    <row r="16" spans="1:15" s="180" customFormat="1" ht="18.75" customHeight="1">
      <c r="A16" s="424" t="s">
        <v>147</v>
      </c>
      <c r="B16" s="912">
        <f t="shared" ref="B16:E16" si="1">SUM(B7:B15)</f>
        <v>80245785891.580017</v>
      </c>
      <c r="C16" s="912">
        <f t="shared" si="1"/>
        <v>89113603543.489975</v>
      </c>
      <c r="D16" s="912">
        <f t="shared" si="1"/>
        <v>99668069831.23999</v>
      </c>
      <c r="E16" s="912">
        <f t="shared" si="1"/>
        <v>99532234537.919998</v>
      </c>
      <c r="F16" s="912">
        <f>SUM(F7:F15)</f>
        <v>368559693804.22998</v>
      </c>
      <c r="G16" s="1029">
        <f>+Tabla35[[#This Row],[Total]]/$F$16</f>
        <v>1</v>
      </c>
      <c r="L16"/>
      <c r="M16"/>
      <c r="N16"/>
      <c r="O16"/>
    </row>
    <row r="17" spans="5:10" ht="18" customHeight="1"/>
    <row r="18" spans="5:10" ht="14.25" customHeight="1">
      <c r="E18" s="37"/>
      <c r="F18" s="37"/>
      <c r="G18" s="37"/>
      <c r="H18" s="37"/>
      <c r="I18" s="37"/>
      <c r="J18" s="37"/>
    </row>
    <row r="19" spans="5:10">
      <c r="E19" s="37"/>
      <c r="F19" s="37"/>
      <c r="G19" s="37"/>
      <c r="H19" s="37"/>
      <c r="I19" s="37"/>
      <c r="J19" s="37"/>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199" priority="4" operator="equal">
      <formula>0</formula>
    </cfRule>
  </conditionalFormatting>
  <pageMargins left="0.70866141732283472" right="0.70866141732283472" top="0.74803149606299213" bottom="0.74803149606299213" header="0.31496062992125984" footer="0.31496062992125984"/>
  <pageSetup paperSize="9" scale="40"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85"/>
  <sheetViews>
    <sheetView showGridLines="0" view="pageBreakPreview" zoomScale="55" zoomScaleNormal="100" zoomScaleSheetLayoutView="55" workbookViewId="0">
      <pane ySplit="6" topLeftCell="A7" activePane="bottomLeft" state="frozen"/>
      <selection pane="bottomLeft" activeCell="P11" sqref="O11:P12"/>
    </sheetView>
  </sheetViews>
  <sheetFormatPr baseColWidth="10" defaultColWidth="11.42578125" defaultRowHeight="15"/>
  <cols>
    <col min="1" max="1" width="33" style="38" customWidth="1"/>
    <col min="2" max="2" width="32.140625" style="38" bestFit="1" customWidth="1"/>
    <col min="3" max="4" width="31.5703125" style="38" bestFit="1" customWidth="1"/>
    <col min="5" max="5" width="31.5703125" style="59" bestFit="1" customWidth="1"/>
    <col min="6" max="6" width="34.42578125" style="59" bestFit="1" customWidth="1"/>
    <col min="7" max="7" width="24.5703125" style="38" customWidth="1"/>
    <col min="8" max="8" width="11.42578125" style="38"/>
    <col min="9" max="9" width="50" style="38" customWidth="1"/>
    <col min="10" max="16384" width="11.42578125" style="38"/>
  </cols>
  <sheetData>
    <row r="1" spans="1:9" s="276" customFormat="1" ht="57.75" customHeight="1">
      <c r="A1" s="1298" t="s">
        <v>602</v>
      </c>
      <c r="B1" s="1298"/>
      <c r="C1" s="1298"/>
      <c r="D1" s="1298"/>
      <c r="E1" s="1298"/>
      <c r="F1" s="1298"/>
      <c r="G1" s="1298"/>
    </row>
    <row r="2" spans="1:9" s="276" customFormat="1" ht="31.5">
      <c r="A2" s="1298" t="str">
        <f>+'Resumen '!O1</f>
        <v>Período:  Diciembre 2009 - Noviembre 2025</v>
      </c>
      <c r="B2" s="1298"/>
      <c r="C2" s="1298"/>
      <c r="D2" s="1298"/>
      <c r="E2" s="1298"/>
      <c r="F2" s="1298"/>
      <c r="G2" s="1298"/>
    </row>
    <row r="3" spans="1:9" ht="12" customHeight="1">
      <c r="A3" s="344"/>
      <c r="B3" s="344"/>
      <c r="C3" s="344"/>
      <c r="D3" s="344"/>
    </row>
    <row r="4" spans="1:9" ht="372" customHeight="1">
      <c r="A4" s="1299" t="s">
        <v>603</v>
      </c>
      <c r="B4" s="1300"/>
      <c r="C4" s="1300"/>
      <c r="D4" s="1300"/>
      <c r="E4" s="1300"/>
      <c r="F4" s="1300"/>
      <c r="G4" s="1300"/>
    </row>
    <row r="5" spans="1:9" ht="10.5" customHeight="1">
      <c r="A5" s="344"/>
      <c r="B5" s="344"/>
      <c r="C5" s="344"/>
      <c r="D5" s="344"/>
    </row>
    <row r="6" spans="1:9" s="920" customFormat="1" ht="27" customHeight="1">
      <c r="A6" s="915" t="s">
        <v>604</v>
      </c>
      <c r="B6" s="916" t="s">
        <v>109</v>
      </c>
      <c r="C6" s="916" t="s">
        <v>379</v>
      </c>
      <c r="D6" s="916" t="s">
        <v>380</v>
      </c>
      <c r="E6" s="917" t="s">
        <v>518</v>
      </c>
      <c r="F6" s="918" t="s">
        <v>147</v>
      </c>
      <c r="G6" s="919"/>
    </row>
    <row r="7" spans="1:9" s="925" customFormat="1" ht="18.75">
      <c r="A7" s="921" t="s">
        <v>605</v>
      </c>
      <c r="B7" s="922">
        <v>21133960278.52</v>
      </c>
      <c r="C7" s="922">
        <v>23761158668.84</v>
      </c>
      <c r="D7" s="922">
        <v>26307149985.470001</v>
      </c>
      <c r="E7" s="923">
        <f>+'Resumen '!H75</f>
        <v>26248442954.02</v>
      </c>
      <c r="F7" s="924">
        <f t="shared" ref="F7:F21" si="0">SUM(B7:E7)</f>
        <v>97450711886.850006</v>
      </c>
      <c r="G7" s="919"/>
      <c r="I7" s="1084"/>
    </row>
    <row r="8" spans="1:9" s="925" customFormat="1" ht="18.75">
      <c r="A8" s="921" t="s">
        <v>606</v>
      </c>
      <c r="B8" s="922">
        <v>15142864075.59</v>
      </c>
      <c r="C8" s="922">
        <v>16944321974.73</v>
      </c>
      <c r="D8" s="922">
        <v>18574520728.369999</v>
      </c>
      <c r="E8" s="923">
        <f>+'Resumen '!H76</f>
        <v>18577110632.439999</v>
      </c>
      <c r="F8" s="924">
        <f t="shared" si="0"/>
        <v>69238817411.130005</v>
      </c>
      <c r="G8" s="919"/>
      <c r="I8" s="1084"/>
    </row>
    <row r="9" spans="1:9" s="925" customFormat="1" ht="18.75">
      <c r="A9" s="921" t="s">
        <v>607</v>
      </c>
      <c r="B9" s="922">
        <v>13013729587.18</v>
      </c>
      <c r="C9" s="922">
        <v>14701970341.059999</v>
      </c>
      <c r="D9" s="922">
        <v>16494263877.709999</v>
      </c>
      <c r="E9" s="923">
        <f>+'Resumen '!H77</f>
        <v>16590195452.76</v>
      </c>
      <c r="F9" s="924">
        <f t="shared" si="0"/>
        <v>60800159258.709999</v>
      </c>
      <c r="G9" s="919"/>
      <c r="I9" s="1084"/>
    </row>
    <row r="10" spans="1:9" s="925" customFormat="1" ht="18.75">
      <c r="A10" s="921" t="s">
        <v>608</v>
      </c>
      <c r="B10" s="922">
        <v>12570028697.83</v>
      </c>
      <c r="C10" s="922">
        <v>13887348136.860001</v>
      </c>
      <c r="D10" s="922">
        <v>15841462403.57</v>
      </c>
      <c r="E10" s="923">
        <f>+'Resumen '!H78</f>
        <v>16164640834.559999</v>
      </c>
      <c r="F10" s="924">
        <f t="shared" si="0"/>
        <v>58463480072.82</v>
      </c>
      <c r="I10" s="1084"/>
    </row>
    <row r="11" spans="1:9" s="925" customFormat="1" ht="18.75">
      <c r="A11" s="921" t="s">
        <v>609</v>
      </c>
      <c r="B11" s="922">
        <v>10637508913.700001</v>
      </c>
      <c r="C11" s="922">
        <v>12015726917.77</v>
      </c>
      <c r="D11" s="922">
        <v>13536130550.85</v>
      </c>
      <c r="E11" s="923">
        <f>+'Resumen '!H79</f>
        <v>13077117054.889999</v>
      </c>
      <c r="F11" s="924">
        <f t="shared" si="0"/>
        <v>49266483437.209999</v>
      </c>
      <c r="I11" s="1084"/>
    </row>
    <row r="12" spans="1:9" s="925" customFormat="1" ht="18.75">
      <c r="A12" s="921" t="s">
        <v>493</v>
      </c>
      <c r="B12" s="922">
        <v>3741208489.0300002</v>
      </c>
      <c r="C12" s="922">
        <v>3130204689.73</v>
      </c>
      <c r="D12" s="922">
        <v>3399884093.4499998</v>
      </c>
      <c r="E12" s="923">
        <f>+'Resumen '!H80</f>
        <v>3375465224.8099999</v>
      </c>
      <c r="F12" s="924">
        <f t="shared" si="0"/>
        <v>13646762497.019999</v>
      </c>
      <c r="I12" s="1084"/>
    </row>
    <row r="13" spans="1:9" s="925" customFormat="1" ht="18.75">
      <c r="A13" s="921" t="s">
        <v>610</v>
      </c>
      <c r="B13" s="922">
        <v>471821207.45999998</v>
      </c>
      <c r="C13" s="922">
        <v>504301157.47000003</v>
      </c>
      <c r="D13" s="922">
        <v>534668410.19</v>
      </c>
      <c r="E13" s="923">
        <f>+'Resumen '!H81</f>
        <v>1730474556.6500001</v>
      </c>
      <c r="F13" s="924">
        <f t="shared" si="0"/>
        <v>3241265331.7700005</v>
      </c>
      <c r="I13" s="1084"/>
    </row>
    <row r="14" spans="1:9" s="925" customFormat="1" ht="18.75">
      <c r="A14" s="921" t="s">
        <v>611</v>
      </c>
      <c r="B14" s="922">
        <v>537390142.97000003</v>
      </c>
      <c r="C14" s="922">
        <v>598183649.45000005</v>
      </c>
      <c r="D14" s="922">
        <v>668602213.62</v>
      </c>
      <c r="E14" s="923">
        <f>+'Resumen '!H82</f>
        <v>832685893.03999996</v>
      </c>
      <c r="F14" s="924">
        <f t="shared" si="0"/>
        <v>2636861899.0799999</v>
      </c>
      <c r="G14" s="926"/>
      <c r="I14" s="1084"/>
    </row>
    <row r="15" spans="1:9" s="925" customFormat="1" ht="18.75">
      <c r="A15" s="921" t="s">
        <v>612</v>
      </c>
      <c r="B15" s="922">
        <v>296541693.35000002</v>
      </c>
      <c r="C15" s="922">
        <v>302866298.23000002</v>
      </c>
      <c r="D15" s="922">
        <v>314432235.98000002</v>
      </c>
      <c r="E15" s="923">
        <f>+'Resumen '!H83</f>
        <v>667812430.24000001</v>
      </c>
      <c r="F15" s="924">
        <f t="shared" si="0"/>
        <v>1581652657.8000002</v>
      </c>
      <c r="G15" s="926"/>
      <c r="I15" s="1084"/>
    </row>
    <row r="16" spans="1:9" s="925" customFormat="1" ht="18.75">
      <c r="A16" s="921" t="s">
        <v>613</v>
      </c>
      <c r="B16" s="922">
        <v>151374061.84</v>
      </c>
      <c r="C16" s="922">
        <v>125458548.02</v>
      </c>
      <c r="D16" s="922">
        <v>129359342.27</v>
      </c>
      <c r="E16" s="923">
        <f>+'Resumen '!H84</f>
        <v>629816979.75999999</v>
      </c>
      <c r="F16" s="924">
        <f t="shared" si="0"/>
        <v>1036008931.89</v>
      </c>
      <c r="G16" s="927"/>
      <c r="I16" s="1084"/>
    </row>
    <row r="17" spans="1:9" s="925" customFormat="1" ht="18.75">
      <c r="A17" s="921" t="s">
        <v>614</v>
      </c>
      <c r="B17" s="922">
        <v>299922059.91000003</v>
      </c>
      <c r="C17" s="922">
        <v>328083703.39999998</v>
      </c>
      <c r="D17" s="922">
        <v>354482585.56999999</v>
      </c>
      <c r="E17" s="923">
        <f>+'Resumen '!H85</f>
        <v>517012611.29000002</v>
      </c>
      <c r="F17" s="924">
        <f t="shared" si="0"/>
        <v>1499500960.1699998</v>
      </c>
      <c r="G17" s="926"/>
      <c r="I17" s="1084"/>
    </row>
    <row r="18" spans="1:9" s="925" customFormat="1" ht="18.75">
      <c r="A18" s="921" t="s">
        <v>615</v>
      </c>
      <c r="B18" s="922">
        <v>862196273.07000005</v>
      </c>
      <c r="C18" s="922">
        <v>1191703556.96</v>
      </c>
      <c r="D18" s="922">
        <v>1667785704.45</v>
      </c>
      <c r="E18" s="923">
        <f>+'Resumen '!H86</f>
        <v>416351301.94</v>
      </c>
      <c r="F18" s="924">
        <f t="shared" si="0"/>
        <v>4138036836.4200006</v>
      </c>
      <c r="G18" s="926"/>
      <c r="I18" s="1084"/>
    </row>
    <row r="19" spans="1:9" s="925" customFormat="1" ht="18.75">
      <c r="A19" s="921" t="s">
        <v>616</v>
      </c>
      <c r="B19" s="922">
        <v>395931680.88999999</v>
      </c>
      <c r="C19" s="922">
        <v>505195760.00999999</v>
      </c>
      <c r="D19" s="922">
        <v>599145528.95000005</v>
      </c>
      <c r="E19" s="923">
        <f>+'Resumen '!H87</f>
        <v>350862218.31</v>
      </c>
      <c r="F19" s="924">
        <f t="shared" si="0"/>
        <v>1851135188.1599998</v>
      </c>
      <c r="G19" s="926"/>
      <c r="I19" s="1084"/>
    </row>
    <row r="20" spans="1:9" s="925" customFormat="1" ht="18.75">
      <c r="A20" s="921" t="s">
        <v>617</v>
      </c>
      <c r="B20" s="922">
        <v>660867082.09000003</v>
      </c>
      <c r="C20" s="922">
        <v>744719455.62</v>
      </c>
      <c r="D20" s="922">
        <v>830780103.28999996</v>
      </c>
      <c r="E20" s="923">
        <f>+'Resumen '!H88</f>
        <v>115844504.13</v>
      </c>
      <c r="F20" s="924">
        <f t="shared" si="0"/>
        <v>2352211145.1300001</v>
      </c>
      <c r="G20" s="926"/>
      <c r="I20" s="1084"/>
    </row>
    <row r="21" spans="1:9" s="925" customFormat="1" ht="18.75">
      <c r="A21" s="921" t="s">
        <v>618</v>
      </c>
      <c r="B21" s="922">
        <v>330441648.19999999</v>
      </c>
      <c r="C21" s="922">
        <v>372362585.44</v>
      </c>
      <c r="D21" s="922">
        <v>415402047.5</v>
      </c>
      <c r="E21" s="923">
        <f>+'Resumen '!H89</f>
        <v>238401889.08000001</v>
      </c>
      <c r="F21" s="924">
        <f t="shared" si="0"/>
        <v>1356608170.2199998</v>
      </c>
      <c r="G21" s="926"/>
      <c r="I21" s="1084"/>
    </row>
    <row r="22" spans="1:9" s="919" customFormat="1" ht="18.75">
      <c r="A22" s="928" t="s">
        <v>604</v>
      </c>
      <c r="B22" s="929">
        <f>SUM(B7:B21)</f>
        <v>80245785891.63002</v>
      </c>
      <c r="C22" s="929">
        <f>SUM(C7:C21)</f>
        <v>89113605443.589981</v>
      </c>
      <c r="D22" s="929">
        <f>SUM(D7:D21)</f>
        <v>99668069811.23999</v>
      </c>
      <c r="E22" s="929">
        <f>SUM(E7:E21)</f>
        <v>99532234537.919983</v>
      </c>
      <c r="F22" s="929">
        <f>SUM(F7:F21)</f>
        <v>368559695684.38</v>
      </c>
      <c r="G22" s="926"/>
      <c r="I22" s="1084"/>
    </row>
    <row r="23" spans="1:9" s="919" customFormat="1" ht="12.75" customHeight="1">
      <c r="A23" s="1297" t="s">
        <v>619</v>
      </c>
      <c r="B23" s="1297"/>
      <c r="C23" s="1297"/>
      <c r="D23" s="1297"/>
      <c r="E23" s="1297"/>
      <c r="F23" s="1297"/>
      <c r="G23" s="931"/>
      <c r="I23" s="1084"/>
    </row>
    <row r="24" spans="1:9" s="919" customFormat="1" ht="18.75">
      <c r="A24" s="919" t="s">
        <v>620</v>
      </c>
      <c r="E24" s="930"/>
      <c r="G24" s="926"/>
    </row>
    <row r="25" spans="1:9">
      <c r="E25" s="83"/>
      <c r="G25" s="90"/>
    </row>
    <row r="26" spans="1:9">
      <c r="G26" s="90"/>
    </row>
    <row r="27" spans="1:9">
      <c r="G27" s="90"/>
    </row>
    <row r="28" spans="1:9">
      <c r="G28" s="90"/>
    </row>
    <row r="29" spans="1:9">
      <c r="G29" s="90"/>
    </row>
    <row r="30" spans="1:9">
      <c r="G30" s="90"/>
    </row>
    <row r="31" spans="1:9">
      <c r="G31" s="90"/>
    </row>
    <row r="32" spans="1:9">
      <c r="G32" s="90"/>
    </row>
    <row r="33" spans="7:7">
      <c r="G33" s="90"/>
    </row>
    <row r="34" spans="7:7">
      <c r="G34" s="90"/>
    </row>
    <row r="35" spans="7:7">
      <c r="G35" s="90"/>
    </row>
    <row r="36" spans="7:7">
      <c r="G36" s="90"/>
    </row>
    <row r="37" spans="7:7">
      <c r="G37" s="90"/>
    </row>
    <row r="38" spans="7:7">
      <c r="G38" s="90"/>
    </row>
    <row r="39" spans="7:7">
      <c r="G39" s="90"/>
    </row>
    <row r="40" spans="7:7">
      <c r="G40" s="90"/>
    </row>
    <row r="41" spans="7:7">
      <c r="G41" s="90"/>
    </row>
    <row r="42" spans="7:7">
      <c r="G42" s="90"/>
    </row>
    <row r="78" ht="4.5" customHeight="1"/>
    <row r="83" spans="1:6" ht="30" customHeight="1"/>
    <row r="84" spans="1:6" ht="17.25" customHeight="1">
      <c r="A84" s="89" t="s">
        <v>621</v>
      </c>
      <c r="B84" s="423"/>
      <c r="C84" s="423"/>
      <c r="D84" s="423"/>
      <c r="E84" s="100"/>
      <c r="F84" s="100"/>
    </row>
    <row r="85" spans="1:6" ht="20.25" customHeight="1">
      <c r="A85" s="1296" t="s">
        <v>622</v>
      </c>
      <c r="B85" s="1296"/>
      <c r="C85" s="1296"/>
      <c r="D85" s="1296"/>
      <c r="E85" s="1296"/>
      <c r="F85" s="1296"/>
    </row>
  </sheetData>
  <mergeCells count="5">
    <mergeCell ref="A85:F85"/>
    <mergeCell ref="A23:F23"/>
    <mergeCell ref="A2:G2"/>
    <mergeCell ref="A1:G1"/>
    <mergeCell ref="A4:G4"/>
  </mergeCells>
  <conditionalFormatting sqref="B7:F21">
    <cfRule type="cellIs" dxfId="186" priority="1" operator="equal">
      <formula>0</formula>
    </cfRule>
  </conditionalFormatting>
  <conditionalFormatting sqref="E7:E21">
    <cfRule type="cellIs" dxfId="185" priority="3" operator="equal">
      <formula>0</formula>
    </cfRule>
    <cfRule type="cellIs" dxfId="184" priority="4" operator="equal">
      <formula>0</formula>
    </cfRule>
  </conditionalFormatting>
  <pageMargins left="0.70866141732283472" right="0.70866141732283472" top="0.74803149606299213" bottom="0.74803149606299213" header="0.31496062992125984" footer="0.31496062992125984"/>
  <pageSetup paperSize="9" scale="39" orientation="portrait"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R26" sqref="R26"/>
    </sheetView>
  </sheetViews>
  <sheetFormatPr baseColWidth="10" defaultColWidth="11.42578125" defaultRowHeight="22.5" customHeight="1"/>
  <cols>
    <col min="1" max="1" width="20.140625" style="20" customWidth="1"/>
    <col min="2" max="2" width="32.7109375" style="73" customWidth="1"/>
    <col min="3" max="3" width="22.85546875" style="73" customWidth="1"/>
    <col min="4" max="4" width="32" style="73" customWidth="1"/>
    <col min="5" max="5" width="28" style="73" customWidth="1"/>
    <col min="6" max="6" width="24.7109375" style="20" bestFit="1" customWidth="1"/>
    <col min="7"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78" customFormat="1" ht="81" customHeight="1">
      <c r="A1" s="1304" t="s">
        <v>623</v>
      </c>
      <c r="B1" s="1304"/>
      <c r="C1" s="1304"/>
      <c r="D1" s="1304"/>
      <c r="E1" s="1304"/>
      <c r="F1" s="1304"/>
      <c r="G1" s="1304"/>
      <c r="H1" s="1304"/>
      <c r="I1" s="1304"/>
      <c r="J1" s="1304"/>
      <c r="K1" s="1304"/>
      <c r="L1" s="277"/>
    </row>
    <row r="2" spans="1:13" ht="34.5" customHeight="1">
      <c r="A2" s="1305" t="s">
        <v>624</v>
      </c>
      <c r="B2" s="1305"/>
      <c r="C2" s="1305"/>
      <c r="D2" s="1305"/>
      <c r="E2" s="1305"/>
      <c r="F2" s="1305"/>
      <c r="G2" s="1305"/>
      <c r="H2" s="1305"/>
      <c r="I2" s="1305"/>
      <c r="J2" s="1305"/>
      <c r="K2" s="1305"/>
      <c r="L2" s="154"/>
      <c r="M2" s="278"/>
    </row>
    <row r="3" spans="1:13" ht="5.25" customHeight="1">
      <c r="A3" s="1301"/>
      <c r="B3" s="1301"/>
      <c r="C3" s="1301"/>
      <c r="D3" s="1301"/>
      <c r="E3" s="1301"/>
      <c r="F3" s="1301"/>
      <c r="G3" s="1301"/>
      <c r="H3" s="1301"/>
      <c r="I3" s="1301"/>
      <c r="J3" s="1301"/>
      <c r="K3" s="1301"/>
      <c r="L3" s="29"/>
      <c r="M3" s="278"/>
    </row>
    <row r="4" spans="1:13" ht="246" customHeight="1">
      <c r="A4" s="1306" t="s">
        <v>625</v>
      </c>
      <c r="B4" s="1306"/>
      <c r="C4" s="1306"/>
      <c r="D4" s="1306"/>
      <c r="E4" s="1306"/>
      <c r="F4" s="1306"/>
      <c r="G4" s="1306"/>
      <c r="H4" s="1306"/>
      <c r="I4" s="1306"/>
      <c r="J4" s="1306"/>
      <c r="K4" s="1306"/>
      <c r="L4" s="29"/>
      <c r="M4" s="278"/>
    </row>
    <row r="5" spans="1:13" ht="13.5" customHeight="1">
      <c r="A5" s="847"/>
      <c r="B5" s="847"/>
      <c r="C5" s="847"/>
      <c r="D5" s="847"/>
      <c r="E5" s="847"/>
      <c r="F5" s="847"/>
      <c r="G5" s="847"/>
      <c r="H5" s="847"/>
      <c r="I5" s="847"/>
      <c r="J5" s="847"/>
      <c r="K5" s="847"/>
      <c r="L5" s="29"/>
      <c r="M5" s="278"/>
    </row>
    <row r="6" spans="1:13" s="265" customFormat="1" ht="81" customHeight="1">
      <c r="A6" s="1085" t="s">
        <v>297</v>
      </c>
      <c r="B6" s="1086" t="s">
        <v>626</v>
      </c>
      <c r="C6" s="1086" t="s">
        <v>627</v>
      </c>
      <c r="D6" s="1086" t="s">
        <v>628</v>
      </c>
      <c r="E6" s="1087" t="s">
        <v>629</v>
      </c>
      <c r="I6" s="16"/>
      <c r="M6" s="278"/>
    </row>
    <row r="7" spans="1:13" customFormat="1" ht="23.25">
      <c r="A7" s="1088">
        <v>2018</v>
      </c>
      <c r="B7" s="1089">
        <v>599976.12957899994</v>
      </c>
      <c r="C7" s="1090"/>
      <c r="D7" s="1089">
        <v>4208088.5887633208</v>
      </c>
      <c r="E7" s="1091">
        <f t="shared" ref="E7:E14" si="0">B7/D7</f>
        <v>0.14257687710783717</v>
      </c>
      <c r="F7" s="81"/>
      <c r="G7" s="81"/>
      <c r="H7" s="81"/>
      <c r="J7" s="20"/>
      <c r="M7" s="278"/>
    </row>
    <row r="8" spans="1:13" customFormat="1" ht="23.25">
      <c r="A8" s="1088">
        <v>2019</v>
      </c>
      <c r="B8" s="1089">
        <f>707666437209/1000000</f>
        <v>707666.437209</v>
      </c>
      <c r="C8" s="1090">
        <f t="shared" ref="C8:C13" si="1">B8/B7-1</f>
        <v>0.1794909869257062</v>
      </c>
      <c r="D8" s="1089">
        <v>4572738.1177586773</v>
      </c>
      <c r="E8" s="1091">
        <f t="shared" si="0"/>
        <v>0.15475770074404829</v>
      </c>
      <c r="F8" s="81"/>
      <c r="G8" s="81"/>
      <c r="H8" s="81"/>
      <c r="J8" s="20"/>
      <c r="M8" s="278"/>
    </row>
    <row r="9" spans="1:13" customFormat="1" ht="23.25">
      <c r="A9" s="1088">
        <v>2020</v>
      </c>
      <c r="B9" s="1089">
        <v>820942.24981800001</v>
      </c>
      <c r="C9" s="1090">
        <f t="shared" si="1"/>
        <v>0.16006949977132434</v>
      </c>
      <c r="D9" s="1089">
        <v>4439813.9765264746</v>
      </c>
      <c r="E9" s="1091">
        <f t="shared" si="0"/>
        <v>0.18490465009533372</v>
      </c>
      <c r="F9" s="81"/>
      <c r="G9" s="81"/>
      <c r="H9" s="81"/>
      <c r="J9" s="20"/>
      <c r="M9" s="278"/>
    </row>
    <row r="10" spans="1:13" customFormat="1" ht="23.25">
      <c r="A10" s="1092">
        <v>2021</v>
      </c>
      <c r="B10" s="1089">
        <v>960567.11641200003</v>
      </c>
      <c r="C10" s="1090">
        <f t="shared" si="1"/>
        <v>0.17007879253985814</v>
      </c>
      <c r="D10" s="1089">
        <v>5427464.1189651676</v>
      </c>
      <c r="E10" s="1091">
        <f t="shared" si="0"/>
        <v>0.17698267466301509</v>
      </c>
      <c r="F10" s="81"/>
      <c r="G10" s="81"/>
      <c r="H10" s="81"/>
      <c r="J10" s="20"/>
      <c r="M10" s="278"/>
    </row>
    <row r="11" spans="1:13" ht="23.25">
      <c r="A11" s="1092">
        <v>2022</v>
      </c>
      <c r="B11" s="1089">
        <v>1062302.305562</v>
      </c>
      <c r="C11" s="1090">
        <f t="shared" si="1"/>
        <v>0.10591158848952764</v>
      </c>
      <c r="D11" s="1089">
        <v>6257295.2027097438</v>
      </c>
      <c r="E11" s="1091">
        <f t="shared" si="0"/>
        <v>0.16977020759736031</v>
      </c>
      <c r="F11" s="30"/>
      <c r="G11" s="30"/>
      <c r="H11" s="30"/>
      <c r="I11"/>
      <c r="K11"/>
    </row>
    <row r="12" spans="1:13" ht="23.25">
      <c r="A12" s="1092">
        <v>2023</v>
      </c>
      <c r="B12" s="1089">
        <v>1213344.006122</v>
      </c>
      <c r="C12" s="1090">
        <f t="shared" si="1"/>
        <v>0.14218335003998028</v>
      </c>
      <c r="D12" s="1089">
        <v>6764533.2958832569</v>
      </c>
      <c r="E12" s="1091">
        <f t="shared" si="0"/>
        <v>0.17936847274599327</v>
      </c>
      <c r="F12" s="30"/>
      <c r="G12" s="30"/>
      <c r="H12" s="30"/>
      <c r="I12"/>
      <c r="K12"/>
    </row>
    <row r="13" spans="1:13" ht="23.25">
      <c r="A13" s="1092">
        <v>2024</v>
      </c>
      <c r="B13" s="1089">
        <v>1397051.0850722701</v>
      </c>
      <c r="C13" s="1090">
        <f t="shared" si="1"/>
        <v>0.15140560139858517</v>
      </c>
      <c r="D13" s="1089">
        <v>7402888.4910161486</v>
      </c>
      <c r="E13" s="1091">
        <f t="shared" si="0"/>
        <v>0.18871702400592361</v>
      </c>
      <c r="F13" s="30"/>
      <c r="G13" s="30"/>
      <c r="H13" s="30"/>
      <c r="I13"/>
      <c r="K13"/>
      <c r="M13" s="265"/>
    </row>
    <row r="14" spans="1:13" ht="23.25">
      <c r="A14" s="1092" t="str">
        <f>+'Resumen '!O6</f>
        <v>Nov. 2025</v>
      </c>
      <c r="B14" s="1089">
        <f>+'Resumen '!B62/1000000</f>
        <v>1571368.480525</v>
      </c>
      <c r="C14" s="1090"/>
      <c r="D14" s="1089">
        <v>7402888.4910161486</v>
      </c>
      <c r="E14" s="1091">
        <f t="shared" si="0"/>
        <v>0.21226423745703457</v>
      </c>
      <c r="F14" s="30"/>
      <c r="G14" s="30"/>
      <c r="H14" s="30"/>
    </row>
    <row r="15" spans="1:13" ht="78" customHeight="1">
      <c r="A15" s="1302" t="s">
        <v>630</v>
      </c>
      <c r="B15" s="1303"/>
      <c r="C15" s="1303"/>
      <c r="D15" s="1303"/>
      <c r="E15" s="1303"/>
      <c r="L15" s="21"/>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t="e">
        <f>+Tabla40[[#This Row],[Producto Interno Bruto (PIB) 
(RD$ Millones)*]]-'Resumen '!B63/1000000</f>
        <v>#VALUE!</v>
      </c>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172" priority="1" operator="equal">
      <formula>0</formula>
    </cfRule>
  </conditionalFormatting>
  <pageMargins left="0.70866141732283472" right="0.70866141732283472" top="0.74803149606299213" bottom="0.74803149606299213" header="0.31496062992125984" footer="0.31496062992125984"/>
  <pageSetup paperSize="9" scale="39"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3"/>
  <sheetViews>
    <sheetView showGridLines="0" view="pageBreakPreview" zoomScale="70" zoomScaleNormal="85" zoomScaleSheetLayoutView="70" workbookViewId="0">
      <selection activeCell="B8" sqref="B8"/>
    </sheetView>
  </sheetViews>
  <sheetFormatPr baseColWidth="10"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2" ht="68.25" customHeight="1">
      <c r="A1" s="1309" t="s">
        <v>631</v>
      </c>
      <c r="B1" s="1309"/>
      <c r="C1" s="1309"/>
      <c r="D1" s="1309"/>
      <c r="E1" s="1309"/>
      <c r="F1" s="1309"/>
      <c r="G1" s="1309"/>
      <c r="H1" s="1309"/>
      <c r="I1" s="1309"/>
    </row>
    <row r="2" spans="1:12" ht="28.5" customHeight="1">
      <c r="A2" s="1308" t="str">
        <f>+'Resumen '!O3</f>
        <v>Período: Noviembre 2025</v>
      </c>
      <c r="B2" s="1308"/>
      <c r="C2" s="1308"/>
      <c r="D2" s="1308"/>
      <c r="E2" s="1308"/>
      <c r="F2" s="1308"/>
      <c r="G2" s="1308"/>
      <c r="H2" s="1308"/>
      <c r="I2" s="1308"/>
    </row>
    <row r="3" spans="1:12" ht="16.5" customHeight="1">
      <c r="A3" s="1307"/>
      <c r="B3" s="1307"/>
      <c r="C3" s="1307"/>
      <c r="D3" s="1307"/>
      <c r="E3" s="229"/>
    </row>
    <row r="4" spans="1:12" ht="234.75" customHeight="1">
      <c r="A4" s="1310" t="s">
        <v>632</v>
      </c>
      <c r="B4" s="1310"/>
      <c r="C4" s="1310"/>
      <c r="D4" s="1310"/>
      <c r="E4" s="1310"/>
      <c r="F4" s="1310"/>
      <c r="G4" s="1310"/>
      <c r="H4" s="1310"/>
      <c r="I4" s="1310"/>
    </row>
    <row r="5" spans="1:12" ht="16.5" customHeight="1">
      <c r="A5" s="229"/>
      <c r="B5" s="229"/>
      <c r="C5" s="229"/>
      <c r="D5" s="229"/>
      <c r="E5" s="229"/>
      <c r="L5" s="1030"/>
    </row>
    <row r="6" spans="1:12" s="52" customFormat="1" ht="36.75" customHeight="1">
      <c r="A6" s="341" t="s">
        <v>633</v>
      </c>
      <c r="B6" s="342" t="s">
        <v>147</v>
      </c>
      <c r="C6" s="649" t="s">
        <v>161</v>
      </c>
      <c r="D6" s="51"/>
      <c r="F6" s="51"/>
      <c r="L6" s="1030"/>
    </row>
    <row r="7" spans="1:12" ht="19.5" customHeight="1">
      <c r="A7" s="343" t="s">
        <v>634</v>
      </c>
      <c r="B7" s="596">
        <f>+'Resumen '!B89</f>
        <v>1250353271989</v>
      </c>
      <c r="C7" s="914">
        <f>+Tabla318[[#This Row],[Total]]/$B$12</f>
        <v>0.79570978257833735</v>
      </c>
      <c r="D7" s="28"/>
      <c r="F7" s="28"/>
      <c r="L7" s="1031"/>
    </row>
    <row r="8" spans="1:12" ht="19.5" customHeight="1">
      <c r="A8" s="343" t="s">
        <v>635</v>
      </c>
      <c r="B8" s="596">
        <f>+'Resumen '!B90</f>
        <v>92224503070</v>
      </c>
      <c r="C8" s="914">
        <f>+Tabla318[[#This Row],[Total]]/$B$12</f>
        <v>5.8690564443030863E-2</v>
      </c>
      <c r="F8" s="44"/>
      <c r="L8" s="1031"/>
    </row>
    <row r="9" spans="1:12" ht="19.5" customHeight="1">
      <c r="A9" s="343" t="s">
        <v>636</v>
      </c>
      <c r="B9" s="596">
        <f>+'Resumen '!B91</f>
        <v>51989492683</v>
      </c>
      <c r="C9" s="914">
        <f>+Tabla318[[#This Row],[Total]]/$B$12</f>
        <v>3.3085487794454242E-2</v>
      </c>
      <c r="D9" s="45"/>
      <c r="F9" s="44"/>
      <c r="L9" s="1031"/>
    </row>
    <row r="10" spans="1:12" ht="19.5" customHeight="1">
      <c r="A10" s="343" t="s">
        <v>637</v>
      </c>
      <c r="B10" s="596">
        <f>+'Resumen '!B92</f>
        <v>1513946244</v>
      </c>
      <c r="C10" s="914">
        <f>+Tabla318[[#This Row],[Total]]/$B$12</f>
        <v>9.6345717937156602E-4</v>
      </c>
      <c r="D10" s="46"/>
      <c r="F10" s="44"/>
      <c r="L10" s="1031"/>
    </row>
    <row r="11" spans="1:12" ht="22.5" customHeight="1">
      <c r="A11" s="604" t="s">
        <v>510</v>
      </c>
      <c r="B11" s="596">
        <f>+'Resumen '!B93</f>
        <v>175287266539</v>
      </c>
      <c r="C11" s="914">
        <f>+Tabla318[[#This Row],[Total]]/$B$12</f>
        <v>0.11155070800480603</v>
      </c>
      <c r="F11" s="44"/>
      <c r="L11" s="1031"/>
    </row>
    <row r="12" spans="1:12" ht="22.5" customHeight="1">
      <c r="A12" s="605" t="s">
        <v>147</v>
      </c>
      <c r="B12" s="606">
        <f>SUM(B7:B11)</f>
        <v>1571368480525</v>
      </c>
      <c r="C12" s="650">
        <f>+Tabla318[[#This Row],[Total]]/$B$12</f>
        <v>1</v>
      </c>
      <c r="F12" s="44"/>
    </row>
    <row r="13" spans="1:12" ht="21">
      <c r="A13" s="702" t="s">
        <v>638</v>
      </c>
    </row>
    <row r="14" spans="1:12" ht="15"/>
    <row r="15" spans="1:12" ht="24" customHeight="1"/>
    <row r="17" ht="15"/>
    <row r="18" ht="15"/>
    <row r="19" ht="15"/>
    <row r="20" ht="15"/>
    <row r="21" ht="15"/>
    <row r="22" ht="15"/>
    <row r="23" ht="15"/>
  </sheetData>
  <mergeCells count="4">
    <mergeCell ref="A3:D3"/>
    <mergeCell ref="A2:I2"/>
    <mergeCell ref="A1:I1"/>
    <mergeCell ref="A4:I4"/>
  </mergeCells>
  <conditionalFormatting sqref="A12 B7:B12">
    <cfRule type="cellIs" dxfId="161" priority="10" operator="equal">
      <formula>0</formula>
    </cfRule>
  </conditionalFormatting>
  <conditionalFormatting sqref="A6:B12">
    <cfRule type="cellIs" dxfId="160" priority="14" operator="equal">
      <formula>0</formula>
    </cfRule>
  </conditionalFormatting>
  <conditionalFormatting sqref="C12">
    <cfRule type="cellIs" dxfId="159" priority="8" operator="equal">
      <formula>0</formula>
    </cfRule>
    <cfRule type="cellIs" dxfId="158" priority="9" operator="equal">
      <formula>0</formula>
    </cfRule>
  </conditionalFormatting>
  <conditionalFormatting sqref="A13">
    <cfRule type="cellIs" dxfId="157" priority="7" operator="equal">
      <formula>0</formula>
    </cfRule>
  </conditionalFormatting>
  <pageMargins left="0.70866141732283472" right="0.70866141732283472" top="0.74803149606299213" bottom="0.74803149606299213" header="0.31496062992125984" footer="0.31496062992125984"/>
  <pageSetup paperSize="9" scale="4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P54"/>
  <sheetViews>
    <sheetView showGridLines="0" view="pageBreakPreview" zoomScale="55" zoomScaleNormal="100" zoomScaleSheetLayoutView="55" workbookViewId="0">
      <selection activeCell="I24" sqref="I24"/>
    </sheetView>
  </sheetViews>
  <sheetFormatPr baseColWidth="10"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4"/>
    <col min="17" max="16384" width="11.42578125" style="22"/>
  </cols>
  <sheetData>
    <row r="1" spans="1:16" s="281" customFormat="1" ht="81.75" customHeight="1">
      <c r="A1" s="1287" t="s">
        <v>639</v>
      </c>
      <c r="B1" s="1287"/>
      <c r="C1" s="1287"/>
      <c r="D1" s="1287"/>
      <c r="E1" s="1287"/>
      <c r="F1" s="1287"/>
      <c r="G1" s="1287"/>
      <c r="H1" s="1287"/>
      <c r="I1" s="1287"/>
      <c r="J1" s="1287"/>
      <c r="K1" s="1287"/>
      <c r="L1" s="1287"/>
      <c r="M1" s="1287"/>
      <c r="N1" s="1287"/>
      <c r="O1" s="1287"/>
      <c r="P1" s="280"/>
    </row>
    <row r="2" spans="1:16" s="281" customFormat="1" ht="32.25" customHeight="1">
      <c r="A2" s="1266" t="str">
        <f>+'Resumen '!O7</f>
        <v>Período:  Diciembre 2010 - Noviembre  2025</v>
      </c>
      <c r="B2" s="1266"/>
      <c r="C2" s="1266"/>
      <c r="D2" s="1266"/>
      <c r="E2" s="1266"/>
      <c r="F2" s="1266"/>
      <c r="G2" s="1266"/>
      <c r="H2" s="1266"/>
      <c r="I2" s="1266"/>
      <c r="J2" s="1266"/>
      <c r="K2" s="1266"/>
      <c r="L2" s="1266"/>
      <c r="M2" s="1266"/>
      <c r="N2" s="1266"/>
      <c r="O2" s="1266"/>
      <c r="P2" s="280"/>
    </row>
    <row r="3" spans="1:16" ht="9.75" customHeight="1">
      <c r="A3" s="1312" t="s">
        <v>640</v>
      </c>
      <c r="B3" s="1312"/>
      <c r="C3" s="1312"/>
      <c r="D3" s="1312"/>
      <c r="E3" s="1312"/>
      <c r="F3" s="1312"/>
      <c r="G3" s="1312"/>
      <c r="H3" s="1312"/>
      <c r="I3" s="1312"/>
      <c r="J3" s="1312"/>
      <c r="K3" s="1312"/>
      <c r="L3" s="1312"/>
      <c r="M3" s="1312"/>
      <c r="N3" s="1312"/>
      <c r="O3" s="1312"/>
    </row>
    <row r="4" spans="1:16" ht="289.5" customHeight="1">
      <c r="A4" s="1313" t="s">
        <v>641</v>
      </c>
      <c r="B4" s="1313"/>
      <c r="C4" s="1313"/>
      <c r="D4" s="1313"/>
      <c r="E4" s="1313"/>
      <c r="F4" s="1313"/>
      <c r="G4" s="1313"/>
      <c r="H4" s="1313"/>
      <c r="I4" s="1313"/>
      <c r="J4" s="1313"/>
      <c r="K4" s="1313"/>
      <c r="L4" s="1313"/>
      <c r="M4" s="1313"/>
      <c r="N4" s="1313"/>
      <c r="O4" s="1313"/>
    </row>
    <row r="5" spans="1:16" ht="16.5" customHeight="1">
      <c r="A5" s="848"/>
      <c r="B5" s="848"/>
      <c r="C5" s="848"/>
      <c r="D5" s="848"/>
      <c r="E5" s="848"/>
      <c r="F5" s="848"/>
      <c r="G5" s="848"/>
      <c r="H5" s="848"/>
      <c r="I5" s="848"/>
      <c r="J5" s="848"/>
      <c r="K5" s="848"/>
      <c r="L5" s="848"/>
      <c r="M5" s="848"/>
      <c r="N5" s="848"/>
      <c r="O5" s="848"/>
    </row>
    <row r="6" spans="1:16" ht="59.25" customHeight="1">
      <c r="A6" s="1311" t="s">
        <v>642</v>
      </c>
      <c r="B6" s="1311"/>
      <c r="C6" s="1311"/>
    </row>
    <row r="7" spans="1:16" ht="30" customHeight="1">
      <c r="A7" s="1093" t="s">
        <v>297</v>
      </c>
      <c r="B7" s="1094" t="s">
        <v>643</v>
      </c>
      <c r="C7" s="1095" t="s">
        <v>644</v>
      </c>
      <c r="M7" s="57"/>
      <c r="N7" s="57"/>
      <c r="O7" s="95"/>
    </row>
    <row r="8" spans="1:16" ht="26.25" hidden="1">
      <c r="A8" s="1096">
        <v>37956</v>
      </c>
      <c r="B8" s="1097">
        <v>0.24099999999999999</v>
      </c>
      <c r="C8" s="1098">
        <v>0.23569999999999999</v>
      </c>
      <c r="M8" s="57"/>
      <c r="N8" s="57"/>
      <c r="O8" s="95"/>
    </row>
    <row r="9" spans="1:16" ht="26.25" hidden="1">
      <c r="A9" s="1096">
        <v>38139</v>
      </c>
      <c r="B9" s="1097">
        <v>0.25175884853706698</v>
      </c>
      <c r="C9" s="1098">
        <v>0.24867163477509091</v>
      </c>
      <c r="M9" s="57"/>
      <c r="N9" s="57"/>
      <c r="O9" s="95"/>
    </row>
    <row r="10" spans="1:16" ht="26.25" hidden="1">
      <c r="A10" s="1096">
        <v>38322</v>
      </c>
      <c r="B10" s="1097">
        <v>0.22987130488506399</v>
      </c>
      <c r="C10" s="1098">
        <v>0.238433752130429</v>
      </c>
      <c r="M10" s="57"/>
      <c r="N10" s="57"/>
      <c r="O10" s="95"/>
    </row>
    <row r="11" spans="1:16" ht="26.25" hidden="1">
      <c r="A11" s="1096">
        <v>38504</v>
      </c>
      <c r="B11" s="1097">
        <v>0.1992410770624177</v>
      </c>
      <c r="C11" s="1098">
        <v>0.20409561690347056</v>
      </c>
      <c r="M11" s="57"/>
      <c r="N11" s="57"/>
      <c r="O11" s="95"/>
    </row>
    <row r="12" spans="1:16" ht="26.25" hidden="1">
      <c r="A12" s="1096">
        <v>38687</v>
      </c>
      <c r="B12" s="1097">
        <v>0.17089695553831788</v>
      </c>
      <c r="C12" s="1098">
        <v>0.16964146990989265</v>
      </c>
      <c r="M12" s="57"/>
      <c r="N12" s="57"/>
      <c r="O12" s="95"/>
    </row>
    <row r="13" spans="1:16" ht="26.25" hidden="1">
      <c r="A13" s="1096">
        <v>38869</v>
      </c>
      <c r="B13" s="1097">
        <v>0.13300480636525761</v>
      </c>
      <c r="C13" s="1098">
        <v>0.13468173812691406</v>
      </c>
      <c r="M13" s="57"/>
      <c r="N13" s="57"/>
      <c r="O13" s="95"/>
    </row>
    <row r="14" spans="1:16" ht="26.25" hidden="1">
      <c r="A14" s="1096">
        <v>39052</v>
      </c>
      <c r="B14" s="1097">
        <v>0.11468843642102869</v>
      </c>
      <c r="C14" s="1098">
        <v>0.11484584318471436</v>
      </c>
      <c r="M14" s="57"/>
      <c r="N14" s="57"/>
      <c r="O14" s="95"/>
    </row>
    <row r="15" spans="1:16" ht="26.25" hidden="1">
      <c r="A15" s="1096">
        <v>39234</v>
      </c>
      <c r="B15" s="1097">
        <v>9.4391360756030912E-2</v>
      </c>
      <c r="C15" s="1098">
        <v>9.4204840251650449E-2</v>
      </c>
      <c r="M15" s="57"/>
      <c r="N15" s="57"/>
      <c r="O15" s="95"/>
    </row>
    <row r="16" spans="1:16" ht="26.25" hidden="1">
      <c r="A16" s="1096">
        <v>39417</v>
      </c>
      <c r="B16" s="1097">
        <v>8.4768885030462301E-2</v>
      </c>
      <c r="C16" s="1098">
        <v>8.4401489702688598E-2</v>
      </c>
      <c r="M16" s="57"/>
      <c r="N16" s="57"/>
      <c r="O16" s="95"/>
    </row>
    <row r="17" spans="1:16" ht="26.25" hidden="1">
      <c r="A17" s="1096">
        <v>39600</v>
      </c>
      <c r="B17" s="1097">
        <v>8.6699999999999999E-2</v>
      </c>
      <c r="C17" s="1098">
        <v>9.06E-2</v>
      </c>
    </row>
    <row r="18" spans="1:16" ht="26.25" hidden="1">
      <c r="A18" s="1096">
        <v>39783</v>
      </c>
      <c r="B18" s="1097">
        <v>0.1208</v>
      </c>
      <c r="C18" s="1098">
        <v>0.1326</v>
      </c>
    </row>
    <row r="19" spans="1:16" customFormat="1" ht="26.25" hidden="1">
      <c r="A19" s="1096">
        <v>39965</v>
      </c>
      <c r="B19" s="1097">
        <v>0.15529999999999999</v>
      </c>
      <c r="C19" s="1098">
        <v>0.161</v>
      </c>
      <c r="D19" s="22"/>
      <c r="O19" s="42"/>
      <c r="P19" s="42"/>
    </row>
    <row r="20" spans="1:16" ht="26.25" hidden="1">
      <c r="A20" s="1096">
        <v>40148</v>
      </c>
      <c r="B20" s="1097">
        <v>0.1404</v>
      </c>
      <c r="C20" s="1098">
        <v>0.14330000000000001</v>
      </c>
    </row>
    <row r="21" spans="1:16" ht="26.25" hidden="1">
      <c r="A21" s="1096">
        <v>40330</v>
      </c>
      <c r="B21" s="1097">
        <v>0.11609999999999999</v>
      </c>
      <c r="C21" s="1098">
        <v>0.1183</v>
      </c>
      <c r="E21"/>
      <c r="F21"/>
      <c r="G21"/>
      <c r="H21"/>
      <c r="I21"/>
      <c r="J21"/>
      <c r="K21"/>
      <c r="L21"/>
      <c r="M21"/>
      <c r="N21"/>
      <c r="O21" s="42"/>
    </row>
    <row r="22" spans="1:16" ht="26.25">
      <c r="A22" s="1096">
        <v>40513</v>
      </c>
      <c r="B22" s="1097">
        <v>0.108409960162953</v>
      </c>
      <c r="C22" s="1098">
        <v>0.110547250717437</v>
      </c>
    </row>
    <row r="23" spans="1:16" ht="26.25" hidden="1">
      <c r="A23" s="1096">
        <v>40695</v>
      </c>
      <c r="B23" s="1097">
        <v>0.113957126516463</v>
      </c>
      <c r="C23" s="1098">
        <v>0.115288967128472</v>
      </c>
    </row>
    <row r="24" spans="1:16" ht="26.25">
      <c r="A24" s="1096">
        <v>40878</v>
      </c>
      <c r="B24" s="1097">
        <v>0.124824699343822</v>
      </c>
      <c r="C24" s="1098">
        <v>0.12663965470126301</v>
      </c>
    </row>
    <row r="25" spans="1:16" ht="26.25" hidden="1">
      <c r="A25" s="1096">
        <v>41061</v>
      </c>
      <c r="B25" s="1097">
        <v>0.13097785101096041</v>
      </c>
      <c r="C25" s="1098">
        <v>0.13425247806895432</v>
      </c>
    </row>
    <row r="26" spans="1:16" ht="26.25">
      <c r="A26" s="1096">
        <v>41244</v>
      </c>
      <c r="B26" s="1097">
        <v>0.14269999999999999</v>
      </c>
      <c r="C26" s="1098">
        <v>0.1454</v>
      </c>
    </row>
    <row r="27" spans="1:16" ht="26.25" hidden="1">
      <c r="A27" s="1096">
        <v>41426</v>
      </c>
      <c r="B27" s="1097">
        <v>0.15329999999999999</v>
      </c>
      <c r="C27" s="1098">
        <v>0.15759999999999999</v>
      </c>
    </row>
    <row r="28" spans="1:16" ht="26.25">
      <c r="A28" s="1096">
        <v>41609</v>
      </c>
      <c r="B28" s="1097">
        <v>0.132289709655253</v>
      </c>
      <c r="C28" s="1098">
        <v>0.133732017269869</v>
      </c>
    </row>
    <row r="29" spans="1:16" ht="26.25" hidden="1">
      <c r="A29" s="1096">
        <v>41791</v>
      </c>
      <c r="B29" s="1097">
        <v>0.116663916655663</v>
      </c>
      <c r="C29" s="1098">
        <v>0.117645839774349</v>
      </c>
    </row>
    <row r="30" spans="1:16" ht="26.25">
      <c r="A30" s="1096">
        <v>41974</v>
      </c>
      <c r="B30" s="1097">
        <v>0.12024802064232901</v>
      </c>
      <c r="C30" s="1098">
        <v>0.124785116569871</v>
      </c>
    </row>
    <row r="31" spans="1:16" ht="26.25" hidden="1">
      <c r="A31" s="1096">
        <v>42156</v>
      </c>
      <c r="B31" s="1097">
        <v>0.119904812700729</v>
      </c>
      <c r="C31" s="1098">
        <v>0.12382087974788</v>
      </c>
    </row>
    <row r="32" spans="1:16" ht="26.25">
      <c r="A32" s="1096">
        <v>42339</v>
      </c>
      <c r="B32" s="1097">
        <v>0.10699132529452618</v>
      </c>
      <c r="C32" s="1098">
        <v>0.11080081164274938</v>
      </c>
    </row>
    <row r="33" spans="1:3" ht="26.25" hidden="1">
      <c r="A33" s="1096">
        <v>42522</v>
      </c>
      <c r="B33" s="1097">
        <v>9.4724611591017208E-2</v>
      </c>
      <c r="C33" s="1098">
        <v>9.923979479437206E-2</v>
      </c>
    </row>
    <row r="34" spans="1:3" ht="26.25">
      <c r="A34" s="1096">
        <v>42705</v>
      </c>
      <c r="B34" s="1097">
        <v>9.8297349429762718E-2</v>
      </c>
      <c r="C34" s="1098">
        <v>0.10235589284546419</v>
      </c>
    </row>
    <row r="35" spans="1:3" ht="26.25">
      <c r="A35" s="1096">
        <v>43070</v>
      </c>
      <c r="B35" s="1097">
        <v>0.1082</v>
      </c>
      <c r="C35" s="1098">
        <v>0.11070000000000001</v>
      </c>
    </row>
    <row r="36" spans="1:3" ht="26.25">
      <c r="A36" s="1099">
        <v>43435</v>
      </c>
      <c r="B36" s="1100">
        <v>7.7600000000000002E-2</v>
      </c>
      <c r="C36" s="1101">
        <v>8.2600000000000007E-2</v>
      </c>
    </row>
    <row r="37" spans="1:3" ht="26.25">
      <c r="A37" s="1099">
        <v>43800</v>
      </c>
      <c r="B37" s="1100">
        <v>0.10809646211624585</v>
      </c>
      <c r="C37" s="1101">
        <v>0.10823910973861361</v>
      </c>
    </row>
    <row r="38" spans="1:3" ht="26.25">
      <c r="A38" s="1099">
        <v>44166</v>
      </c>
      <c r="B38" s="1100">
        <v>0.1028</v>
      </c>
      <c r="C38" s="1101">
        <v>0.1021</v>
      </c>
    </row>
    <row r="39" spans="1:3" ht="26.25">
      <c r="A39" s="1099">
        <v>44531</v>
      </c>
      <c r="B39" s="1100">
        <v>0.1215</v>
      </c>
      <c r="C39" s="1101">
        <v>0.12</v>
      </c>
    </row>
    <row r="40" spans="1:3" ht="26.25">
      <c r="A40" s="1099">
        <v>44896</v>
      </c>
      <c r="B40" s="1100">
        <v>5.5199999999999999E-2</v>
      </c>
      <c r="C40" s="1101">
        <v>6.0999999999999999E-2</v>
      </c>
    </row>
    <row r="41" spans="1:3" ht="26.25">
      <c r="A41" s="1099">
        <v>45261</v>
      </c>
      <c r="B41" s="1100">
        <v>8.7400000000000005E-2</v>
      </c>
      <c r="C41" s="1101">
        <v>8.8999999999999996E-2</v>
      </c>
    </row>
    <row r="42" spans="1:3" ht="26.25">
      <c r="A42" s="1099">
        <v>45627</v>
      </c>
      <c r="B42" s="1100">
        <v>9.9900000000000003E-2</v>
      </c>
      <c r="C42" s="1101">
        <v>0.1</v>
      </c>
    </row>
    <row r="43" spans="1:3" ht="26.25">
      <c r="A43" s="1099">
        <v>45962</v>
      </c>
      <c r="B43" s="1100">
        <f>+'Resumen '!B49</f>
        <v>9.9000000000000005E-2</v>
      </c>
      <c r="C43" s="1101">
        <f>+'Resumen '!B50</f>
        <v>9.9299999999999999E-2</v>
      </c>
    </row>
    <row r="52" ht="39.75" customHeight="1"/>
    <row r="53" ht="39.75" customHeight="1"/>
    <row r="54" ht="39.75" customHeight="1"/>
  </sheetData>
  <mergeCells count="5">
    <mergeCell ref="A1:O1"/>
    <mergeCell ref="A6:C6"/>
    <mergeCell ref="A3:O3"/>
    <mergeCell ref="A2:O2"/>
    <mergeCell ref="A4:O4"/>
  </mergeCells>
  <conditionalFormatting sqref="B43:C43">
    <cfRule type="cellIs" dxfId="148" priority="1" operator="equal">
      <formula>0</formula>
    </cfRule>
  </conditionalFormatting>
  <pageMargins left="0.70866141732283472" right="0.70866141732283472" top="0.74803149606299213" bottom="0.74803149606299213" header="0.31496062992125984" footer="0.31496062992125984"/>
  <pageSetup paperSize="9" scale="30"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AA43"/>
  <sheetViews>
    <sheetView showGridLines="0" view="pageBreakPreview" zoomScale="40" zoomScaleNormal="100" zoomScaleSheetLayoutView="40" workbookViewId="0">
      <selection activeCell="R12" sqref="R12"/>
    </sheetView>
  </sheetViews>
  <sheetFormatPr baseColWidth="10" defaultColWidth="11.42578125" defaultRowHeight="15"/>
  <cols>
    <col min="1" max="1" width="23.7109375" style="48" customWidth="1"/>
    <col min="2" max="2" width="35.85546875" style="48" customWidth="1"/>
    <col min="3" max="3" width="26.42578125" style="48" customWidth="1"/>
    <col min="4" max="4" width="22.42578125" style="48" customWidth="1"/>
    <col min="5" max="5" width="14.28515625" style="48" customWidth="1"/>
    <col min="6" max="21" width="13.5703125" style="48" customWidth="1"/>
    <col min="22" max="22" width="24" style="48" customWidth="1"/>
    <col min="23" max="23" width="26.85546875" style="48" customWidth="1"/>
    <col min="24" max="24" width="22.7109375" style="48" customWidth="1"/>
    <col min="25" max="25" width="0.28515625" style="48" customWidth="1"/>
    <col min="26" max="26" width="11.42578125" style="48"/>
    <col min="27" max="27" width="12.7109375" style="48" customWidth="1"/>
    <col min="28" max="29" width="15.28515625" style="48" customWidth="1"/>
    <col min="30" max="30" width="15.85546875" style="48" customWidth="1"/>
    <col min="31" max="16384" width="11.42578125" style="48"/>
  </cols>
  <sheetData>
    <row r="1" spans="1:25" s="279" customFormat="1" ht="112.5" customHeight="1">
      <c r="A1" s="1314" t="s">
        <v>645</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row>
    <row r="2" spans="1:25" s="279" customFormat="1" ht="40.5" customHeight="1">
      <c r="A2" s="1319" t="str">
        <f>+'Resumen '!O4</f>
        <v>Período:  Diciembre 2008 - Noviembre  2025</v>
      </c>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row>
    <row r="3" spans="1:25" ht="9" customHeight="1">
      <c r="A3" s="1315"/>
      <c r="B3" s="1315"/>
      <c r="C3" s="1315"/>
      <c r="D3" s="1315"/>
      <c r="E3" s="1315"/>
      <c r="F3" s="1315"/>
      <c r="G3" s="1315"/>
      <c r="H3" s="1315"/>
      <c r="I3" s="1315"/>
      <c r="J3" s="1315"/>
      <c r="K3" s="1315"/>
      <c r="L3" s="1315"/>
      <c r="M3" s="1315"/>
      <c r="N3" s="1315"/>
      <c r="O3" s="1315"/>
      <c r="P3" s="1315"/>
      <c r="Q3" s="1315"/>
      <c r="R3" s="1315"/>
      <c r="S3" s="1315"/>
      <c r="T3" s="1315"/>
      <c r="U3" s="1315"/>
      <c r="V3" s="1315"/>
      <c r="W3" s="1315"/>
      <c r="X3" s="1315"/>
    </row>
    <row r="4" spans="1:25" ht="305.25" customHeight="1">
      <c r="A4" s="1320" t="s">
        <v>646</v>
      </c>
      <c r="B4" s="1320"/>
      <c r="C4" s="1320"/>
      <c r="D4" s="1320"/>
      <c r="E4" s="1320"/>
      <c r="F4" s="1320"/>
      <c r="G4" s="1320"/>
      <c r="H4" s="1320"/>
      <c r="I4" s="1320"/>
      <c r="J4" s="1320"/>
      <c r="K4" s="1320"/>
      <c r="L4" s="1320"/>
      <c r="M4" s="1320"/>
      <c r="N4" s="1320"/>
      <c r="O4" s="1320"/>
      <c r="P4" s="1320"/>
      <c r="Q4" s="1320"/>
      <c r="R4" s="1320"/>
      <c r="S4" s="1320"/>
      <c r="T4" s="1320"/>
      <c r="U4" s="1320"/>
      <c r="V4" s="1320"/>
      <c r="W4" s="1320"/>
      <c r="X4" s="1320"/>
    </row>
    <row r="5" spans="1:25" ht="9" customHeight="1">
      <c r="A5" s="849"/>
      <c r="B5" s="849"/>
      <c r="C5" s="849"/>
      <c r="D5" s="849"/>
      <c r="E5" s="849"/>
      <c r="F5" s="849"/>
      <c r="G5" s="849"/>
      <c r="H5" s="849"/>
      <c r="I5" s="849"/>
      <c r="J5" s="849"/>
      <c r="K5" s="849"/>
      <c r="L5" s="849"/>
      <c r="M5" s="849"/>
      <c r="N5" s="849"/>
      <c r="O5" s="849"/>
      <c r="P5" s="849"/>
      <c r="Q5" s="849"/>
      <c r="R5" s="849"/>
      <c r="S5" s="849"/>
      <c r="T5" s="849"/>
      <c r="U5" s="849"/>
      <c r="V5" s="849"/>
      <c r="W5" s="849"/>
      <c r="X5" s="849"/>
    </row>
    <row r="6" spans="1:25" ht="37.5" customHeight="1">
      <c r="A6" s="1316" t="s">
        <v>647</v>
      </c>
      <c r="B6" s="1317"/>
      <c r="C6" s="1317"/>
      <c r="D6" s="1318"/>
    </row>
    <row r="7" spans="1:25" ht="96.75" customHeight="1">
      <c r="A7" s="932" t="s">
        <v>297</v>
      </c>
      <c r="B7" s="933" t="s">
        <v>648</v>
      </c>
      <c r="C7" s="933" t="s">
        <v>649</v>
      </c>
      <c r="D7" s="933" t="s">
        <v>650</v>
      </c>
      <c r="G7" s="63"/>
      <c r="I7" s="63"/>
      <c r="J7" s="63"/>
      <c r="K7" s="63"/>
      <c r="L7" s="63"/>
      <c r="M7" s="63"/>
      <c r="N7" s="63"/>
      <c r="O7" s="63"/>
      <c r="P7" s="63"/>
      <c r="Q7" s="63"/>
      <c r="R7" s="63"/>
      <c r="S7" s="63"/>
      <c r="T7" s="63"/>
      <c r="U7" s="63"/>
    </row>
    <row r="8" spans="1:25" ht="23.25">
      <c r="A8" s="934">
        <v>39783</v>
      </c>
      <c r="B8" s="935">
        <v>0.1326</v>
      </c>
      <c r="C8" s="935">
        <v>4.517248281844255E-2</v>
      </c>
      <c r="D8" s="936">
        <f t="shared" ref="D8:D22" si="0">B8-C8</f>
        <v>8.7427517181557446E-2</v>
      </c>
      <c r="G8" s="63"/>
      <c r="I8" s="63"/>
      <c r="J8" s="63"/>
      <c r="K8" s="63"/>
      <c r="L8" s="63"/>
      <c r="M8" s="63"/>
      <c r="N8" s="63"/>
      <c r="O8" s="63"/>
      <c r="P8" s="63"/>
      <c r="Q8" s="63"/>
      <c r="R8" s="63"/>
      <c r="S8" s="63"/>
      <c r="T8" s="63"/>
      <c r="U8" s="63"/>
    </row>
    <row r="9" spans="1:25" ht="23.25">
      <c r="A9" s="934">
        <v>40148</v>
      </c>
      <c r="B9" s="935">
        <v>0.14330000000000001</v>
      </c>
      <c r="C9" s="935">
        <v>5.7648110316649515E-2</v>
      </c>
      <c r="D9" s="936">
        <f t="shared" si="0"/>
        <v>8.5651889683350496E-2</v>
      </c>
      <c r="G9" s="63"/>
      <c r="I9" s="63"/>
      <c r="J9" s="63"/>
      <c r="K9" s="63"/>
      <c r="L9" s="63"/>
      <c r="M9" s="63"/>
      <c r="N9" s="63"/>
      <c r="O9" s="63"/>
      <c r="P9" s="63"/>
      <c r="Q9" s="63"/>
      <c r="R9" s="63"/>
      <c r="S9" s="63"/>
      <c r="T9" s="63"/>
      <c r="U9" s="63"/>
    </row>
    <row r="10" spans="1:25" s="49" customFormat="1" ht="23.25">
      <c r="A10" s="934">
        <v>40513</v>
      </c>
      <c r="B10" s="935">
        <v>0.110547250717437</v>
      </c>
      <c r="C10" s="935">
        <v>6.2383050642844218E-2</v>
      </c>
      <c r="D10" s="936">
        <f t="shared" si="0"/>
        <v>4.8164200074592781E-2</v>
      </c>
      <c r="G10" s="63"/>
      <c r="I10" s="63"/>
      <c r="J10" s="63"/>
      <c r="K10" s="63"/>
      <c r="L10" s="63"/>
      <c r="M10" s="63"/>
      <c r="N10" s="63"/>
      <c r="O10" s="63"/>
      <c r="P10" s="63"/>
      <c r="Q10" s="63"/>
      <c r="R10" s="63"/>
      <c r="S10" s="63"/>
      <c r="T10" s="63"/>
      <c r="U10" s="63"/>
    </row>
    <row r="11" spans="1:25" ht="23.25">
      <c r="A11" s="934">
        <v>40878</v>
      </c>
      <c r="B11" s="935">
        <v>0.12663965470126301</v>
      </c>
      <c r="C11" s="935">
        <v>7.7600000000000002E-2</v>
      </c>
      <c r="D11" s="936">
        <f t="shared" si="0"/>
        <v>4.9039654701263008E-2</v>
      </c>
      <c r="E11" s="49"/>
      <c r="F11" s="49"/>
      <c r="G11" s="63"/>
      <c r="H11" s="49"/>
      <c r="I11" s="63"/>
      <c r="J11" s="63"/>
      <c r="K11" s="63"/>
      <c r="L11" s="63"/>
      <c r="M11" s="63"/>
      <c r="N11" s="63"/>
      <c r="O11" s="63"/>
      <c r="P11" s="63"/>
      <c r="Q11" s="63"/>
      <c r="R11" s="63"/>
      <c r="S11" s="63"/>
      <c r="T11" s="63"/>
      <c r="U11" s="63"/>
      <c r="V11" s="49"/>
      <c r="W11" s="49"/>
      <c r="X11" s="49"/>
    </row>
    <row r="12" spans="1:25" ht="23.25">
      <c r="A12" s="934">
        <v>41244</v>
      </c>
      <c r="B12" s="935">
        <v>0.1454</v>
      </c>
      <c r="C12" s="935">
        <v>3.9100000000000003E-2</v>
      </c>
      <c r="D12" s="936">
        <f t="shared" si="0"/>
        <v>0.10630000000000001</v>
      </c>
      <c r="G12" s="63"/>
      <c r="I12" s="63"/>
      <c r="J12" s="63"/>
      <c r="K12" s="63"/>
      <c r="L12" s="63"/>
      <c r="M12" s="63"/>
      <c r="N12" s="63"/>
      <c r="O12" s="63"/>
      <c r="P12" s="63"/>
      <c r="Q12" s="63"/>
      <c r="R12" s="63"/>
      <c r="S12" s="63"/>
      <c r="T12" s="63"/>
      <c r="U12" s="63"/>
    </row>
    <row r="13" spans="1:25" ht="23.25">
      <c r="A13" s="934">
        <v>41609</v>
      </c>
      <c r="B13" s="935">
        <v>0.133732017269869</v>
      </c>
      <c r="C13" s="935">
        <v>3.8800000000000001E-2</v>
      </c>
      <c r="D13" s="936">
        <f t="shared" si="0"/>
        <v>9.4932017269868996E-2</v>
      </c>
      <c r="G13" s="63"/>
      <c r="I13" s="63"/>
      <c r="J13" s="63"/>
      <c r="K13" s="63"/>
      <c r="L13" s="63"/>
      <c r="M13" s="63"/>
      <c r="N13" s="63"/>
      <c r="O13" s="63"/>
      <c r="P13" s="63"/>
      <c r="Q13" s="63"/>
      <c r="R13" s="63"/>
      <c r="S13" s="63"/>
      <c r="T13" s="63"/>
      <c r="U13" s="63"/>
    </row>
    <row r="14" spans="1:25" ht="23.25">
      <c r="A14" s="934">
        <v>41974</v>
      </c>
      <c r="B14" s="935">
        <v>0.124785116569871</v>
      </c>
      <c r="C14" s="935">
        <v>1.5800000000000002E-2</v>
      </c>
      <c r="D14" s="936">
        <f t="shared" si="0"/>
        <v>0.108985116569871</v>
      </c>
      <c r="G14" s="63"/>
      <c r="I14" s="63"/>
      <c r="J14" s="63"/>
      <c r="K14" s="63"/>
      <c r="L14" s="63"/>
      <c r="M14" s="63"/>
      <c r="N14" s="63"/>
      <c r="O14" s="63"/>
      <c r="P14" s="63"/>
      <c r="Q14" s="63"/>
      <c r="R14" s="63"/>
      <c r="S14" s="63"/>
      <c r="T14" s="63"/>
      <c r="U14" s="63"/>
    </row>
    <row r="15" spans="1:25" ht="23.25">
      <c r="A15" s="934">
        <v>42339</v>
      </c>
      <c r="B15" s="935">
        <v>0.1108</v>
      </c>
      <c r="C15" s="935">
        <v>2.3400000000000001E-2</v>
      </c>
      <c r="D15" s="936">
        <f t="shared" si="0"/>
        <v>8.7399999999999992E-2</v>
      </c>
    </row>
    <row r="16" spans="1:25" ht="23.25">
      <c r="A16" s="934">
        <v>42705</v>
      </c>
      <c r="B16" s="935">
        <v>0.1024</v>
      </c>
      <c r="C16" s="935">
        <v>1.7000000000000001E-2</v>
      </c>
      <c r="D16" s="936">
        <f t="shared" si="0"/>
        <v>8.5400000000000004E-2</v>
      </c>
    </row>
    <row r="17" spans="1:27" ht="23.25">
      <c r="A17" s="934">
        <v>43086</v>
      </c>
      <c r="B17" s="935">
        <v>0.1082</v>
      </c>
      <c r="C17" s="935">
        <v>4.2000000000000003E-2</v>
      </c>
      <c r="D17" s="936">
        <f t="shared" si="0"/>
        <v>6.6200000000000009E-2</v>
      </c>
    </row>
    <row r="18" spans="1:27" ht="23.25">
      <c r="A18" s="934">
        <v>43451</v>
      </c>
      <c r="B18" s="935">
        <v>8.7800000000000003E-2</v>
      </c>
      <c r="C18" s="935">
        <v>2.3699999999999999E-2</v>
      </c>
      <c r="D18" s="936">
        <f t="shared" si="0"/>
        <v>6.4100000000000004E-2</v>
      </c>
    </row>
    <row r="19" spans="1:27" ht="23.25">
      <c r="A19" s="934">
        <v>43800</v>
      </c>
      <c r="B19" s="935">
        <v>0.10809646211624585</v>
      </c>
      <c r="C19" s="935">
        <v>3.6600000000000001E-2</v>
      </c>
      <c r="D19" s="936">
        <f t="shared" si="0"/>
        <v>7.1496462116245857E-2</v>
      </c>
    </row>
    <row r="20" spans="1:27" ht="23.25">
      <c r="A20" s="934">
        <v>44166</v>
      </c>
      <c r="B20" s="935">
        <v>0.1028</v>
      </c>
      <c r="C20" s="935">
        <v>5.5500000000000001E-2</v>
      </c>
      <c r="D20" s="936">
        <f t="shared" si="0"/>
        <v>4.7300000000000002E-2</v>
      </c>
    </row>
    <row r="21" spans="1:27" ht="23.25">
      <c r="A21" s="934">
        <v>44531</v>
      </c>
      <c r="B21" s="935">
        <v>0.1215</v>
      </c>
      <c r="C21" s="935">
        <v>8.5000000000000006E-2</v>
      </c>
      <c r="D21" s="936">
        <f t="shared" si="0"/>
        <v>3.6499999999999991E-2</v>
      </c>
    </row>
    <row r="22" spans="1:27" ht="23.25">
      <c r="A22" s="934">
        <v>44896</v>
      </c>
      <c r="B22" s="935">
        <v>5.5199999999999999E-2</v>
      </c>
      <c r="C22" s="935">
        <v>7.8299999999999995E-2</v>
      </c>
      <c r="D22" s="936">
        <f t="shared" si="0"/>
        <v>-2.3099999999999996E-2</v>
      </c>
    </row>
    <row r="23" spans="1:27" ht="23.25">
      <c r="A23" s="934">
        <v>45261</v>
      </c>
      <c r="B23" s="935">
        <v>8.8999999999999996E-2</v>
      </c>
      <c r="C23" s="935">
        <v>3.5700000000000003E-2</v>
      </c>
      <c r="D23" s="936">
        <v>5.3299999999999993E-2</v>
      </c>
    </row>
    <row r="24" spans="1:27" ht="23.25">
      <c r="A24" s="937">
        <v>45627</v>
      </c>
      <c r="B24" s="938">
        <v>0.1</v>
      </c>
      <c r="C24" s="938">
        <v>3.3500000000000002E-2</v>
      </c>
      <c r="D24" s="939">
        <v>6.6500000000000004E-2</v>
      </c>
    </row>
    <row r="25" spans="1:27" ht="23.25">
      <c r="A25" s="937">
        <v>45962</v>
      </c>
      <c r="B25" s="938">
        <f>+'8. Rent. nominal'!C43</f>
        <v>9.9299999999999999E-2</v>
      </c>
      <c r="C25" s="938">
        <f>+'Resumen '!B51</f>
        <v>4.8099999999999997E-2</v>
      </c>
      <c r="D25" s="939">
        <f>B25-C25</f>
        <v>5.1200000000000002E-2</v>
      </c>
    </row>
    <row r="32" spans="1:27">
      <c r="AA32" s="54"/>
    </row>
    <row r="33" spans="27:27">
      <c r="AA33" s="54"/>
    </row>
    <row r="34" spans="27:27">
      <c r="AA34" s="54"/>
    </row>
    <row r="35" spans="27:27">
      <c r="AA35" s="54"/>
    </row>
    <row r="36" spans="27:27">
      <c r="AA36" s="54"/>
    </row>
    <row r="37" spans="27:27">
      <c r="AA37" s="54"/>
    </row>
    <row r="38" spans="27:27">
      <c r="AA38" s="55"/>
    </row>
    <row r="39" spans="27:27">
      <c r="AA39" s="55"/>
    </row>
    <row r="40" spans="27:27">
      <c r="AA40" s="55"/>
    </row>
    <row r="41" spans="27:27">
      <c r="AA41" s="55"/>
    </row>
    <row r="42" spans="27:27">
      <c r="AA42" s="56"/>
    </row>
    <row r="43" spans="27:27">
      <c r="AA43" s="56"/>
    </row>
  </sheetData>
  <mergeCells count="5">
    <mergeCell ref="A1:Y1"/>
    <mergeCell ref="A3:X3"/>
    <mergeCell ref="A6:D6"/>
    <mergeCell ref="A2:Y2"/>
    <mergeCell ref="A4:X4"/>
  </mergeCells>
  <pageMargins left="0.70866141732283472" right="0.70866141732283472" top="0.74803149606299213" bottom="0.74803149606299213" header="0.31496062992125984" footer="0.31496062992125984"/>
  <pageSetup paperSize="9" scale="2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baseColWidth="10" defaultColWidth="11.42578125" defaultRowHeight="14.25"/>
  <cols>
    <col min="1" max="6" width="11.42578125" style="176"/>
    <col min="7" max="7" width="14.42578125" style="176" customWidth="1"/>
    <col min="8" max="16384" width="11.42578125" style="176"/>
  </cols>
  <sheetData/>
  <pageMargins left="0.70866141732283472" right="0.70866141732283472" top="0.74803149606299213" bottom="0.74803149606299213" header="0.31496062992125984" footer="0.31496062992125984"/>
  <pageSetup paperSize="9" scale="82"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T56" sqref="T56"/>
    </sheetView>
  </sheetViews>
  <sheetFormatPr baseColWidth="10" defaultColWidth="11.42578125" defaultRowHeight="14.25"/>
  <cols>
    <col min="1" max="1" width="25.7109375" style="176" customWidth="1"/>
    <col min="2" max="2" width="30.85546875" style="176" bestFit="1" customWidth="1"/>
    <col min="3" max="3" width="32" style="176" bestFit="1" customWidth="1"/>
    <col min="4" max="4" width="33" style="943" customWidth="1"/>
    <col min="5" max="5" width="42.7109375" style="176" customWidth="1"/>
    <col min="6" max="6" width="44.42578125" style="176" customWidth="1"/>
    <col min="7" max="7" width="43.140625" style="176" customWidth="1"/>
    <col min="8" max="12" width="35" style="176" customWidth="1"/>
    <col min="13" max="13" width="27.140625" style="176" customWidth="1"/>
    <col min="14" max="14" width="33.28515625" style="176" customWidth="1"/>
    <col min="15" max="15" width="16.28515625" style="176" customWidth="1"/>
    <col min="16" max="19" width="11.42578125" style="176"/>
    <col min="20" max="21" width="17" style="176" bestFit="1" customWidth="1"/>
    <col min="22" max="23" width="11.42578125" style="176"/>
    <col min="24" max="25" width="17" style="176" bestFit="1" customWidth="1"/>
    <col min="26" max="16384" width="11.42578125" style="176"/>
  </cols>
  <sheetData>
    <row r="1" spans="1:25" s="271" customFormat="1" ht="111.75" customHeight="1">
      <c r="A1" s="1237" t="s">
        <v>651</v>
      </c>
      <c r="B1" s="1237"/>
      <c r="C1" s="1237"/>
      <c r="D1" s="1237"/>
      <c r="E1" s="1237"/>
      <c r="F1" s="1237"/>
      <c r="G1" s="1237"/>
      <c r="H1" s="1237"/>
      <c r="I1" s="1237"/>
      <c r="J1" s="1237"/>
      <c r="K1" s="1237"/>
      <c r="L1" s="1237"/>
      <c r="M1" s="1237"/>
      <c r="N1" s="1237"/>
      <c r="O1" s="1237"/>
      <c r="S1" s="176"/>
      <c r="T1" s="176"/>
      <c r="U1" s="176"/>
      <c r="V1" s="176"/>
      <c r="W1" s="176"/>
      <c r="X1" s="176"/>
      <c r="Y1" s="176"/>
    </row>
    <row r="2" spans="1:25" s="271" customFormat="1" ht="45" customHeight="1">
      <c r="A2" s="1221" t="str">
        <f>+'Resumen '!O12</f>
        <v>Período:  Diciembre 2003 - Noviembre  2025</v>
      </c>
      <c r="B2" s="1221"/>
      <c r="C2" s="1221"/>
      <c r="D2" s="1221"/>
      <c r="E2" s="1221"/>
      <c r="F2" s="1221"/>
      <c r="G2" s="1221"/>
      <c r="H2" s="1221"/>
      <c r="I2" s="1221"/>
      <c r="J2" s="1221"/>
      <c r="K2" s="1221"/>
      <c r="L2" s="1221"/>
      <c r="M2" s="1221"/>
      <c r="N2" s="1221"/>
      <c r="O2" s="1221"/>
      <c r="S2" s="176"/>
      <c r="T2" s="176"/>
      <c r="U2" s="176"/>
      <c r="V2" s="176"/>
      <c r="W2" s="176"/>
      <c r="X2" s="176"/>
      <c r="Y2" s="176"/>
    </row>
    <row r="3" spans="1:25" ht="12.75" customHeight="1"/>
    <row r="4" spans="1:25" ht="357" customHeight="1">
      <c r="A4" s="1226" t="s">
        <v>652</v>
      </c>
      <c r="B4" s="1227"/>
      <c r="C4" s="1227"/>
      <c r="D4" s="1227"/>
      <c r="E4" s="1227"/>
      <c r="F4" s="1227"/>
      <c r="G4" s="1227"/>
      <c r="H4" s="1227"/>
      <c r="I4" s="1227"/>
      <c r="J4" s="1227"/>
      <c r="K4" s="1227"/>
      <c r="L4" s="1227"/>
      <c r="M4" s="1227"/>
      <c r="N4" s="1227"/>
      <c r="O4" s="1227"/>
    </row>
    <row r="5" spans="1:25" ht="9" customHeight="1"/>
    <row r="6" spans="1:25" ht="52.5" customHeight="1">
      <c r="A6" s="241"/>
      <c r="B6" s="1321" t="s">
        <v>653</v>
      </c>
      <c r="C6" s="1321"/>
      <c r="D6" s="1321"/>
      <c r="E6" s="1321"/>
      <c r="F6" s="1321"/>
      <c r="G6" s="1321"/>
    </row>
    <row r="7" spans="1:25" s="190" customFormat="1" ht="66" customHeight="1">
      <c r="A7" s="948" t="s">
        <v>481</v>
      </c>
      <c r="B7" s="948" t="s">
        <v>654</v>
      </c>
      <c r="C7" s="948" t="s">
        <v>655</v>
      </c>
      <c r="D7" s="949" t="s">
        <v>656</v>
      </c>
      <c r="E7" s="948" t="s">
        <v>657</v>
      </c>
      <c r="F7" s="948" t="s">
        <v>658</v>
      </c>
      <c r="G7" s="948" t="s">
        <v>659</v>
      </c>
      <c r="H7" s="190">
        <f>+I14-B27</f>
        <v>-19134</v>
      </c>
      <c r="I7" s="189"/>
      <c r="J7" s="189"/>
      <c r="S7" s="271"/>
      <c r="T7" s="271"/>
      <c r="U7" s="271"/>
      <c r="V7" s="271"/>
      <c r="W7" s="271"/>
      <c r="X7" s="271"/>
      <c r="Y7" s="271"/>
    </row>
    <row r="8" spans="1:25" s="211" customFormat="1" ht="27.75">
      <c r="A8" s="950" t="s">
        <v>660</v>
      </c>
      <c r="B8" s="1032">
        <v>293</v>
      </c>
      <c r="C8" s="1032">
        <v>799</v>
      </c>
      <c r="D8" s="1033">
        <v>0</v>
      </c>
      <c r="E8" s="1035">
        <f>+Tabla45[[#This Row],[Retiro Programado]]+Tabla45[[#This Row],[Sobrevivencia]]+Tabla45[[#This Row],[Discapacidad]]</f>
        <v>1092</v>
      </c>
      <c r="F8" s="1036">
        <f t="shared" ref="F8:F20" si="0">B8/E8</f>
        <v>0.26831501831501831</v>
      </c>
      <c r="G8" s="1036">
        <f t="shared" ref="G8:G20" si="1">C8/E8</f>
        <v>0.73168498168498164</v>
      </c>
      <c r="I8" s="189"/>
      <c r="J8" s="944"/>
      <c r="S8" s="945"/>
      <c r="T8" s="945"/>
      <c r="U8" s="945"/>
      <c r="V8" s="945"/>
      <c r="W8" s="945"/>
      <c r="X8" s="945"/>
      <c r="Y8" s="945"/>
    </row>
    <row r="9" spans="1:25" s="211" customFormat="1" ht="27.75">
      <c r="A9" s="950">
        <v>2008</v>
      </c>
      <c r="B9" s="1032">
        <v>247</v>
      </c>
      <c r="C9" s="1032">
        <v>480</v>
      </c>
      <c r="D9" s="1033">
        <v>0</v>
      </c>
      <c r="E9" s="1035">
        <f>+Tabla45[[#This Row],[Retiro Programado]]+Tabla45[[#This Row],[Sobrevivencia]]+Tabla45[[#This Row],[Discapacidad]]</f>
        <v>727</v>
      </c>
      <c r="F9" s="1036">
        <f t="shared" si="0"/>
        <v>0.33975240715268223</v>
      </c>
      <c r="G9" s="1036">
        <f t="shared" si="1"/>
        <v>0.66024759284731771</v>
      </c>
      <c r="I9" s="189"/>
      <c r="J9" s="944"/>
      <c r="S9" s="945"/>
      <c r="T9" s="945"/>
      <c r="U9" s="945"/>
      <c r="V9" s="945"/>
      <c r="W9" s="945"/>
      <c r="X9" s="945"/>
      <c r="Y9" s="945"/>
    </row>
    <row r="10" spans="1:25" s="211" customFormat="1" ht="27.75">
      <c r="A10" s="950">
        <v>2009</v>
      </c>
      <c r="B10" s="1032">
        <v>254</v>
      </c>
      <c r="C10" s="1032">
        <v>472</v>
      </c>
      <c r="D10" s="1033">
        <v>1</v>
      </c>
      <c r="E10" s="1035">
        <f>+Tabla45[[#This Row],[Retiro Programado]]+Tabla45[[#This Row],[Sobrevivencia]]+Tabla45[[#This Row],[Discapacidad]]</f>
        <v>727</v>
      </c>
      <c r="F10" s="1036">
        <f t="shared" si="0"/>
        <v>0.34938101788170561</v>
      </c>
      <c r="G10" s="1036">
        <f t="shared" si="1"/>
        <v>0.6492434662998624</v>
      </c>
      <c r="I10" s="189"/>
      <c r="J10" s="944"/>
      <c r="S10" s="945"/>
      <c r="T10" s="945"/>
      <c r="U10" s="945"/>
      <c r="V10" s="945"/>
      <c r="W10" s="945"/>
      <c r="X10" s="945"/>
      <c r="Y10" s="945"/>
    </row>
    <row r="11" spans="1:25" s="211" customFormat="1" ht="27.75">
      <c r="A11" s="950">
        <v>2010</v>
      </c>
      <c r="B11" s="1032">
        <v>255</v>
      </c>
      <c r="C11" s="1032">
        <v>410</v>
      </c>
      <c r="D11" s="1033">
        <v>1</v>
      </c>
      <c r="E11" s="1035">
        <f>+Tabla45[[#This Row],[Retiro Programado]]+Tabla45[[#This Row],[Sobrevivencia]]+Tabla45[[#This Row],[Discapacidad]]</f>
        <v>666</v>
      </c>
      <c r="F11" s="1036">
        <f t="shared" si="0"/>
        <v>0.38288288288288286</v>
      </c>
      <c r="G11" s="1036">
        <f t="shared" si="1"/>
        <v>0.61561561561561562</v>
      </c>
      <c r="I11" s="189"/>
      <c r="S11" s="945"/>
      <c r="T11" s="945"/>
      <c r="U11" s="945"/>
      <c r="V11" s="945"/>
      <c r="W11" s="945"/>
      <c r="X11" s="945"/>
      <c r="Y11" s="945"/>
    </row>
    <row r="12" spans="1:25" s="211" customFormat="1" ht="27.75">
      <c r="A12" s="950">
        <v>2011</v>
      </c>
      <c r="B12" s="1032">
        <v>373</v>
      </c>
      <c r="C12" s="1032">
        <v>534</v>
      </c>
      <c r="D12" s="1033">
        <v>0</v>
      </c>
      <c r="E12" s="1035">
        <f>+Tabla45[[#This Row],[Retiro Programado]]+Tabla45[[#This Row],[Sobrevivencia]]+Tabla45[[#This Row],[Discapacidad]]</f>
        <v>907</v>
      </c>
      <c r="F12" s="1036">
        <f t="shared" si="0"/>
        <v>0.41124586549062847</v>
      </c>
      <c r="G12" s="1036">
        <f t="shared" si="1"/>
        <v>0.58875413450937153</v>
      </c>
      <c r="I12" s="189"/>
      <c r="S12" s="945"/>
      <c r="T12" s="945"/>
      <c r="U12" s="945"/>
      <c r="V12" s="945"/>
      <c r="W12" s="945"/>
      <c r="X12" s="945"/>
      <c r="Y12" s="945"/>
    </row>
    <row r="13" spans="1:25" s="211" customFormat="1" ht="27.75">
      <c r="A13" s="950">
        <v>2012</v>
      </c>
      <c r="B13" s="1032">
        <v>625</v>
      </c>
      <c r="C13" s="1032">
        <v>588</v>
      </c>
      <c r="D13" s="1033">
        <v>1</v>
      </c>
      <c r="E13" s="1035">
        <f>+Tabla45[[#This Row],[Retiro Programado]]+Tabla45[[#This Row],[Sobrevivencia]]+Tabla45[[#This Row],[Discapacidad]]</f>
        <v>1214</v>
      </c>
      <c r="F13" s="1036">
        <f t="shared" si="0"/>
        <v>0.51482701812191101</v>
      </c>
      <c r="G13" s="1036">
        <f t="shared" si="1"/>
        <v>0.48434925864909389</v>
      </c>
      <c r="I13" s="189"/>
      <c r="S13" s="945"/>
      <c r="T13" s="945"/>
      <c r="U13" s="945"/>
      <c r="V13" s="945"/>
      <c r="W13" s="945"/>
      <c r="X13" s="945"/>
      <c r="Y13" s="945"/>
    </row>
    <row r="14" spans="1:25" s="211" customFormat="1" ht="27.75">
      <c r="A14" s="950" t="s">
        <v>100</v>
      </c>
      <c r="B14" s="1032">
        <v>1207</v>
      </c>
      <c r="C14" s="1032">
        <v>657</v>
      </c>
      <c r="D14" s="1033">
        <v>8</v>
      </c>
      <c r="E14" s="1035">
        <f>+Tabla45[[#This Row],[Retiro Programado]]+Tabla45[[#This Row],[Sobrevivencia]]+Tabla45[[#This Row],[Discapacidad]]</f>
        <v>1872</v>
      </c>
      <c r="F14" s="1036">
        <f t="shared" si="0"/>
        <v>0.64476495726495731</v>
      </c>
      <c r="G14" s="1036">
        <f t="shared" si="1"/>
        <v>0.35096153846153844</v>
      </c>
      <c r="I14" s="189"/>
      <c r="S14" s="945"/>
      <c r="T14" s="945"/>
      <c r="U14" s="945"/>
      <c r="V14" s="945"/>
      <c r="W14" s="945"/>
      <c r="X14" s="945"/>
      <c r="Y14" s="945"/>
    </row>
    <row r="15" spans="1:25" s="211" customFormat="1" ht="27.75">
      <c r="A15" s="950" t="s">
        <v>101</v>
      </c>
      <c r="B15" s="1032">
        <v>1003</v>
      </c>
      <c r="C15" s="1032">
        <v>706</v>
      </c>
      <c r="D15" s="1033">
        <v>7</v>
      </c>
      <c r="E15" s="1035">
        <f>+Tabla45[[#This Row],[Retiro Programado]]+Tabla45[[#This Row],[Sobrevivencia]]+Tabla45[[#This Row],[Discapacidad]]</f>
        <v>1716</v>
      </c>
      <c r="F15" s="1036">
        <f t="shared" si="0"/>
        <v>0.58449883449883455</v>
      </c>
      <c r="G15" s="1036">
        <f t="shared" si="1"/>
        <v>0.41142191142191142</v>
      </c>
      <c r="I15" s="189"/>
      <c r="S15" s="945"/>
      <c r="T15" s="945"/>
      <c r="U15" s="945"/>
      <c r="V15" s="945"/>
      <c r="W15" s="945"/>
      <c r="X15" s="945"/>
      <c r="Y15" s="945"/>
    </row>
    <row r="16" spans="1:25" s="211" customFormat="1" ht="27.75">
      <c r="A16" s="950" t="s">
        <v>102</v>
      </c>
      <c r="B16" s="1032">
        <v>704</v>
      </c>
      <c r="C16" s="1032">
        <v>836</v>
      </c>
      <c r="D16" s="1033">
        <v>0</v>
      </c>
      <c r="E16" s="1035">
        <f>+Tabla45[[#This Row],[Retiro Programado]]+Tabla45[[#This Row],[Sobrevivencia]]+Tabla45[[#This Row],[Discapacidad]]</f>
        <v>1540</v>
      </c>
      <c r="F16" s="1036">
        <f t="shared" si="0"/>
        <v>0.45714285714285713</v>
      </c>
      <c r="G16" s="1036">
        <f t="shared" si="1"/>
        <v>0.54285714285714282</v>
      </c>
      <c r="S16" s="945"/>
      <c r="T16" s="945"/>
      <c r="U16" s="945"/>
      <c r="V16" s="945"/>
      <c r="W16" s="945"/>
      <c r="X16" s="945"/>
      <c r="Y16" s="945"/>
    </row>
    <row r="17" spans="1:25" s="211" customFormat="1" ht="27.75">
      <c r="A17" s="950" t="s">
        <v>103</v>
      </c>
      <c r="B17" s="1032">
        <v>580</v>
      </c>
      <c r="C17" s="1032">
        <v>937</v>
      </c>
      <c r="D17" s="1033">
        <v>0</v>
      </c>
      <c r="E17" s="1035">
        <f>+Tabla45[[#This Row],[Retiro Programado]]+Tabla45[[#This Row],[Sobrevivencia]]+Tabla45[[#This Row],[Discapacidad]]</f>
        <v>1517</v>
      </c>
      <c r="F17" s="1036">
        <f t="shared" si="0"/>
        <v>0.3823335530652604</v>
      </c>
      <c r="G17" s="1036">
        <f t="shared" si="1"/>
        <v>0.6176664469347396</v>
      </c>
      <c r="K17" s="294"/>
      <c r="L17" s="294"/>
      <c r="S17" s="945"/>
      <c r="T17" s="945"/>
      <c r="U17" s="945"/>
      <c r="V17" s="945"/>
      <c r="W17" s="945"/>
      <c r="X17" s="945"/>
      <c r="Y17" s="945"/>
    </row>
    <row r="18" spans="1:25" s="211" customFormat="1" ht="27.75">
      <c r="A18" s="950" t="s">
        <v>104</v>
      </c>
      <c r="B18" s="1032">
        <v>660</v>
      </c>
      <c r="C18" s="1032">
        <v>933</v>
      </c>
      <c r="D18" s="1033">
        <v>0</v>
      </c>
      <c r="E18" s="1035">
        <f>+Tabla45[[#This Row],[Retiro Programado]]+Tabla45[[#This Row],[Sobrevivencia]]+Tabla45[[#This Row],[Discapacidad]]</f>
        <v>1593</v>
      </c>
      <c r="F18" s="1036">
        <f t="shared" si="0"/>
        <v>0.4143126177024482</v>
      </c>
      <c r="G18" s="1036">
        <f t="shared" si="1"/>
        <v>0.5856873822975518</v>
      </c>
      <c r="K18" s="294"/>
      <c r="L18" s="294"/>
      <c r="S18" s="945"/>
      <c r="T18" s="945"/>
      <c r="U18" s="945"/>
      <c r="V18" s="945"/>
      <c r="W18" s="945"/>
      <c r="X18" s="945"/>
      <c r="Y18" s="945"/>
    </row>
    <row r="19" spans="1:25" s="211" customFormat="1" ht="27.75">
      <c r="A19" s="950" t="s">
        <v>105</v>
      </c>
      <c r="B19" s="1032">
        <v>5389</v>
      </c>
      <c r="C19" s="1032">
        <v>1073</v>
      </c>
      <c r="D19" s="1033">
        <v>0</v>
      </c>
      <c r="E19" s="1035">
        <f>+Tabla45[[#This Row],[Retiro Programado]]+Tabla45[[#This Row],[Sobrevivencia]]+Tabla45[[#This Row],[Discapacidad]]</f>
        <v>6462</v>
      </c>
      <c r="F19" s="1036">
        <f t="shared" si="0"/>
        <v>0.83395233673785207</v>
      </c>
      <c r="G19" s="1036">
        <f t="shared" si="1"/>
        <v>0.16604766326214795</v>
      </c>
      <c r="K19" s="294"/>
      <c r="L19" s="294"/>
      <c r="S19" s="945"/>
      <c r="T19" s="945"/>
      <c r="U19" s="945"/>
      <c r="V19" s="945"/>
      <c r="W19" s="945"/>
      <c r="X19" s="945"/>
      <c r="Y19" s="945"/>
    </row>
    <row r="20" spans="1:25" s="211" customFormat="1" ht="27.75">
      <c r="A20" s="950" t="s">
        <v>106</v>
      </c>
      <c r="B20" s="1032">
        <v>764</v>
      </c>
      <c r="C20" s="1032">
        <v>1000</v>
      </c>
      <c r="D20" s="1033">
        <v>1</v>
      </c>
      <c r="E20" s="1035">
        <f>+Tabla45[[#This Row],[Retiro Programado]]+Tabla45[[#This Row],[Sobrevivencia]]+Tabla45[[#This Row],[Discapacidad]]</f>
        <v>1765</v>
      </c>
      <c r="F20" s="1036">
        <f t="shared" si="0"/>
        <v>0.43286118980169974</v>
      </c>
      <c r="G20" s="1036">
        <f t="shared" si="1"/>
        <v>0.56657223796033995</v>
      </c>
      <c r="K20" s="294"/>
      <c r="L20" s="294"/>
      <c r="S20" s="945"/>
      <c r="T20" s="945"/>
      <c r="U20" s="945"/>
      <c r="V20" s="945"/>
      <c r="W20" s="945"/>
      <c r="X20" s="945"/>
      <c r="Y20" s="945"/>
    </row>
    <row r="21" spans="1:25" s="211" customFormat="1" ht="27.75">
      <c r="A21" s="951">
        <v>2020</v>
      </c>
      <c r="B21" s="1032">
        <v>616</v>
      </c>
      <c r="C21" s="1032">
        <v>897</v>
      </c>
      <c r="D21" s="1033">
        <v>3</v>
      </c>
      <c r="E21" s="1035">
        <f>+Tabla45[[#This Row],[Retiro Programado]]+Tabla45[[#This Row],[Sobrevivencia]]+Tabla45[[#This Row],[Discapacidad]]</f>
        <v>1516</v>
      </c>
      <c r="F21" s="1036">
        <f>B21/E21</f>
        <v>0.40633245382585753</v>
      </c>
      <c r="G21" s="1036">
        <f>C21/E21</f>
        <v>0.59168865435356199</v>
      </c>
      <c r="K21" s="294"/>
      <c r="L21" s="294"/>
      <c r="S21" s="945"/>
      <c r="T21" s="945"/>
      <c r="U21" s="945"/>
      <c r="V21" s="945"/>
      <c r="W21" s="945"/>
      <c r="X21" s="945"/>
      <c r="Y21" s="945"/>
    </row>
    <row r="22" spans="1:25" s="211" customFormat="1" ht="27.75">
      <c r="A22" s="951">
        <v>2021</v>
      </c>
      <c r="B22" s="1032">
        <v>1030</v>
      </c>
      <c r="C22" s="1032">
        <v>1377</v>
      </c>
      <c r="D22" s="1033">
        <v>11</v>
      </c>
      <c r="E22" s="1035">
        <f>+Tabla45[[#This Row],[Retiro Programado]]+Tabla45[[#This Row],[Sobrevivencia]]+Tabla45[[#This Row],[Discapacidad]]</f>
        <v>2418</v>
      </c>
      <c r="F22" s="1036">
        <f>B22/E22</f>
        <v>0.42597187758478083</v>
      </c>
      <c r="G22" s="1036">
        <f>C22/E22</f>
        <v>0.5694789081885856</v>
      </c>
      <c r="S22" s="945"/>
      <c r="T22" s="945"/>
      <c r="U22" s="945"/>
      <c r="V22" s="945"/>
      <c r="W22" s="945"/>
      <c r="X22" s="945"/>
      <c r="Y22" s="945"/>
    </row>
    <row r="23" spans="1:25" s="211" customFormat="1" ht="27.75">
      <c r="A23" s="951">
        <v>2022</v>
      </c>
      <c r="B23" s="1032">
        <v>1237</v>
      </c>
      <c r="C23" s="1032">
        <v>1226</v>
      </c>
      <c r="D23" s="1032">
        <v>12</v>
      </c>
      <c r="E23" s="1035">
        <f>+Tabla45[[#This Row],[Retiro Programado]]+Tabla45[[#This Row],[Sobrevivencia]]+Tabla45[[#This Row],[Discapacidad]]</f>
        <v>2475</v>
      </c>
      <c r="F23" s="1036">
        <f>B23/E23</f>
        <v>0.4997979797979798</v>
      </c>
      <c r="G23" s="1036">
        <f>C23/E23</f>
        <v>0.49535353535353538</v>
      </c>
      <c r="S23" s="945"/>
      <c r="T23" s="945"/>
      <c r="U23" s="945"/>
      <c r="V23" s="945"/>
      <c r="W23" s="945"/>
      <c r="X23" s="945"/>
      <c r="Y23" s="945"/>
    </row>
    <row r="24" spans="1:25" s="211" customFormat="1" ht="27.75">
      <c r="A24" s="951">
        <v>2023</v>
      </c>
      <c r="B24" s="1032">
        <v>1264</v>
      </c>
      <c r="C24" s="1032">
        <v>1339</v>
      </c>
      <c r="D24" s="1032">
        <v>14</v>
      </c>
      <c r="E24" s="1035">
        <f>+Tabla45[[#This Row],[Retiro Programado]]+Tabla45[[#This Row],[Sobrevivencia]]+Tabla45[[#This Row],[Discapacidad]]</f>
        <v>2617</v>
      </c>
      <c r="F24" s="1036">
        <f>B24/E24</f>
        <v>0.48299579671379445</v>
      </c>
      <c r="G24" s="1036">
        <f>C24/E24</f>
        <v>0.51165456629728701</v>
      </c>
      <c r="S24" s="945"/>
      <c r="T24" s="945"/>
      <c r="U24" s="945"/>
      <c r="V24" s="945"/>
      <c r="W24" s="945"/>
      <c r="X24" s="945"/>
      <c r="Y24" s="945"/>
    </row>
    <row r="25" spans="1:25" s="211" customFormat="1" ht="27.75">
      <c r="A25" s="951">
        <v>2024</v>
      </c>
      <c r="B25" s="1032">
        <v>1360</v>
      </c>
      <c r="C25" s="1032">
        <v>1517</v>
      </c>
      <c r="D25" s="1032">
        <v>12</v>
      </c>
      <c r="E25" s="1035">
        <f>+Tabla45[[#This Row],[Retiro Programado]]+Tabla45[[#This Row],[Sobrevivencia]]+Tabla45[[#This Row],[Discapacidad]]</f>
        <v>2889</v>
      </c>
      <c r="F25" s="1036">
        <f t="shared" ref="F25:F26" si="2">B25/E25</f>
        <v>0.47075112495673244</v>
      </c>
      <c r="G25" s="1036">
        <f t="shared" ref="G25:G26" si="3">C25/E25</f>
        <v>0.52509518864659055</v>
      </c>
      <c r="S25" s="945"/>
      <c r="T25" s="945"/>
      <c r="U25" s="945"/>
      <c r="V25" s="945"/>
      <c r="W25" s="945"/>
      <c r="X25" s="945"/>
      <c r="Y25" s="945"/>
    </row>
    <row r="26" spans="1:25" s="211" customFormat="1" ht="27.75">
      <c r="A26" s="952" t="str">
        <f>+'Resumen '!O5</f>
        <v>Nov.25</v>
      </c>
      <c r="B26" s="1032">
        <v>1273</v>
      </c>
      <c r="C26" s="1032">
        <v>1617</v>
      </c>
      <c r="D26" s="1032">
        <v>27</v>
      </c>
      <c r="E26" s="1035">
        <f>+Tabla45[[#This Row],[Retiro Programado]]+Tabla45[[#This Row],[Sobrevivencia]]+Tabla45[[#This Row],[Discapacidad]]</f>
        <v>2917</v>
      </c>
      <c r="F26" s="1036">
        <f t="shared" si="2"/>
        <v>0.43640726774082961</v>
      </c>
      <c r="G26" s="1036">
        <f t="shared" si="3"/>
        <v>0.55433664724031539</v>
      </c>
      <c r="S26" s="945"/>
      <c r="T26" s="945"/>
      <c r="U26" s="945"/>
      <c r="V26" s="945"/>
      <c r="W26" s="945"/>
      <c r="X26" s="945"/>
      <c r="Y26" s="945"/>
    </row>
    <row r="27" spans="1:25" s="187" customFormat="1" ht="25.5" customHeight="1">
      <c r="A27" s="953" t="s">
        <v>272</v>
      </c>
      <c r="B27" s="1034">
        <f>SUM(B8:B26)</f>
        <v>19134</v>
      </c>
      <c r="C27" s="1034">
        <f>SUM(C8:C26)</f>
        <v>17398</v>
      </c>
      <c r="D27" s="1034">
        <f>SUM(D8:D26)</f>
        <v>98</v>
      </c>
      <c r="E27" s="1034">
        <f>+Tabla45[[#This Row],[Retiro Programado]]+Tabla45[[#This Row],[Sobrevivencia]]+Tabla45[[#This Row],[Discapacidad]]</f>
        <v>36630</v>
      </c>
      <c r="F27" s="1037">
        <f>AVERAGE(F8:F26)</f>
        <v>0.45992247666730068</v>
      </c>
      <c r="G27" s="1037">
        <f>AVERAGE(G8:G26)</f>
        <v>0.53782720383586791</v>
      </c>
      <c r="H27" s="211"/>
      <c r="I27" s="211"/>
      <c r="J27" s="211"/>
      <c r="K27" s="211"/>
      <c r="L27" s="211"/>
      <c r="S27" s="945"/>
      <c r="T27" s="945"/>
      <c r="U27" s="945"/>
      <c r="V27" s="945"/>
      <c r="W27" s="945"/>
      <c r="X27" s="945"/>
      <c r="Y27" s="945"/>
    </row>
    <row r="28" spans="1:25" ht="93" customHeight="1">
      <c r="A28" s="1322" t="s">
        <v>661</v>
      </c>
      <c r="B28" s="1323"/>
      <c r="C28" s="1323"/>
      <c r="D28" s="1323"/>
      <c r="E28" s="1323"/>
      <c r="F28" s="1323"/>
      <c r="G28" s="1323"/>
      <c r="I28" s="211"/>
      <c r="J28" s="211"/>
      <c r="K28" s="211"/>
      <c r="S28" s="945"/>
      <c r="T28" s="945"/>
      <c r="U28" s="945"/>
      <c r="V28" s="945"/>
      <c r="W28" s="945"/>
      <c r="X28" s="945"/>
      <c r="Y28" s="945"/>
    </row>
    <row r="29" spans="1:25" ht="25.5">
      <c r="B29" s="946"/>
      <c r="C29" s="946"/>
      <c r="I29" s="211"/>
      <c r="J29" s="211"/>
      <c r="K29" s="211"/>
      <c r="S29" s="945"/>
      <c r="T29" s="945"/>
      <c r="U29" s="945"/>
      <c r="V29" s="945"/>
      <c r="W29" s="945"/>
      <c r="X29" s="945"/>
      <c r="Y29" s="945"/>
    </row>
    <row r="30" spans="1:25" ht="25.5">
      <c r="I30" s="211"/>
      <c r="J30" s="211"/>
      <c r="K30" s="211"/>
      <c r="S30" s="947"/>
      <c r="T30" s="947"/>
      <c r="U30" s="947"/>
      <c r="V30" s="947"/>
      <c r="W30" s="945"/>
      <c r="X30" s="945"/>
      <c r="Y30" s="945"/>
    </row>
    <row r="31" spans="1:25" ht="25.5">
      <c r="B31" s="183"/>
      <c r="C31" s="183"/>
      <c r="I31" s="211"/>
      <c r="J31" s="211"/>
      <c r="K31" s="211"/>
      <c r="S31" s="945"/>
      <c r="T31" s="945"/>
      <c r="U31" s="945"/>
      <c r="V31" s="945"/>
      <c r="W31" s="945"/>
      <c r="X31" s="945"/>
      <c r="Y31" s="945"/>
    </row>
    <row r="32" spans="1:25" ht="25.5">
      <c r="S32" s="947"/>
      <c r="T32" s="947"/>
      <c r="U32" s="947"/>
      <c r="V32" s="947"/>
      <c r="W32" s="945"/>
      <c r="X32" s="945"/>
      <c r="Y32" s="945"/>
    </row>
    <row r="33" spans="19:25" ht="25.5">
      <c r="S33" s="945"/>
      <c r="T33" s="945"/>
      <c r="U33" s="945"/>
      <c r="V33" s="945"/>
      <c r="W33" s="945"/>
      <c r="X33" s="945"/>
      <c r="Y33" s="945"/>
    </row>
    <row r="34" spans="19:25" ht="25.5">
      <c r="S34" s="945"/>
      <c r="T34" s="945"/>
      <c r="U34" s="945"/>
      <c r="V34" s="945"/>
      <c r="W34" s="945"/>
      <c r="X34" s="945"/>
      <c r="Y34" s="945"/>
    </row>
    <row r="35" spans="19:25" ht="25.5">
      <c r="S35" s="945"/>
      <c r="T35" s="945"/>
      <c r="U35" s="945"/>
      <c r="V35" s="945"/>
      <c r="W35" s="945"/>
      <c r="X35" s="945"/>
      <c r="Y35" s="945"/>
    </row>
    <row r="36" spans="19:25" ht="25.5">
      <c r="S36" s="945"/>
      <c r="T36" s="945"/>
      <c r="U36" s="945"/>
      <c r="V36" s="945"/>
      <c r="W36" s="945"/>
      <c r="X36" s="945"/>
      <c r="Y36" s="945"/>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paperSize="9" scale="2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55" zoomScaleNormal="100" zoomScaleSheetLayoutView="55" workbookViewId="0">
      <selection activeCell="M56" sqref="M56"/>
    </sheetView>
  </sheetViews>
  <sheetFormatPr baseColWidth="10" defaultColWidth="11.42578125" defaultRowHeight="14.25"/>
  <cols>
    <col min="1" max="1" width="90.5703125" style="176" customWidth="1"/>
    <col min="2" max="2" width="32.42578125" style="176" customWidth="1"/>
    <col min="3" max="10" width="11.42578125" style="176"/>
    <col min="11" max="11" width="18" style="176" customWidth="1"/>
    <col min="12" max="12" width="34.28515625" style="176" customWidth="1"/>
    <col min="13" max="13" width="18" style="176" customWidth="1"/>
    <col min="14" max="16384" width="11.42578125" style="176"/>
  </cols>
  <sheetData>
    <row r="1" spans="1:13" s="271" customFormat="1" ht="67.5" customHeight="1">
      <c r="A1" s="1325" t="s">
        <v>662</v>
      </c>
      <c r="B1" s="1325"/>
      <c r="C1" s="1325"/>
      <c r="D1" s="1325"/>
      <c r="E1" s="1325"/>
      <c r="F1" s="1325"/>
      <c r="G1" s="1325"/>
      <c r="H1" s="1325"/>
      <c r="I1" s="1325"/>
      <c r="J1" s="1325"/>
      <c r="K1" s="1325"/>
      <c r="L1" s="1325"/>
      <c r="M1" s="1325"/>
    </row>
    <row r="2" spans="1:13" s="271" customFormat="1" ht="31.5" customHeight="1">
      <c r="A2" s="1325" t="str">
        <f>+'Resumen '!O10</f>
        <v>Período: Noviembre  2025</v>
      </c>
      <c r="B2" s="1325"/>
      <c r="C2" s="1325"/>
      <c r="D2" s="1325"/>
      <c r="E2" s="1325"/>
      <c r="F2" s="1325"/>
      <c r="G2" s="1325"/>
      <c r="H2" s="1325"/>
      <c r="I2" s="1325"/>
      <c r="J2" s="1325"/>
      <c r="K2" s="1325"/>
      <c r="L2" s="1325"/>
      <c r="M2" s="1325"/>
    </row>
    <row r="3" spans="1:13" ht="14.25" customHeight="1">
      <c r="A3" s="1324"/>
      <c r="B3" s="1324"/>
    </row>
    <row r="4" spans="1:13" ht="239.25" customHeight="1">
      <c r="A4" s="1327" t="s">
        <v>663</v>
      </c>
      <c r="B4" s="1328"/>
      <c r="C4" s="1328"/>
      <c r="D4" s="1328"/>
      <c r="E4" s="1328"/>
      <c r="F4" s="1328"/>
      <c r="G4" s="1328"/>
      <c r="H4" s="1328"/>
      <c r="I4" s="1328"/>
      <c r="J4" s="1328"/>
      <c r="K4" s="1328"/>
      <c r="L4" s="1328"/>
      <c r="M4" s="1328"/>
    </row>
    <row r="5" spans="1:13" ht="7.5" customHeight="1">
      <c r="A5" s="940"/>
      <c r="B5" s="940"/>
    </row>
    <row r="6" spans="1:13" s="182" customFormat="1" ht="27" customHeight="1">
      <c r="A6" s="427" t="s">
        <v>664</v>
      </c>
      <c r="B6" s="428" t="s">
        <v>665</v>
      </c>
      <c r="M6" s="182" t="s">
        <v>1</v>
      </c>
    </row>
    <row r="7" spans="1:13" s="182" customFormat="1" ht="28.5" customHeight="1">
      <c r="A7" s="429" t="s">
        <v>666</v>
      </c>
      <c r="B7" s="430">
        <v>13741</v>
      </c>
    </row>
    <row r="8" spans="1:13" s="182" customFormat="1" ht="28.5" customHeight="1">
      <c r="A8" s="429" t="s">
        <v>667</v>
      </c>
      <c r="B8" s="430">
        <v>4896</v>
      </c>
    </row>
    <row r="9" spans="1:13" s="182" customFormat="1" ht="28.5" customHeight="1">
      <c r="A9" s="429" t="s">
        <v>668</v>
      </c>
      <c r="B9" s="430">
        <v>16293</v>
      </c>
    </row>
    <row r="10" spans="1:13" s="182" customFormat="1" ht="28.5" customHeight="1">
      <c r="A10" s="429" t="s">
        <v>669</v>
      </c>
      <c r="B10" s="682">
        <v>40976.21</v>
      </c>
    </row>
    <row r="11" spans="1:13" ht="18">
      <c r="A11" s="1326" t="s">
        <v>670</v>
      </c>
      <c r="B11" s="1326"/>
    </row>
    <row r="12" spans="1:13" ht="18">
      <c r="A12" s="1326" t="s">
        <v>671</v>
      </c>
      <c r="B12" s="1326"/>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paperSize="9" scale="44"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9" sqref="P29"/>
    </sheetView>
  </sheetViews>
  <sheetFormatPr baseColWidth="10" defaultColWidth="11.42578125" defaultRowHeight="15"/>
  <cols>
    <col min="7" max="7" width="13.42578125" customWidth="1"/>
    <col min="12" max="12" width="10.140625" customWidth="1"/>
  </cols>
  <sheetData>
    <row r="7" spans="1:13" ht="53.25" customHeight="1">
      <c r="A7" s="1139" t="s">
        <v>84</v>
      </c>
      <c r="B7" s="1139"/>
      <c r="C7" s="1139"/>
      <c r="D7" s="1139"/>
      <c r="E7" s="1139"/>
      <c r="F7" s="1139"/>
      <c r="G7" s="1139"/>
      <c r="H7" s="1139"/>
      <c r="I7" s="1139"/>
      <c r="J7" s="1139"/>
      <c r="K7" s="1139"/>
      <c r="L7" s="1139"/>
      <c r="M7" s="1139"/>
    </row>
    <row r="8" spans="1:13">
      <c r="A8" s="773"/>
    </row>
    <row r="9" spans="1:13">
      <c r="A9" s="773"/>
    </row>
    <row r="31" ht="60.75" customHeight="1"/>
  </sheetData>
  <mergeCells count="1">
    <mergeCell ref="A7:M7"/>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14"/>
  <sheetViews>
    <sheetView showGridLines="0" view="pageBreakPreview" zoomScale="55" zoomScaleNormal="100" zoomScaleSheetLayoutView="55" workbookViewId="0">
      <selection activeCell="M56" sqref="M56"/>
    </sheetView>
  </sheetViews>
  <sheetFormatPr baseColWidth="10" defaultColWidth="11.42578125" defaultRowHeight="23.25"/>
  <cols>
    <col min="1" max="1" width="21.85546875" style="183" customWidth="1"/>
    <col min="2" max="2" width="26.85546875" style="183" customWidth="1"/>
    <col min="3" max="3" width="33" style="183" customWidth="1"/>
    <col min="4" max="4" width="40.7109375" style="183" customWidth="1"/>
    <col min="5" max="16" width="18" style="183" customWidth="1"/>
    <col min="17" max="17" width="11.42578125" style="183"/>
    <col min="18" max="18" width="18" style="183" customWidth="1"/>
    <col min="19" max="16384" width="11.42578125" style="183"/>
  </cols>
  <sheetData>
    <row r="1" spans="1:23" s="941" customFormat="1" ht="51" customHeight="1">
      <c r="A1" s="1237" t="s">
        <v>69</v>
      </c>
      <c r="B1" s="1237"/>
      <c r="C1" s="1237"/>
      <c r="D1" s="1237"/>
      <c r="E1" s="1237"/>
      <c r="F1" s="1237"/>
      <c r="G1" s="1237"/>
      <c r="H1" s="1237"/>
      <c r="I1" s="1237"/>
      <c r="J1" s="1237"/>
      <c r="K1" s="1237"/>
      <c r="L1" s="1237"/>
      <c r="M1" s="1237"/>
      <c r="N1" s="1237"/>
      <c r="O1" s="1237"/>
      <c r="P1" s="1237"/>
      <c r="Q1" s="1237"/>
      <c r="R1" s="1237"/>
      <c r="S1" s="1237"/>
      <c r="T1" s="1237"/>
    </row>
    <row r="2" spans="1:23" s="941" customFormat="1" ht="31.5" customHeight="1">
      <c r="A2" s="1184" t="s">
        <v>672</v>
      </c>
      <c r="B2" s="1184"/>
      <c r="C2" s="1184"/>
      <c r="D2" s="1184"/>
      <c r="E2" s="1184"/>
      <c r="F2" s="1184"/>
      <c r="G2" s="1184"/>
      <c r="H2" s="1184"/>
      <c r="I2" s="1184"/>
      <c r="J2" s="1184"/>
      <c r="K2" s="1184"/>
      <c r="L2" s="1184"/>
      <c r="M2" s="1184"/>
      <c r="N2" s="1184"/>
      <c r="O2" s="1184"/>
      <c r="P2" s="1184"/>
      <c r="Q2" s="1184"/>
      <c r="R2" s="1184"/>
      <c r="S2" s="1184"/>
      <c r="T2" s="1184"/>
    </row>
    <row r="3" spans="1:23" ht="289.5" customHeight="1">
      <c r="A3" s="1330" t="s">
        <v>673</v>
      </c>
      <c r="B3" s="1330"/>
      <c r="C3" s="1330"/>
      <c r="D3" s="1330"/>
      <c r="E3" s="1330"/>
      <c r="F3" s="1330"/>
      <c r="G3" s="1330"/>
      <c r="H3" s="1330"/>
      <c r="I3" s="1330"/>
      <c r="J3" s="1330"/>
      <c r="K3" s="1330"/>
      <c r="L3" s="1330"/>
      <c r="M3" s="1330"/>
      <c r="N3" s="1330"/>
      <c r="O3" s="1330"/>
      <c r="P3" s="1330"/>
      <c r="Q3" s="1330"/>
      <c r="R3" s="1330"/>
      <c r="S3" s="1330"/>
      <c r="T3" s="1330"/>
      <c r="U3" s="941"/>
      <c r="V3" s="941"/>
    </row>
    <row r="4" spans="1:23" ht="12.75" customHeight="1">
      <c r="A4" s="942"/>
      <c r="B4" s="942"/>
      <c r="C4" s="942"/>
      <c r="D4" s="942"/>
      <c r="E4" s="942"/>
      <c r="F4" s="942"/>
      <c r="G4" s="942"/>
      <c r="H4" s="942"/>
      <c r="I4" s="942"/>
      <c r="J4" s="942"/>
      <c r="K4" s="942"/>
      <c r="L4" s="942"/>
      <c r="M4" s="942"/>
      <c r="N4" s="942"/>
      <c r="O4" s="942"/>
      <c r="P4" s="942"/>
      <c r="Q4" s="942"/>
      <c r="R4" s="942"/>
      <c r="S4" s="942"/>
      <c r="T4" s="942"/>
      <c r="U4" s="941"/>
      <c r="V4" s="941"/>
    </row>
    <row r="5" spans="1:23" ht="83.25" customHeight="1">
      <c r="A5" s="427" t="s">
        <v>317</v>
      </c>
      <c r="B5" s="348" t="s">
        <v>674</v>
      </c>
      <c r="C5" s="411" t="s">
        <v>675</v>
      </c>
      <c r="D5" s="749" t="s">
        <v>676</v>
      </c>
      <c r="S5" s="183" t="s">
        <v>1</v>
      </c>
      <c r="V5" s="941"/>
      <c r="W5" s="941"/>
    </row>
    <row r="6" spans="1:23" ht="29.25" customHeight="1">
      <c r="A6" s="750">
        <v>2019</v>
      </c>
      <c r="B6" s="754">
        <v>1122</v>
      </c>
      <c r="C6" s="755">
        <v>6000</v>
      </c>
      <c r="D6" s="751">
        <f t="shared" ref="D6:D12" si="0">+C6*13*B6</f>
        <v>87516000</v>
      </c>
      <c r="V6" s="941"/>
      <c r="W6" s="941"/>
    </row>
    <row r="7" spans="1:23" ht="29.25" customHeight="1">
      <c r="A7" s="750">
        <v>2020</v>
      </c>
      <c r="B7" s="754">
        <v>10086</v>
      </c>
      <c r="C7" s="755">
        <v>6000</v>
      </c>
      <c r="D7" s="751">
        <f t="shared" si="0"/>
        <v>786708000</v>
      </c>
      <c r="V7" s="941"/>
      <c r="W7" s="941"/>
    </row>
    <row r="8" spans="1:23" ht="29.25" customHeight="1">
      <c r="A8" s="750">
        <v>2021</v>
      </c>
      <c r="B8" s="754">
        <v>10512</v>
      </c>
      <c r="C8" s="755">
        <v>6000</v>
      </c>
      <c r="D8" s="751">
        <f t="shared" si="0"/>
        <v>819936000</v>
      </c>
      <c r="V8" s="941"/>
      <c r="W8" s="941"/>
    </row>
    <row r="9" spans="1:23" ht="29.25" customHeight="1">
      <c r="A9" s="750">
        <v>2022</v>
      </c>
      <c r="B9" s="754">
        <v>19999</v>
      </c>
      <c r="C9" s="755">
        <v>6000</v>
      </c>
      <c r="D9" s="751">
        <f t="shared" si="0"/>
        <v>1559922000</v>
      </c>
      <c r="V9" s="941"/>
      <c r="W9" s="941"/>
    </row>
    <row r="10" spans="1:23" ht="29.25" customHeight="1">
      <c r="A10" s="750">
        <v>2023</v>
      </c>
      <c r="B10" s="754">
        <v>20007</v>
      </c>
      <c r="C10" s="755">
        <v>6000</v>
      </c>
      <c r="D10" s="751">
        <f t="shared" si="0"/>
        <v>1560546000</v>
      </c>
      <c r="V10" s="941"/>
      <c r="W10" s="941"/>
    </row>
    <row r="11" spans="1:23" ht="29.25" customHeight="1">
      <c r="A11" s="750">
        <v>2024</v>
      </c>
      <c r="B11" s="754">
        <v>4648</v>
      </c>
      <c r="C11" s="755">
        <v>6000</v>
      </c>
      <c r="D11" s="751">
        <f t="shared" si="0"/>
        <v>362544000</v>
      </c>
      <c r="V11" s="941"/>
      <c r="W11" s="941"/>
    </row>
    <row r="12" spans="1:23" ht="29.25" customHeight="1">
      <c r="A12" s="750">
        <v>2025</v>
      </c>
      <c r="B12" s="754">
        <v>10925</v>
      </c>
      <c r="C12" s="755">
        <v>6000</v>
      </c>
      <c r="D12" s="751">
        <f t="shared" si="0"/>
        <v>852150000</v>
      </c>
    </row>
    <row r="13" spans="1:23" ht="29.25" customHeight="1">
      <c r="A13" s="752" t="s">
        <v>147</v>
      </c>
      <c r="B13" s="756">
        <f>SUM(B6:B12)</f>
        <v>77299</v>
      </c>
      <c r="C13" s="757">
        <v>6000</v>
      </c>
      <c r="D13" s="753">
        <f>SUM(D6:D12)</f>
        <v>6029322000</v>
      </c>
    </row>
    <row r="14" spans="1:23" ht="29.25" customHeight="1">
      <c r="A14" s="1329" t="s">
        <v>677</v>
      </c>
      <c r="B14" s="1329"/>
    </row>
  </sheetData>
  <mergeCells count="4">
    <mergeCell ref="A1:T1"/>
    <mergeCell ref="A2:T2"/>
    <mergeCell ref="A14:B14"/>
    <mergeCell ref="A3:T3"/>
  </mergeCells>
  <pageMargins left="0.70866141732283472" right="0.70866141732283472" top="0.74803149606299213" bottom="0.74803149606299213" header="0.31496062992125984" footer="0.31496062992125984"/>
  <pageSetup paperSize="9" scale="3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Q22" sqref="Q22"/>
    </sheetView>
  </sheetViews>
  <sheetFormatPr baseColWidth="10" defaultColWidth="11.42578125" defaultRowHeight="15"/>
  <cols>
    <col min="1" max="1" width="22.7109375" style="739"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70" customFormat="1" ht="45.75" customHeight="1">
      <c r="A1" s="759"/>
      <c r="B1" s="1291" t="s">
        <v>70</v>
      </c>
      <c r="C1" s="1291"/>
      <c r="D1" s="1291"/>
      <c r="E1" s="1291"/>
      <c r="F1" s="1291"/>
      <c r="G1" s="1291"/>
      <c r="H1" s="1291"/>
      <c r="I1" s="1291"/>
      <c r="J1" s="1291"/>
      <c r="K1" s="1291"/>
      <c r="L1" s="1291"/>
      <c r="M1" s="1291"/>
      <c r="N1" s="1291"/>
    </row>
    <row r="2" spans="1:23" s="270" customFormat="1" ht="35.25" customHeight="1">
      <c r="A2" s="759"/>
      <c r="B2" s="1287" t="s">
        <v>672</v>
      </c>
      <c r="C2" s="1287"/>
      <c r="D2" s="1287"/>
      <c r="E2" s="1287"/>
      <c r="F2" s="1287"/>
      <c r="G2" s="1287"/>
      <c r="H2" s="1287"/>
      <c r="I2" s="1287"/>
      <c r="J2" s="1287"/>
      <c r="K2" s="1287"/>
      <c r="L2" s="1287"/>
      <c r="M2" s="1287"/>
      <c r="N2" s="1287"/>
    </row>
    <row r="3" spans="1:23" ht="14.25" customHeight="1">
      <c r="B3" s="1331"/>
      <c r="C3" s="1331"/>
      <c r="D3" s="740"/>
      <c r="E3" s="740"/>
      <c r="O3" s="270"/>
      <c r="P3" s="270"/>
      <c r="Q3" s="270"/>
      <c r="R3" s="270"/>
      <c r="S3" s="270"/>
      <c r="T3" s="270"/>
      <c r="U3" s="270"/>
      <c r="V3" s="270"/>
    </row>
    <row r="4" spans="1:23" ht="56.25" customHeight="1">
      <c r="A4" s="1122" t="s">
        <v>527</v>
      </c>
      <c r="B4" s="1122" t="s">
        <v>678</v>
      </c>
      <c r="C4" s="1122" t="s">
        <v>679</v>
      </c>
      <c r="D4" s="760"/>
      <c r="E4" s="760"/>
      <c r="M4" t="s">
        <v>1</v>
      </c>
      <c r="P4" s="270"/>
      <c r="Q4" s="270"/>
      <c r="R4" s="270"/>
      <c r="S4" s="270"/>
      <c r="T4" s="270"/>
      <c r="U4" s="270"/>
      <c r="V4" s="270"/>
      <c r="W4" s="270"/>
    </row>
    <row r="5" spans="1:23" ht="27" customHeight="1">
      <c r="A5" s="1123">
        <v>1</v>
      </c>
      <c r="B5" s="1123" t="s">
        <v>680</v>
      </c>
      <c r="C5" s="755">
        <v>1122</v>
      </c>
      <c r="D5" s="760"/>
      <c r="E5" s="760"/>
      <c r="P5" s="270"/>
      <c r="Q5" s="270"/>
      <c r="R5" s="270"/>
      <c r="S5" s="270"/>
      <c r="T5" s="270"/>
      <c r="U5" s="270"/>
      <c r="V5" s="270"/>
      <c r="W5" s="270"/>
    </row>
    <row r="6" spans="1:23" ht="27" customHeight="1">
      <c r="A6" s="1123">
        <v>2</v>
      </c>
      <c r="B6" s="1123" t="s">
        <v>681</v>
      </c>
      <c r="C6" s="755">
        <v>4267</v>
      </c>
      <c r="D6" s="760"/>
      <c r="E6" s="760"/>
      <c r="P6" s="270"/>
      <c r="Q6" s="270"/>
      <c r="R6" s="270"/>
      <c r="S6" s="270"/>
      <c r="T6" s="270"/>
      <c r="U6" s="270"/>
      <c r="V6" s="270"/>
      <c r="W6" s="270"/>
    </row>
    <row r="7" spans="1:23" ht="27" customHeight="1">
      <c r="A7" s="1123">
        <v>3</v>
      </c>
      <c r="B7" s="1123" t="s">
        <v>682</v>
      </c>
      <c r="C7" s="755">
        <v>916</v>
      </c>
      <c r="D7" s="760"/>
      <c r="E7" s="760"/>
      <c r="P7" s="270"/>
      <c r="Q7" s="270"/>
      <c r="R7" s="270"/>
      <c r="S7" s="270"/>
      <c r="T7" s="270"/>
      <c r="U7" s="270"/>
      <c r="V7" s="270"/>
      <c r="W7" s="270"/>
    </row>
    <row r="8" spans="1:23" ht="27" customHeight="1">
      <c r="A8" s="1123">
        <v>4</v>
      </c>
      <c r="B8" s="1123" t="s">
        <v>683</v>
      </c>
      <c r="C8" s="755">
        <v>1951</v>
      </c>
      <c r="D8" s="760"/>
      <c r="E8" s="760"/>
      <c r="P8" s="270"/>
      <c r="Q8" s="270"/>
      <c r="R8" s="270"/>
      <c r="S8" s="270"/>
      <c r="T8" s="270"/>
      <c r="U8" s="270"/>
      <c r="V8" s="270"/>
      <c r="W8" s="270"/>
    </row>
    <row r="9" spans="1:23" ht="27" customHeight="1">
      <c r="A9" s="1123">
        <v>5</v>
      </c>
      <c r="B9" s="1123" t="s">
        <v>684</v>
      </c>
      <c r="C9" s="755">
        <v>1032</v>
      </c>
      <c r="D9" s="760"/>
      <c r="E9" s="760"/>
      <c r="P9" s="270"/>
      <c r="Q9" s="270"/>
      <c r="R9" s="270"/>
      <c r="S9" s="270"/>
      <c r="T9" s="270"/>
      <c r="U9" s="270"/>
      <c r="V9" s="270"/>
      <c r="W9" s="270"/>
    </row>
    <row r="10" spans="1:23" ht="27" customHeight="1">
      <c r="A10" s="1123">
        <v>6</v>
      </c>
      <c r="B10" s="1123" t="s">
        <v>685</v>
      </c>
      <c r="C10" s="755">
        <v>1920</v>
      </c>
      <c r="D10" s="760"/>
      <c r="E10" s="760"/>
      <c r="P10" s="270"/>
      <c r="Q10" s="270"/>
      <c r="R10" s="270"/>
      <c r="S10" s="270"/>
      <c r="T10" s="270"/>
      <c r="U10" s="270"/>
      <c r="V10" s="270"/>
      <c r="W10" s="270"/>
    </row>
    <row r="11" spans="1:23" ht="27" customHeight="1">
      <c r="A11" s="1123">
        <v>7</v>
      </c>
      <c r="B11" s="1123" t="s">
        <v>686</v>
      </c>
      <c r="C11" s="755">
        <v>2973</v>
      </c>
      <c r="D11" s="760"/>
      <c r="E11" s="760"/>
      <c r="P11" s="270"/>
      <c r="Q11" s="270"/>
      <c r="R11" s="270"/>
      <c r="S11" s="270"/>
      <c r="T11" s="270"/>
      <c r="U11" s="270"/>
      <c r="V11" s="270"/>
      <c r="W11" s="270"/>
    </row>
    <row r="12" spans="1:23" ht="27" customHeight="1">
      <c r="A12" s="1123">
        <v>8</v>
      </c>
      <c r="B12" s="1123" t="s">
        <v>687</v>
      </c>
      <c r="C12" s="755">
        <v>2939</v>
      </c>
      <c r="D12" s="760"/>
      <c r="E12" s="760"/>
      <c r="P12" s="270"/>
      <c r="Q12" s="270"/>
      <c r="R12" s="270"/>
      <c r="S12" s="270"/>
      <c r="T12" s="270"/>
      <c r="U12" s="270"/>
      <c r="V12" s="270"/>
      <c r="W12" s="270"/>
    </row>
    <row r="13" spans="1:23" ht="27" customHeight="1">
      <c r="A13" s="1123">
        <v>9</v>
      </c>
      <c r="B13" s="1123" t="s">
        <v>688</v>
      </c>
      <c r="C13" s="755">
        <v>2411</v>
      </c>
      <c r="D13" s="760"/>
      <c r="E13" s="760"/>
      <c r="P13" s="270"/>
      <c r="Q13" s="270"/>
      <c r="R13" s="270"/>
      <c r="S13" s="270"/>
      <c r="T13" s="270"/>
      <c r="U13" s="270"/>
      <c r="V13" s="270"/>
      <c r="W13" s="270"/>
    </row>
    <row r="14" spans="1:23" ht="27" customHeight="1">
      <c r="A14" s="1123">
        <v>10</v>
      </c>
      <c r="B14" s="1123" t="s">
        <v>689</v>
      </c>
      <c r="C14" s="755">
        <v>2189</v>
      </c>
      <c r="D14" s="760"/>
      <c r="E14" s="760"/>
      <c r="P14" s="270"/>
      <c r="Q14" s="270"/>
      <c r="R14" s="270"/>
      <c r="S14" s="270"/>
      <c r="T14" s="270"/>
      <c r="U14" s="270"/>
      <c r="V14" s="270"/>
      <c r="W14" s="270"/>
    </row>
    <row r="15" spans="1:23" ht="27" customHeight="1">
      <c r="A15" s="1123">
        <v>11</v>
      </c>
      <c r="B15" s="1123" t="s">
        <v>690</v>
      </c>
      <c r="C15" s="755">
        <v>4074</v>
      </c>
      <c r="D15" s="760"/>
      <c r="E15" s="760"/>
      <c r="P15" s="270"/>
      <c r="Q15" s="270"/>
      <c r="R15" s="270"/>
      <c r="S15" s="270"/>
      <c r="T15" s="270"/>
      <c r="U15" s="270"/>
      <c r="V15" s="270"/>
      <c r="W15" s="270"/>
    </row>
    <row r="16" spans="1:23" ht="27" customHeight="1">
      <c r="A16" s="1123">
        <v>12</v>
      </c>
      <c r="B16" s="1123" t="s">
        <v>691</v>
      </c>
      <c r="C16" s="755">
        <v>3000</v>
      </c>
      <c r="D16" s="760"/>
      <c r="E16" s="760"/>
      <c r="P16" s="270"/>
      <c r="Q16" s="270"/>
      <c r="R16" s="270"/>
      <c r="S16" s="270"/>
      <c r="T16" s="270"/>
      <c r="U16" s="270"/>
      <c r="V16" s="270"/>
      <c r="W16" s="270"/>
    </row>
    <row r="17" spans="1:23" ht="27" customHeight="1">
      <c r="A17" s="1123">
        <v>13</v>
      </c>
      <c r="B17" s="1123" t="s">
        <v>692</v>
      </c>
      <c r="C17" s="755">
        <v>2632</v>
      </c>
      <c r="D17" s="760"/>
      <c r="E17" s="760"/>
      <c r="P17" s="270"/>
      <c r="Q17" s="270"/>
      <c r="R17" s="270"/>
      <c r="S17" s="270"/>
      <c r="T17" s="270"/>
      <c r="U17" s="270"/>
      <c r="V17" s="270"/>
      <c r="W17" s="270"/>
    </row>
    <row r="18" spans="1:23" ht="27" customHeight="1">
      <c r="A18" s="1123">
        <v>14</v>
      </c>
      <c r="B18" s="1123" t="s">
        <v>693</v>
      </c>
      <c r="C18" s="755">
        <v>1191</v>
      </c>
      <c r="D18" s="760"/>
      <c r="E18" s="760"/>
      <c r="P18" s="270"/>
      <c r="Q18" s="270"/>
      <c r="R18" s="270"/>
      <c r="S18" s="270"/>
      <c r="T18" s="270"/>
      <c r="U18" s="270"/>
      <c r="V18" s="270"/>
      <c r="W18" s="270"/>
    </row>
    <row r="19" spans="1:23" ht="27" customHeight="1">
      <c r="A19" s="1123">
        <v>15</v>
      </c>
      <c r="B19" s="1123" t="s">
        <v>694</v>
      </c>
      <c r="C19" s="755">
        <v>2500</v>
      </c>
      <c r="D19" s="760"/>
      <c r="E19" s="760"/>
      <c r="P19" s="270"/>
      <c r="Q19" s="270"/>
      <c r="R19" s="270"/>
      <c r="S19" s="270"/>
      <c r="T19" s="270"/>
      <c r="U19" s="270"/>
      <c r="V19" s="270"/>
      <c r="W19" s="270"/>
    </row>
    <row r="20" spans="1:23" ht="27" customHeight="1">
      <c r="A20" s="1123">
        <v>16</v>
      </c>
      <c r="B20" s="1123" t="s">
        <v>695</v>
      </c>
      <c r="C20" s="755">
        <v>2500</v>
      </c>
      <c r="D20" s="760"/>
      <c r="E20" s="760"/>
      <c r="P20" s="270"/>
      <c r="Q20" s="270"/>
      <c r="R20" s="270"/>
      <c r="S20" s="270"/>
      <c r="T20" s="270"/>
      <c r="U20" s="270"/>
      <c r="V20" s="270"/>
      <c r="W20" s="270"/>
    </row>
    <row r="21" spans="1:23" ht="27" customHeight="1">
      <c r="A21" s="1123">
        <v>17</v>
      </c>
      <c r="B21" s="1123" t="s">
        <v>696</v>
      </c>
      <c r="C21" s="755">
        <v>2096</v>
      </c>
      <c r="D21" s="760"/>
      <c r="E21" s="760"/>
      <c r="P21" s="270"/>
      <c r="Q21" s="270"/>
      <c r="R21" s="270"/>
      <c r="S21" s="270"/>
      <c r="T21" s="270"/>
      <c r="U21" s="270"/>
      <c r="V21" s="270"/>
      <c r="W21" s="270"/>
    </row>
    <row r="22" spans="1:23" ht="27" customHeight="1">
      <c r="A22" s="1123">
        <v>18</v>
      </c>
      <c r="B22" s="1123" t="s">
        <v>697</v>
      </c>
      <c r="C22" s="755">
        <v>2006</v>
      </c>
      <c r="D22" s="760"/>
      <c r="E22" s="760"/>
      <c r="P22" s="270"/>
      <c r="Q22" s="270"/>
      <c r="R22" s="270"/>
      <c r="S22" s="270"/>
      <c r="T22" s="270"/>
      <c r="U22" s="270"/>
      <c r="V22" s="270"/>
      <c r="W22" s="270"/>
    </row>
    <row r="23" spans="1:23" ht="27" customHeight="1">
      <c r="A23" s="1123">
        <v>19</v>
      </c>
      <c r="B23" s="1123" t="s">
        <v>698</v>
      </c>
      <c r="C23" s="755">
        <v>2501</v>
      </c>
      <c r="D23" s="760"/>
      <c r="E23" s="760"/>
      <c r="P23" s="270"/>
      <c r="Q23" s="270"/>
      <c r="R23" s="270"/>
      <c r="S23" s="270"/>
      <c r="T23" s="270"/>
      <c r="U23" s="270"/>
      <c r="V23" s="270"/>
      <c r="W23" s="270"/>
    </row>
    <row r="24" spans="1:23" ht="27" customHeight="1">
      <c r="A24" s="1123">
        <v>20</v>
      </c>
      <c r="B24" s="1123" t="s">
        <v>699</v>
      </c>
      <c r="C24" s="755">
        <v>2481</v>
      </c>
      <c r="D24" s="760"/>
      <c r="E24" s="760"/>
      <c r="P24" s="270"/>
      <c r="Q24" s="270"/>
      <c r="R24" s="270"/>
      <c r="S24" s="270"/>
      <c r="T24" s="270"/>
      <c r="U24" s="270"/>
      <c r="V24" s="270"/>
      <c r="W24" s="270"/>
    </row>
    <row r="25" spans="1:23" ht="27" customHeight="1">
      <c r="A25" s="1123">
        <v>21</v>
      </c>
      <c r="B25" s="1123" t="s">
        <v>700</v>
      </c>
      <c r="C25" s="755">
        <v>1725</v>
      </c>
      <c r="D25" s="760"/>
      <c r="E25" s="760"/>
      <c r="P25" s="270"/>
      <c r="Q25" s="270"/>
      <c r="R25" s="270"/>
      <c r="S25" s="270"/>
      <c r="T25" s="270"/>
      <c r="U25" s="270"/>
      <c r="V25" s="270"/>
      <c r="W25" s="270"/>
    </row>
    <row r="26" spans="1:23" ht="27" customHeight="1">
      <c r="A26" s="1123">
        <v>22</v>
      </c>
      <c r="B26" s="1123" t="s">
        <v>701</v>
      </c>
      <c r="C26" s="755">
        <v>1799</v>
      </c>
      <c r="D26" s="760"/>
      <c r="E26" s="760"/>
      <c r="P26" s="270"/>
      <c r="Q26" s="270"/>
      <c r="R26" s="270"/>
      <c r="S26" s="270"/>
      <c r="T26" s="270"/>
      <c r="U26" s="270"/>
      <c r="V26" s="270"/>
      <c r="W26" s="270"/>
    </row>
    <row r="27" spans="1:23" ht="27" customHeight="1">
      <c r="A27" s="1123">
        <v>23</v>
      </c>
      <c r="B27" s="1123" t="s">
        <v>702</v>
      </c>
      <c r="C27" s="755">
        <v>2169</v>
      </c>
      <c r="D27" s="760"/>
      <c r="E27" s="760"/>
      <c r="P27" s="270"/>
      <c r="Q27" s="270"/>
      <c r="R27" s="270"/>
      <c r="S27" s="270"/>
      <c r="T27" s="270"/>
      <c r="U27" s="270"/>
      <c r="V27" s="270"/>
      <c r="W27" s="270"/>
    </row>
    <row r="28" spans="1:23" ht="26.25">
      <c r="A28" s="1123">
        <v>24</v>
      </c>
      <c r="B28" s="1123" t="s">
        <v>703</v>
      </c>
      <c r="C28" s="755">
        <v>2500</v>
      </c>
      <c r="D28" s="760"/>
      <c r="E28" s="760"/>
      <c r="P28" s="270"/>
      <c r="Q28" s="270"/>
      <c r="R28" s="270"/>
      <c r="S28" s="270"/>
      <c r="T28" s="270"/>
      <c r="U28" s="270"/>
      <c r="V28" s="270"/>
      <c r="W28" s="270"/>
    </row>
    <row r="29" spans="1:23" ht="26.25">
      <c r="A29" s="1123">
        <v>25</v>
      </c>
      <c r="B29" s="1123" t="s">
        <v>704</v>
      </c>
      <c r="C29" s="755">
        <v>2102</v>
      </c>
      <c r="D29" s="760"/>
      <c r="E29" s="760"/>
      <c r="P29" s="270"/>
      <c r="Q29" s="270"/>
      <c r="R29" s="270"/>
      <c r="S29" s="270"/>
      <c r="T29" s="270"/>
      <c r="U29" s="270"/>
      <c r="V29" s="270"/>
      <c r="W29" s="270"/>
    </row>
    <row r="30" spans="1:23" ht="26.25">
      <c r="A30" s="1123">
        <v>26</v>
      </c>
      <c r="B30" s="1123" t="s">
        <v>705</v>
      </c>
      <c r="C30" s="755">
        <v>2500</v>
      </c>
      <c r="D30" s="760"/>
      <c r="E30" s="760"/>
      <c r="P30" s="270"/>
      <c r="Q30" s="270"/>
      <c r="R30" s="270"/>
      <c r="S30" s="270"/>
      <c r="T30" s="270"/>
      <c r="U30" s="270"/>
      <c r="V30" s="270"/>
      <c r="W30" s="270"/>
    </row>
    <row r="31" spans="1:23" ht="26.25">
      <c r="A31" s="1123">
        <v>27</v>
      </c>
      <c r="B31" s="1123" t="s">
        <v>706</v>
      </c>
      <c r="C31" s="755">
        <v>2230</v>
      </c>
      <c r="D31" s="760"/>
      <c r="E31" s="760"/>
      <c r="P31" s="270"/>
      <c r="Q31" s="270"/>
      <c r="R31" s="270"/>
      <c r="S31" s="270"/>
      <c r="T31" s="270"/>
      <c r="U31" s="270"/>
      <c r="V31" s="270"/>
      <c r="W31" s="270"/>
    </row>
    <row r="32" spans="1:23" ht="26.25">
      <c r="A32" s="1123">
        <v>28</v>
      </c>
      <c r="B32" s="1123" t="s">
        <v>707</v>
      </c>
      <c r="C32" s="755">
        <v>4648</v>
      </c>
      <c r="D32" s="760"/>
      <c r="E32" s="760"/>
      <c r="P32" s="270"/>
      <c r="Q32" s="270"/>
      <c r="R32" s="270"/>
      <c r="S32" s="270"/>
      <c r="T32" s="270"/>
      <c r="U32" s="270"/>
      <c r="V32" s="270"/>
      <c r="W32" s="270"/>
    </row>
    <row r="33" spans="1:23" ht="26.25">
      <c r="A33" s="1123">
        <v>29</v>
      </c>
      <c r="B33" s="1123" t="s">
        <v>708</v>
      </c>
      <c r="C33" s="755">
        <v>2500</v>
      </c>
      <c r="D33" s="760"/>
      <c r="E33" s="760"/>
      <c r="P33" s="270"/>
      <c r="Q33" s="270"/>
      <c r="R33" s="270"/>
      <c r="S33" s="270"/>
      <c r="T33" s="270"/>
      <c r="U33" s="270"/>
      <c r="V33" s="270"/>
      <c r="W33" s="270"/>
    </row>
    <row r="34" spans="1:23" ht="26.25">
      <c r="A34" s="1123">
        <v>30</v>
      </c>
      <c r="B34" s="1123" t="s">
        <v>709</v>
      </c>
      <c r="C34" s="755">
        <v>2500</v>
      </c>
      <c r="D34" s="760"/>
      <c r="E34" s="760"/>
    </row>
    <row r="35" spans="1:23" ht="26.25">
      <c r="A35" s="1123">
        <v>31</v>
      </c>
      <c r="B35" s="1123" t="s">
        <v>710</v>
      </c>
      <c r="C35" s="755">
        <v>2925</v>
      </c>
      <c r="D35" s="758"/>
      <c r="E35" s="758"/>
    </row>
    <row r="36" spans="1:23" ht="26.25">
      <c r="A36" s="1123">
        <v>32</v>
      </c>
      <c r="B36" s="1123" t="s">
        <v>711</v>
      </c>
      <c r="C36" s="755">
        <v>3000</v>
      </c>
      <c r="D36" s="758"/>
      <c r="E36" s="758"/>
    </row>
    <row r="37" spans="1:23" ht="26.25">
      <c r="A37" s="1124"/>
      <c r="B37" s="1124" t="s">
        <v>147</v>
      </c>
      <c r="C37" s="1125">
        <f>SUM(C5:C36)</f>
        <v>77299</v>
      </c>
      <c r="D37" s="758"/>
      <c r="E37" s="758"/>
    </row>
    <row r="38" spans="1:23" ht="26.25">
      <c r="D38" s="758"/>
      <c r="E38" s="758"/>
    </row>
    <row r="39" spans="1:23" ht="26.25">
      <c r="D39" s="758"/>
      <c r="E39" s="758"/>
    </row>
    <row r="40" spans="1:23" ht="26.25">
      <c r="D40" s="758"/>
      <c r="E40" s="758"/>
    </row>
    <row r="41" spans="1:23" ht="26.25">
      <c r="D41" s="758"/>
      <c r="E41" s="758"/>
    </row>
    <row r="42" spans="1:23" ht="26.25">
      <c r="D42" s="758"/>
      <c r="E42" s="758"/>
    </row>
    <row r="43" spans="1:23" ht="26.25">
      <c r="D43" s="758"/>
      <c r="E43" s="758"/>
    </row>
    <row r="44" spans="1:23" ht="26.25">
      <c r="D44" s="758"/>
      <c r="E44" s="758"/>
    </row>
    <row r="45" spans="1:23" ht="26.25">
      <c r="D45" s="758"/>
      <c r="E45" s="758"/>
    </row>
  </sheetData>
  <mergeCells count="3">
    <mergeCell ref="B1:N1"/>
    <mergeCell ref="B2:N2"/>
    <mergeCell ref="B3:C3"/>
  </mergeCells>
  <pageMargins left="0.70866141732283472" right="0.70866141732283472" top="0.74803149606299213" bottom="0.74803149606299213" header="0.31496062992125984" footer="0.31496062992125984"/>
  <pageSetup paperSize="9" scale="48"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43" sqref="S43"/>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P55"/>
  <sheetViews>
    <sheetView showGridLines="0" view="pageBreakPreview" zoomScale="70" zoomScaleNormal="100" zoomScaleSheetLayoutView="70" workbookViewId="0">
      <selection activeCell="K12" sqref="K12"/>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332" t="s">
        <v>712</v>
      </c>
      <c r="B1" s="1332"/>
      <c r="C1" s="1332"/>
      <c r="D1" s="1332"/>
      <c r="E1" s="1332"/>
      <c r="F1" s="1332"/>
      <c r="G1" s="1332"/>
      <c r="H1" s="1332"/>
      <c r="I1" s="1332"/>
      <c r="J1" s="1332"/>
      <c r="K1" s="1332"/>
      <c r="L1" s="1332"/>
      <c r="M1" s="1332"/>
    </row>
    <row r="2" spans="1:15" s="270" customFormat="1" ht="44.25" customHeight="1">
      <c r="A2" s="1336" t="str">
        <f>+'Resumen '!O2</f>
        <v>Período:  Diciembre 2007 - Noviembre 2025</v>
      </c>
      <c r="B2" s="1336"/>
      <c r="C2" s="1336"/>
      <c r="D2" s="1336"/>
      <c r="E2" s="1336"/>
      <c r="F2" s="1336"/>
      <c r="G2" s="1336"/>
      <c r="H2" s="1336"/>
      <c r="I2" s="1336"/>
      <c r="J2" s="1336"/>
      <c r="K2" s="1336"/>
      <c r="L2" s="1336"/>
      <c r="M2" s="1336"/>
    </row>
    <row r="3" spans="1:15" ht="12" customHeight="1">
      <c r="A3" s="101"/>
      <c r="B3" s="101"/>
      <c r="C3" s="101"/>
      <c r="D3" s="101"/>
      <c r="E3" s="101"/>
      <c r="F3" s="101"/>
      <c r="G3" s="101"/>
      <c r="H3" s="101"/>
      <c r="I3" s="101"/>
      <c r="J3" s="101"/>
      <c r="K3" s="101"/>
      <c r="L3" s="101"/>
      <c r="M3" s="101"/>
    </row>
    <row r="4" spans="1:15" ht="33" customHeight="1">
      <c r="B4" s="1333" t="s">
        <v>713</v>
      </c>
      <c r="C4" s="1334"/>
      <c r="D4" s="1334"/>
      <c r="E4" s="1334"/>
      <c r="F4" s="1334"/>
      <c r="G4" s="1334"/>
      <c r="H4" s="1335"/>
      <c r="N4" s="96"/>
    </row>
    <row r="5" spans="1:15" s="76" customFormat="1" ht="60" customHeight="1">
      <c r="A5" s="317" t="s">
        <v>714</v>
      </c>
      <c r="B5" s="318" t="s">
        <v>715</v>
      </c>
      <c r="C5" s="318" t="s">
        <v>716</v>
      </c>
      <c r="D5" s="318" t="s">
        <v>522</v>
      </c>
      <c r="E5" s="318" t="s">
        <v>717</v>
      </c>
      <c r="F5" s="319" t="s">
        <v>718</v>
      </c>
      <c r="G5" s="318" t="s">
        <v>719</v>
      </c>
      <c r="H5" s="320" t="s">
        <v>720</v>
      </c>
      <c r="I5" s="266"/>
      <c r="J5" s="266"/>
      <c r="K5" s="266"/>
      <c r="L5" s="266"/>
      <c r="M5" s="266"/>
      <c r="N5" s="266"/>
    </row>
    <row r="6" spans="1:15" s="60" customFormat="1" ht="18" customHeight="1">
      <c r="A6" s="308">
        <v>2007</v>
      </c>
      <c r="B6" s="309">
        <v>1635826213.1600001</v>
      </c>
      <c r="C6" s="310">
        <f>B6/H6</f>
        <v>0.94578819961072813</v>
      </c>
      <c r="D6" s="309">
        <v>70883463.600000009</v>
      </c>
      <c r="E6" s="310">
        <f t="shared" ref="E6:E25" si="0">D6/H6</f>
        <v>4.0982802990368349E-2</v>
      </c>
      <c r="F6" s="311">
        <v>22880747.219999999</v>
      </c>
      <c r="G6" s="310">
        <f t="shared" ref="G6:G24" si="1">F6/H6</f>
        <v>1.3228997398903602E-2</v>
      </c>
      <c r="H6" s="312">
        <f t="shared" ref="H6:H24" si="2">B6+D6+F6</f>
        <v>1729590423.98</v>
      </c>
      <c r="I6" s="107"/>
      <c r="J6" s="107"/>
      <c r="K6" s="107"/>
      <c r="L6" s="108"/>
      <c r="M6" s="110"/>
      <c r="N6" s="109"/>
      <c r="O6" s="74"/>
    </row>
    <row r="7" spans="1:15" s="60" customFormat="1" ht="18" customHeight="1">
      <c r="A7" s="308">
        <v>2008</v>
      </c>
      <c r="B7" s="311">
        <v>1581393650.8599999</v>
      </c>
      <c r="C7" s="310">
        <f>B7/H7</f>
        <v>0.94890566872483018</v>
      </c>
      <c r="D7" s="311">
        <v>68964104.809999987</v>
      </c>
      <c r="E7" s="310">
        <f t="shared" si="0"/>
        <v>4.1381492809936499E-2</v>
      </c>
      <c r="F7" s="311">
        <v>16186878.83</v>
      </c>
      <c r="G7" s="310">
        <f t="shared" si="1"/>
        <v>9.7128384652334383E-3</v>
      </c>
      <c r="H7" s="312">
        <f t="shared" si="2"/>
        <v>1666544634.4999998</v>
      </c>
      <c r="I7" s="107" t="s">
        <v>1</v>
      </c>
      <c r="J7" s="107"/>
      <c r="K7" s="107"/>
      <c r="L7" s="108"/>
      <c r="M7" s="110"/>
      <c r="N7" s="109"/>
      <c r="O7" s="74"/>
    </row>
    <row r="8" spans="1:15" s="60" customFormat="1" ht="18" customHeight="1">
      <c r="A8" s="308">
        <v>2009</v>
      </c>
      <c r="B8" s="309">
        <v>1687099942.1400001</v>
      </c>
      <c r="C8" s="310">
        <f>B8/H8</f>
        <v>0.95230043356878247</v>
      </c>
      <c r="D8" s="309">
        <v>73407508.640000001</v>
      </c>
      <c r="E8" s="310">
        <f t="shared" si="0"/>
        <v>4.1435602336873975E-2</v>
      </c>
      <c r="F8" s="311">
        <v>11097268.350000001</v>
      </c>
      <c r="G8" s="310">
        <f t="shared" si="1"/>
        <v>6.263964094343601E-3</v>
      </c>
      <c r="H8" s="312">
        <f t="shared" si="2"/>
        <v>1771604719.1300001</v>
      </c>
      <c r="I8" s="107"/>
      <c r="J8" s="107"/>
      <c r="K8" s="107"/>
      <c r="L8" s="108"/>
      <c r="M8" s="111"/>
      <c r="N8" s="109"/>
      <c r="O8" s="74"/>
    </row>
    <row r="9" spans="1:15" s="60" customFormat="1" ht="18" customHeight="1">
      <c r="A9" s="308">
        <v>2010</v>
      </c>
      <c r="B9" s="309">
        <v>1922473262.4300001</v>
      </c>
      <c r="C9" s="310">
        <f>B9/H9</f>
        <v>0.95304420065592299</v>
      </c>
      <c r="D9" s="309">
        <v>83809693.36999999</v>
      </c>
      <c r="E9" s="310">
        <f t="shared" si="0"/>
        <v>4.1547699926951773E-2</v>
      </c>
      <c r="F9" s="311">
        <v>10909175.590000002</v>
      </c>
      <c r="G9" s="310">
        <f t="shared" si="1"/>
        <v>5.4080994171253009E-3</v>
      </c>
      <c r="H9" s="312">
        <f t="shared" si="2"/>
        <v>2017192131.3899999</v>
      </c>
      <c r="I9" s="112"/>
      <c r="J9" s="112"/>
      <c r="K9" s="112"/>
      <c r="L9" s="108"/>
      <c r="M9" s="112"/>
      <c r="N9" s="109"/>
      <c r="O9" s="82"/>
    </row>
    <row r="10" spans="1:15" s="60" customFormat="1" ht="18" customHeight="1">
      <c r="A10" s="308">
        <v>2011</v>
      </c>
      <c r="B10" s="309">
        <v>2175109581.8400002</v>
      </c>
      <c r="C10" s="310">
        <f t="shared" ref="C10:C25" si="3">B10/H10</f>
        <v>0.95103367657376847</v>
      </c>
      <c r="D10" s="309">
        <v>94554070.570000008</v>
      </c>
      <c r="E10" s="310">
        <f t="shared" si="0"/>
        <v>4.1342333333446481E-2</v>
      </c>
      <c r="F10" s="311">
        <v>17436831.43</v>
      </c>
      <c r="G10" s="310">
        <f t="shared" si="1"/>
        <v>7.623990092785026E-3</v>
      </c>
      <c r="H10" s="312">
        <f t="shared" si="2"/>
        <v>2287100483.8400002</v>
      </c>
      <c r="I10" s="112"/>
      <c r="J10" s="112"/>
      <c r="K10" s="112"/>
      <c r="L10" s="108"/>
      <c r="M10" s="112"/>
      <c r="N10" s="109"/>
    </row>
    <row r="11" spans="1:15" s="60" customFormat="1" ht="18" customHeight="1">
      <c r="A11" s="308">
        <v>2012</v>
      </c>
      <c r="B11" s="309">
        <v>2411674911.5</v>
      </c>
      <c r="C11" s="310">
        <f t="shared" si="3"/>
        <v>0.95211214546597178</v>
      </c>
      <c r="D11" s="309">
        <v>104789518.08999999</v>
      </c>
      <c r="E11" s="310">
        <f t="shared" si="0"/>
        <v>4.1370158314148531E-2</v>
      </c>
      <c r="F11" s="311">
        <v>16509152.34</v>
      </c>
      <c r="G11" s="310">
        <f t="shared" si="1"/>
        <v>6.5176962198795789E-3</v>
      </c>
      <c r="H11" s="312">
        <f t="shared" si="2"/>
        <v>2532973581.9300003</v>
      </c>
      <c r="I11" s="113"/>
      <c r="J11" s="113"/>
      <c r="K11" s="113"/>
      <c r="M11" s="112"/>
      <c r="N11" s="109"/>
    </row>
    <row r="12" spans="1:15" s="60" customFormat="1" ht="18" customHeight="1">
      <c r="A12" s="308">
        <v>2013</v>
      </c>
      <c r="B12" s="309">
        <v>2663186569.8199997</v>
      </c>
      <c r="C12" s="310">
        <f t="shared" si="3"/>
        <v>0.95177416884053523</v>
      </c>
      <c r="D12" s="309">
        <v>115834844.37000003</v>
      </c>
      <c r="E12" s="310">
        <f t="shared" si="0"/>
        <v>4.1397254691953878E-2</v>
      </c>
      <c r="F12" s="311">
        <v>19107235.449999999</v>
      </c>
      <c r="G12" s="310">
        <f t="shared" si="1"/>
        <v>6.8285764675109885E-3</v>
      </c>
      <c r="H12" s="312">
        <f t="shared" si="2"/>
        <v>2798128649.6399994</v>
      </c>
      <c r="M12" s="112"/>
      <c r="N12" s="109"/>
    </row>
    <row r="13" spans="1:15" s="60" customFormat="1" ht="18" customHeight="1">
      <c r="A13" s="308">
        <v>2014</v>
      </c>
      <c r="B13" s="309">
        <v>3005088863.5</v>
      </c>
      <c r="C13" s="310">
        <f t="shared" si="3"/>
        <v>0.95169285075746779</v>
      </c>
      <c r="D13" s="309">
        <v>131454109.10000002</v>
      </c>
      <c r="E13" s="310">
        <f t="shared" si="0"/>
        <v>4.1630694304146058E-2</v>
      </c>
      <c r="F13" s="311">
        <v>21081739.099999998</v>
      </c>
      <c r="G13" s="310">
        <f t="shared" si="1"/>
        <v>6.6764549383862741E-3</v>
      </c>
      <c r="H13" s="312">
        <f t="shared" si="2"/>
        <v>3157624711.6999998</v>
      </c>
      <c r="M13" s="112"/>
      <c r="N13" s="109"/>
    </row>
    <row r="14" spans="1:15" s="60" customFormat="1" ht="18" customHeight="1">
      <c r="A14" s="308">
        <v>2015</v>
      </c>
      <c r="B14" s="309">
        <v>3382710516.6399999</v>
      </c>
      <c r="C14" s="310">
        <f t="shared" si="3"/>
        <v>0.95338904993406337</v>
      </c>
      <c r="D14" s="309">
        <v>147262666.77000001</v>
      </c>
      <c r="E14" s="310">
        <f t="shared" si="0"/>
        <v>4.1504767632928548E-2</v>
      </c>
      <c r="F14" s="311">
        <v>18117196.77</v>
      </c>
      <c r="G14" s="310">
        <f t="shared" si="1"/>
        <v>5.106182433008059E-3</v>
      </c>
      <c r="H14" s="312">
        <f t="shared" si="2"/>
        <v>3548090380.1799998</v>
      </c>
      <c r="I14" s="84"/>
      <c r="J14" s="84"/>
      <c r="K14" s="84"/>
      <c r="L14" s="108"/>
      <c r="M14" s="112"/>
      <c r="N14" s="109"/>
    </row>
    <row r="15" spans="1:15" s="60" customFormat="1" ht="18" customHeight="1">
      <c r="A15" s="308">
        <v>2016</v>
      </c>
      <c r="B15" s="309">
        <v>3862688790.9599996</v>
      </c>
      <c r="C15" s="310">
        <f t="shared" si="3"/>
        <v>0.95416022594621486</v>
      </c>
      <c r="D15" s="309">
        <v>168521814.59</v>
      </c>
      <c r="E15" s="310">
        <f t="shared" si="0"/>
        <v>4.1628208066458665E-2</v>
      </c>
      <c r="F15" s="311">
        <v>17049514.629999999</v>
      </c>
      <c r="G15" s="310">
        <f t="shared" si="1"/>
        <v>4.2115659873264068E-3</v>
      </c>
      <c r="H15" s="312">
        <f t="shared" si="2"/>
        <v>4048260120.1799998</v>
      </c>
      <c r="L15" s="108"/>
      <c r="M15" s="114"/>
      <c r="N15" s="109"/>
    </row>
    <row r="16" spans="1:15" s="60" customFormat="1" ht="18" customHeight="1">
      <c r="A16" s="308">
        <v>2017</v>
      </c>
      <c r="B16" s="309">
        <v>4365095869.0900002</v>
      </c>
      <c r="C16" s="310">
        <f t="shared" si="3"/>
        <v>0.95451833422211996</v>
      </c>
      <c r="D16" s="309">
        <v>189049670.72999999</v>
      </c>
      <c r="E16" s="310">
        <f t="shared" si="0"/>
        <v>4.1339613653905587E-2</v>
      </c>
      <c r="F16" s="311">
        <v>18941966.82</v>
      </c>
      <c r="G16" s="310">
        <f t="shared" si="1"/>
        <v>4.1420521239746181E-3</v>
      </c>
      <c r="H16" s="312">
        <f t="shared" si="2"/>
        <v>4573087506.6399994</v>
      </c>
      <c r="I16" s="77"/>
      <c r="J16" s="77"/>
      <c r="K16" s="77"/>
      <c r="L16" s="77"/>
      <c r="M16" s="77"/>
      <c r="N16" s="109"/>
      <c r="O16" s="77"/>
    </row>
    <row r="17" spans="1:16" s="60" customFormat="1" ht="18" customHeight="1">
      <c r="A17" s="308">
        <v>2018</v>
      </c>
      <c r="B17" s="309">
        <v>4960308050.1199999</v>
      </c>
      <c r="C17" s="310">
        <f t="shared" si="3"/>
        <v>0.95442170562015738</v>
      </c>
      <c r="D17" s="309">
        <v>216582431.09999999</v>
      </c>
      <c r="E17" s="310">
        <f t="shared" si="0"/>
        <v>4.1673011274535959E-2</v>
      </c>
      <c r="F17" s="311">
        <v>20296486.460000001</v>
      </c>
      <c r="G17" s="310">
        <f t="shared" si="1"/>
        <v>3.9052831053065342E-3</v>
      </c>
      <c r="H17" s="312">
        <f t="shared" si="2"/>
        <v>5197186967.6800003</v>
      </c>
      <c r="I17" s="77"/>
      <c r="J17" s="77"/>
      <c r="K17" s="77"/>
      <c r="L17" s="77"/>
      <c r="M17" s="77"/>
      <c r="N17" s="109"/>
      <c r="O17" s="77"/>
    </row>
    <row r="18" spans="1:16" s="60" customFormat="1" ht="18" customHeight="1">
      <c r="A18" s="308">
        <v>2019</v>
      </c>
      <c r="B18" s="309">
        <v>5454398175.96</v>
      </c>
      <c r="C18" s="310">
        <f t="shared" si="3"/>
        <v>0.95509227720429402</v>
      </c>
      <c r="D18" s="309">
        <v>236137407.19999999</v>
      </c>
      <c r="E18" s="310">
        <f t="shared" si="0"/>
        <v>4.13488356918627E-2</v>
      </c>
      <c r="F18" s="311">
        <v>20324305.609999999</v>
      </c>
      <c r="G18" s="310">
        <f t="shared" si="1"/>
        <v>3.5588871038433815E-3</v>
      </c>
      <c r="H18" s="312">
        <f t="shared" si="2"/>
        <v>5710859888.7699995</v>
      </c>
      <c r="I18" s="77"/>
      <c r="J18" s="77"/>
      <c r="K18" s="77"/>
      <c r="L18" s="77"/>
      <c r="M18" s="77"/>
      <c r="N18" s="109"/>
      <c r="O18" s="77"/>
    </row>
    <row r="19" spans="1:16" s="60" customFormat="1" ht="18" customHeight="1">
      <c r="A19" s="308">
        <v>2020</v>
      </c>
      <c r="B19" s="309">
        <v>5371768693.4499998</v>
      </c>
      <c r="C19" s="310">
        <f t="shared" si="3"/>
        <v>0.95732388446010375</v>
      </c>
      <c r="D19" s="309">
        <v>233752220.31999999</v>
      </c>
      <c r="E19" s="310">
        <f t="shared" si="0"/>
        <v>4.1657896370477683E-2</v>
      </c>
      <c r="F19" s="311">
        <v>5713466.4100000001</v>
      </c>
      <c r="G19" s="310">
        <f t="shared" si="1"/>
        <v>1.0182191694186051E-3</v>
      </c>
      <c r="H19" s="312">
        <f t="shared" si="2"/>
        <v>5611234380.1799994</v>
      </c>
      <c r="I19" s="77"/>
      <c r="J19" s="77"/>
      <c r="K19" s="77"/>
      <c r="L19" s="77"/>
      <c r="M19" s="77"/>
      <c r="N19" s="115"/>
      <c r="O19" s="77"/>
    </row>
    <row r="20" spans="1:16" s="60" customFormat="1" ht="18" customHeight="1">
      <c r="A20" s="308">
        <v>2021</v>
      </c>
      <c r="B20" s="309">
        <v>6220465761.29</v>
      </c>
      <c r="C20" s="310">
        <f>B20/H20</f>
        <v>0.95737338828337348</v>
      </c>
      <c r="D20" s="309">
        <v>270679156.31999999</v>
      </c>
      <c r="E20" s="310">
        <f t="shared" si="0"/>
        <v>4.1659424063773424E-2</v>
      </c>
      <c r="F20" s="311">
        <v>6284233.25</v>
      </c>
      <c r="G20" s="310">
        <f t="shared" si="1"/>
        <v>9.6718765285316258E-4</v>
      </c>
      <c r="H20" s="312">
        <f t="shared" si="2"/>
        <v>6497429150.8599997</v>
      </c>
      <c r="I20" s="77"/>
      <c r="J20" s="77"/>
      <c r="K20" s="77"/>
      <c r="L20" s="77"/>
      <c r="M20" s="77"/>
      <c r="N20" s="77"/>
      <c r="O20" s="77"/>
    </row>
    <row r="21" spans="1:16" s="60" customFormat="1" ht="18" customHeight="1">
      <c r="A21" s="308">
        <v>2022</v>
      </c>
      <c r="B21" s="309">
        <v>7563778550.6599998</v>
      </c>
      <c r="C21" s="310">
        <v>0.95758727755140161</v>
      </c>
      <c r="D21" s="309">
        <v>329129862.10000002</v>
      </c>
      <c r="E21" s="310">
        <f t="shared" si="0"/>
        <v>4.1668402439109763E-2</v>
      </c>
      <c r="F21" s="311">
        <v>5879225.6900000004</v>
      </c>
      <c r="G21" s="310">
        <f t="shared" si="1"/>
        <v>7.4432000948865826E-4</v>
      </c>
      <c r="H21" s="312">
        <f t="shared" si="2"/>
        <v>7898787638.4499998</v>
      </c>
      <c r="I21" s="77"/>
      <c r="J21" s="77"/>
      <c r="K21" s="77"/>
      <c r="L21" s="77"/>
      <c r="M21" s="77"/>
      <c r="N21" s="77"/>
      <c r="O21" s="77"/>
      <c r="P21" s="60" t="s">
        <v>721</v>
      </c>
    </row>
    <row r="22" spans="1:16" s="60" customFormat="1" ht="18" customHeight="1">
      <c r="A22" s="308">
        <v>2023</v>
      </c>
      <c r="B22" s="309">
        <v>8660987464.0699997</v>
      </c>
      <c r="C22" s="310">
        <f>B22/H22</f>
        <v>0.95764504708886067</v>
      </c>
      <c r="D22" s="309">
        <v>376868065.86000001</v>
      </c>
      <c r="E22" s="310">
        <f t="shared" si="0"/>
        <v>4.1670287386282569E-2</v>
      </c>
      <c r="F22" s="311">
        <v>6192147.6500000004</v>
      </c>
      <c r="G22" s="310">
        <f t="shared" si="1"/>
        <v>6.8466552485677424E-4</v>
      </c>
      <c r="H22" s="312">
        <f t="shared" si="2"/>
        <v>9044047677.5799999</v>
      </c>
      <c r="I22" s="77"/>
      <c r="J22" s="77"/>
      <c r="K22" s="77"/>
      <c r="L22" s="77"/>
      <c r="M22" s="77"/>
      <c r="N22" s="77"/>
      <c r="O22" s="77"/>
    </row>
    <row r="23" spans="1:16" s="60" customFormat="1" ht="18" customHeight="1">
      <c r="A23" s="308">
        <v>2024</v>
      </c>
      <c r="B23" s="309">
        <v>9740712221.9899998</v>
      </c>
      <c r="C23" s="310">
        <f>B23/H23</f>
        <v>0.95764425801028563</v>
      </c>
      <c r="D23" s="309">
        <v>423856200.49000001</v>
      </c>
      <c r="E23" s="310">
        <f>D23/H23</f>
        <v>4.1670819070597692E-2</v>
      </c>
      <c r="F23" s="311">
        <v>6966717.54</v>
      </c>
      <c r="G23" s="310">
        <f>F23/H23</f>
        <v>6.8492291911664198E-4</v>
      </c>
      <c r="H23" s="312">
        <f t="shared" si="2"/>
        <v>10171535140.02</v>
      </c>
      <c r="I23" s="77"/>
      <c r="J23" s="77"/>
      <c r="K23" s="77"/>
      <c r="L23" s="77"/>
      <c r="M23" s="77"/>
      <c r="N23" s="77"/>
      <c r="O23" s="77"/>
    </row>
    <row r="24" spans="1:16" s="61" customFormat="1" ht="18.75">
      <c r="A24" s="713" t="str">
        <f>+'Resumen '!O6</f>
        <v>Nov. 2025</v>
      </c>
      <c r="B24" s="564">
        <f>+'Resumen '!H97</f>
        <v>9782981048.6299992</v>
      </c>
      <c r="C24" s="565">
        <f>B24/H24</f>
        <v>0.95769588828807639</v>
      </c>
      <c r="D24" s="564">
        <f>+'Resumen '!H98</f>
        <v>425695792.12</v>
      </c>
      <c r="E24" s="310">
        <f t="shared" si="0"/>
        <v>4.1673096139949274E-2</v>
      </c>
      <c r="F24" s="566">
        <f>+'Resumen '!H99</f>
        <v>6445901.5199999996</v>
      </c>
      <c r="G24" s="310">
        <f t="shared" si="1"/>
        <v>6.3101557197418401E-4</v>
      </c>
      <c r="H24" s="312">
        <f t="shared" si="2"/>
        <v>10215122742.27</v>
      </c>
      <c r="I24" s="78"/>
      <c r="J24" s="78"/>
      <c r="K24" s="78"/>
      <c r="L24" s="78"/>
      <c r="M24" s="78"/>
      <c r="N24" s="77">
        <f>+Tabla42[[#This Row],[Total por Año]]-'Resumen '!H100</f>
        <v>0</v>
      </c>
      <c r="O24" s="77"/>
    </row>
    <row r="25" spans="1:16" ht="18.75" customHeight="1">
      <c r="A25" s="313" t="s">
        <v>147</v>
      </c>
      <c r="B25" s="314">
        <f>SUM(B6:B24)</f>
        <v>86447748138.110001</v>
      </c>
      <c r="C25" s="315">
        <f t="shared" si="3"/>
        <v>0.95547288851625534</v>
      </c>
      <c r="D25" s="314">
        <f>SUM(D6:D24)</f>
        <v>3761232600.1499996</v>
      </c>
      <c r="E25" s="315">
        <f t="shared" si="0"/>
        <v>4.1571421514709633E-2</v>
      </c>
      <c r="F25" s="314">
        <f>SUM(F6:F24)</f>
        <v>267420190.66000003</v>
      </c>
      <c r="G25" s="315">
        <f>F25/H25</f>
        <v>2.9556899690350246E-3</v>
      </c>
      <c r="H25" s="316">
        <f>SUM(H6:H24)</f>
        <v>90476400928.919998</v>
      </c>
      <c r="I25" s="8"/>
      <c r="J25" s="8"/>
      <c r="K25" s="8"/>
      <c r="L25" s="8"/>
      <c r="M25" s="8"/>
      <c r="N25" s="77"/>
      <c r="O25" s="77"/>
    </row>
    <row r="26" spans="1:16" ht="18.75">
      <c r="A26" t="s">
        <v>571</v>
      </c>
      <c r="B26" s="7"/>
      <c r="C26" s="7"/>
      <c r="D26" s="7"/>
      <c r="E26" s="7"/>
      <c r="F26" s="7"/>
      <c r="G26" s="8"/>
      <c r="H26" s="8"/>
      <c r="I26" s="8"/>
      <c r="J26" s="8"/>
      <c r="K26" s="8"/>
      <c r="L26" s="8"/>
      <c r="M26" s="8"/>
      <c r="N26" s="78"/>
      <c r="O26" s="78"/>
    </row>
    <row r="27" spans="1:16">
      <c r="B27" s="37"/>
      <c r="C27" s="37"/>
      <c r="D27" s="37"/>
      <c r="E27" s="37"/>
      <c r="F27" s="37"/>
      <c r="G27" s="8"/>
      <c r="H27" s="8"/>
      <c r="I27" s="8"/>
      <c r="J27" s="8"/>
      <c r="K27" s="8"/>
      <c r="L27" s="8"/>
      <c r="M27" s="8"/>
      <c r="N27" s="97"/>
      <c r="O27" s="8"/>
    </row>
    <row r="28" spans="1:16">
      <c r="C28" s="8"/>
      <c r="D28" s="8"/>
      <c r="E28" s="8"/>
      <c r="F28" s="8"/>
      <c r="G28" s="8"/>
      <c r="H28" s="8"/>
      <c r="I28" s="8"/>
      <c r="J28" s="8"/>
      <c r="K28" s="8"/>
      <c r="L28" s="8"/>
      <c r="M28" s="8"/>
      <c r="N28" s="97"/>
      <c r="O28" s="8"/>
    </row>
    <row r="29" spans="1:16">
      <c r="C29" s="8"/>
      <c r="D29" s="8"/>
      <c r="E29" s="8"/>
      <c r="F29" s="8"/>
      <c r="G29" s="8"/>
      <c r="H29" s="8"/>
      <c r="I29" s="8"/>
      <c r="J29" s="8"/>
      <c r="K29" s="8"/>
      <c r="L29" s="8"/>
      <c r="M29" s="8"/>
      <c r="N29" s="98"/>
      <c r="O29" s="8"/>
    </row>
    <row r="30" spans="1:16">
      <c r="C30" s="8"/>
      <c r="D30" s="8"/>
      <c r="E30" s="8"/>
      <c r="F30" s="8"/>
      <c r="G30" s="8"/>
      <c r="H30" s="8"/>
      <c r="I30" s="8"/>
      <c r="J30" s="8"/>
      <c r="K30" s="8"/>
      <c r="L30" s="8"/>
      <c r="M30" s="8"/>
      <c r="N30" s="8"/>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N41" s="8"/>
      <c r="O41" s="8"/>
    </row>
    <row r="42" spans="3:15">
      <c r="C42" s="8"/>
      <c r="D42" s="8"/>
      <c r="E42" s="8"/>
      <c r="F42" s="8"/>
      <c r="G42" s="8"/>
      <c r="H42" s="8"/>
      <c r="N42" s="8"/>
      <c r="O42" s="8"/>
    </row>
    <row r="43" spans="3:15">
      <c r="C43" s="8"/>
      <c r="D43" s="8"/>
      <c r="E43" s="8"/>
      <c r="F43" s="8"/>
      <c r="G43" s="8"/>
      <c r="H43" s="8"/>
    </row>
    <row r="44" spans="3:15" ht="39" customHeight="1">
      <c r="C44" s="8"/>
      <c r="D44" s="8"/>
      <c r="E44" s="8"/>
      <c r="F44" s="8"/>
      <c r="G44" s="8"/>
      <c r="H44" s="8"/>
    </row>
    <row r="45" spans="3:15" ht="48" customHeight="1"/>
    <row r="55" ht="70.5" customHeight="1"/>
  </sheetData>
  <mergeCells count="3">
    <mergeCell ref="A1:M1"/>
    <mergeCell ref="B4:H4"/>
    <mergeCell ref="A2:M2"/>
  </mergeCells>
  <conditionalFormatting sqref="B18:G24">
    <cfRule type="cellIs" dxfId="90" priority="1" operator="equal">
      <formula>0</formula>
    </cfRule>
  </conditionalFormatting>
  <pageMargins left="0.70866141732283472" right="0.70866141732283472" top="0.74803149606299213" bottom="0.74803149606299213" header="0.31496062992125984" footer="0.31496062992125984"/>
  <pageSetup paperSize="9" scale="40"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topLeftCell="D1" zoomScale="40" zoomScaleNormal="100" zoomScaleSheetLayoutView="40" workbookViewId="0">
      <pane ySplit="1" topLeftCell="A44" activePane="bottomLeft" state="frozen"/>
      <selection activeCell="A6" sqref="A6:M46"/>
      <selection pane="bottomLeft" activeCell="F51" sqref="F51"/>
    </sheetView>
  </sheetViews>
  <sheetFormatPr baseColWidth="10" defaultColWidth="26.7109375" defaultRowHeight="31.5"/>
  <cols>
    <col min="1" max="1" width="81.140625" style="119" customWidth="1"/>
    <col min="2" max="2" width="76.140625" style="119" customWidth="1"/>
    <col min="3" max="3" width="84.7109375" style="121" customWidth="1"/>
    <col min="4" max="4" width="75.140625" style="119" customWidth="1"/>
    <col min="5" max="5" width="61.140625" style="119" customWidth="1"/>
    <col min="6" max="6" width="47.85546875" style="120" customWidth="1"/>
    <col min="7" max="7" width="67.5703125" style="120" customWidth="1"/>
    <col min="8" max="8" width="79.28515625" style="120" customWidth="1"/>
    <col min="9" max="9" width="45.42578125" style="119" customWidth="1"/>
    <col min="10" max="10" width="45.28515625" style="120" customWidth="1"/>
    <col min="11" max="11" width="52.42578125" style="120" customWidth="1"/>
    <col min="12" max="12" width="88.5703125" style="120" customWidth="1"/>
    <col min="13" max="13" width="82.42578125" style="120" bestFit="1" customWidth="1"/>
    <col min="14" max="14" width="96.28515625" style="120" bestFit="1" customWidth="1"/>
    <col min="15" max="15" width="96.7109375" style="122" customWidth="1"/>
    <col min="16" max="16" width="40.85546875" style="122" customWidth="1"/>
    <col min="17" max="16384" width="26.7109375" style="118"/>
  </cols>
  <sheetData>
    <row r="1" spans="1:26" ht="92.25">
      <c r="A1" s="1365" t="s">
        <v>722</v>
      </c>
      <c r="B1" s="1366"/>
      <c r="C1" s="1366"/>
      <c r="D1" s="1366"/>
      <c r="E1" s="1366"/>
      <c r="F1" s="1366"/>
      <c r="G1" s="1366"/>
      <c r="H1" s="1366"/>
      <c r="I1" s="1366"/>
      <c r="J1" s="1366"/>
      <c r="K1" s="1366"/>
      <c r="L1" s="1366"/>
      <c r="M1" s="1366"/>
      <c r="N1" s="1366"/>
      <c r="O1" s="643" t="s">
        <v>723</v>
      </c>
      <c r="P1" s="645"/>
    </row>
    <row r="2" spans="1:26" ht="33.75">
      <c r="B2" s="120"/>
      <c r="C2" s="119"/>
      <c r="E2" s="120"/>
      <c r="H2" s="119"/>
      <c r="I2" s="120"/>
      <c r="O2" s="686" t="s">
        <v>724</v>
      </c>
      <c r="P2" s="645"/>
    </row>
    <row r="3" spans="1:26">
      <c r="B3" s="120"/>
      <c r="C3" s="610" t="s">
        <v>725</v>
      </c>
      <c r="E3" s="120"/>
      <c r="H3" s="119"/>
      <c r="I3" s="120"/>
      <c r="O3" s="687" t="s">
        <v>313</v>
      </c>
      <c r="P3" s="646"/>
    </row>
    <row r="4" spans="1:26" s="123" customFormat="1" ht="33.75">
      <c r="A4" s="612" t="s">
        <v>726</v>
      </c>
      <c r="B4" s="1007">
        <v>10909972</v>
      </c>
      <c r="C4" s="561">
        <f>+(C30+C39+I11)/B4</f>
        <v>0.97188122939270605</v>
      </c>
      <c r="D4" s="121"/>
      <c r="G4" s="124"/>
      <c r="H4" s="124"/>
      <c r="I4" s="124"/>
      <c r="J4" s="124"/>
      <c r="K4" s="124"/>
      <c r="L4" s="124"/>
      <c r="M4" s="121"/>
      <c r="N4" s="121"/>
      <c r="O4" s="687" t="s">
        <v>727</v>
      </c>
      <c r="P4" s="645"/>
    </row>
    <row r="5" spans="1:26" s="124" customFormat="1" ht="33.75">
      <c r="A5" s="120"/>
      <c r="B5" s="120"/>
      <c r="C5" s="120"/>
      <c r="D5" s="120"/>
      <c r="E5" s="120"/>
      <c r="H5" s="1364" t="s">
        <v>728</v>
      </c>
      <c r="I5" s="1364"/>
      <c r="J5" s="1364"/>
      <c r="K5" s="1364"/>
      <c r="L5" s="1364"/>
      <c r="M5" s="1364"/>
      <c r="N5" s="120"/>
      <c r="O5" s="689" t="s">
        <v>314</v>
      </c>
      <c r="P5" s="647" t="s">
        <v>729</v>
      </c>
    </row>
    <row r="6" spans="1:26" s="124" customFormat="1" ht="33.75">
      <c r="A6" s="1367" t="s">
        <v>730</v>
      </c>
      <c r="B6" s="612" t="s">
        <v>731</v>
      </c>
      <c r="C6" s="612" t="s">
        <v>732</v>
      </c>
      <c r="D6" s="612" t="s">
        <v>147</v>
      </c>
      <c r="E6" s="120"/>
      <c r="H6" s="1371" t="s">
        <v>733</v>
      </c>
      <c r="I6" s="1371" t="s">
        <v>368</v>
      </c>
      <c r="J6" s="1371"/>
      <c r="K6" s="660" t="s">
        <v>369</v>
      </c>
      <c r="L6" s="660" t="s">
        <v>370</v>
      </c>
      <c r="M6" s="660" t="s">
        <v>734</v>
      </c>
      <c r="N6" s="120"/>
      <c r="O6" s="689" t="s">
        <v>735</v>
      </c>
      <c r="P6" s="647" t="s">
        <v>317</v>
      </c>
    </row>
    <row r="7" spans="1:26" s="124" customFormat="1" ht="33.75">
      <c r="A7" s="1368"/>
      <c r="B7" s="103">
        <v>47419</v>
      </c>
      <c r="C7" s="103">
        <v>381</v>
      </c>
      <c r="D7" s="723">
        <f>+C7+B7</f>
        <v>47800</v>
      </c>
      <c r="E7" s="120"/>
      <c r="H7" s="1371"/>
      <c r="I7" s="660" t="s">
        <v>374</v>
      </c>
      <c r="J7" s="660" t="s">
        <v>375</v>
      </c>
      <c r="K7" s="660" t="s">
        <v>376</v>
      </c>
      <c r="L7" s="660" t="s">
        <v>377</v>
      </c>
      <c r="M7" s="660" t="s">
        <v>378</v>
      </c>
      <c r="N7" s="120"/>
      <c r="O7" s="687" t="s">
        <v>736</v>
      </c>
      <c r="P7" s="645"/>
    </row>
    <row r="8" spans="1:26" s="124" customFormat="1" ht="56.25" customHeight="1">
      <c r="A8" s="120"/>
      <c r="B8" s="121"/>
      <c r="C8" s="121"/>
      <c r="D8" s="120"/>
      <c r="E8" s="120"/>
      <c r="F8" s="120"/>
      <c r="H8" s="175">
        <f>+I8+J8+K8+L8+M8</f>
        <v>118621</v>
      </c>
      <c r="I8" s="172">
        <v>15691</v>
      </c>
      <c r="J8" s="172">
        <v>31519</v>
      </c>
      <c r="K8" s="173">
        <v>5453</v>
      </c>
      <c r="L8" s="172">
        <v>31999</v>
      </c>
      <c r="M8" s="172">
        <v>33959</v>
      </c>
      <c r="N8" s="125"/>
      <c r="O8" s="689" t="s">
        <v>584</v>
      </c>
      <c r="P8" s="648" t="s">
        <v>317</v>
      </c>
    </row>
    <row r="9" spans="1:26" s="124" customFormat="1" ht="33.75">
      <c r="A9" s="1369" t="s">
        <v>737</v>
      </c>
      <c r="B9" s="1370"/>
      <c r="C9" s="1355" t="s">
        <v>738</v>
      </c>
      <c r="D9" s="1355"/>
      <c r="E9" s="1355" t="s">
        <v>739</v>
      </c>
      <c r="F9" s="1355"/>
      <c r="N9" s="125"/>
      <c r="O9" s="689" t="s">
        <v>740</v>
      </c>
      <c r="P9" s="644" t="s">
        <v>729</v>
      </c>
      <c r="Q9" s="119"/>
      <c r="R9" s="119"/>
    </row>
    <row r="10" spans="1:26" s="125" customFormat="1" ht="33.75">
      <c r="A10" s="663" t="s">
        <v>741</v>
      </c>
      <c r="B10" s="664">
        <v>116304</v>
      </c>
      <c r="C10" s="665" t="s">
        <v>741</v>
      </c>
      <c r="D10" s="664">
        <v>1815871</v>
      </c>
      <c r="E10" s="663" t="s">
        <v>742</v>
      </c>
      <c r="F10" s="664">
        <f>+F50</f>
        <v>0</v>
      </c>
      <c r="G10" s="124"/>
      <c r="H10" s="1357" t="s">
        <v>115</v>
      </c>
      <c r="I10" s="1357"/>
      <c r="J10" s="138" t="s">
        <v>162</v>
      </c>
      <c r="K10" s="138" t="s">
        <v>164</v>
      </c>
      <c r="L10" s="138" t="s">
        <v>743</v>
      </c>
      <c r="M10" s="138" t="s">
        <v>744</v>
      </c>
      <c r="N10" s="119"/>
      <c r="O10" s="688" t="s">
        <v>745</v>
      </c>
      <c r="P10" s="644" t="s">
        <v>746</v>
      </c>
      <c r="Q10" s="530"/>
      <c r="R10" s="530"/>
      <c r="S10" s="530"/>
      <c r="T10" s="530"/>
      <c r="U10" s="530"/>
      <c r="V10" s="530"/>
    </row>
    <row r="11" spans="1:26" s="125" customFormat="1" ht="33.75">
      <c r="A11" s="663" t="s">
        <v>747</v>
      </c>
      <c r="B11" s="664">
        <v>539</v>
      </c>
      <c r="C11" s="665" t="s">
        <v>747</v>
      </c>
      <c r="D11" s="664">
        <v>356783</v>
      </c>
      <c r="E11" s="663" t="s">
        <v>748</v>
      </c>
      <c r="F11" s="664">
        <f>+G50</f>
        <v>0</v>
      </c>
      <c r="G11" s="124"/>
      <c r="H11" s="103" t="s">
        <v>147</v>
      </c>
      <c r="I11" s="103">
        <f>+J11+K11</f>
        <v>118621</v>
      </c>
      <c r="J11" s="172">
        <v>57108</v>
      </c>
      <c r="K11" s="172">
        <v>61513</v>
      </c>
      <c r="L11" s="1039">
        <f>+J11/I11</f>
        <v>0.48143246136856038</v>
      </c>
      <c r="M11" s="1039">
        <f>+K11/I11</f>
        <v>0.51856753863143967</v>
      </c>
      <c r="O11" s="688" t="s">
        <v>749</v>
      </c>
      <c r="P11" s="644"/>
    </row>
    <row r="12" spans="1:26" s="125" customFormat="1" ht="33.75">
      <c r="A12" s="663" t="s">
        <v>750</v>
      </c>
      <c r="B12" s="664">
        <v>68</v>
      </c>
      <c r="C12" s="665" t="s">
        <v>750</v>
      </c>
      <c r="D12" s="664">
        <v>431983</v>
      </c>
      <c r="E12" s="666"/>
      <c r="F12" s="666"/>
      <c r="G12" s="116"/>
      <c r="O12" s="688" t="s">
        <v>751</v>
      </c>
      <c r="P12" s="644"/>
      <c r="Q12" s="597"/>
      <c r="R12" s="597"/>
      <c r="S12" s="597"/>
      <c r="T12" s="597"/>
      <c r="U12" s="597"/>
      <c r="V12" s="597"/>
      <c r="W12" s="597"/>
      <c r="X12" s="597"/>
      <c r="Y12" s="597"/>
      <c r="Z12" s="597"/>
    </row>
    <row r="13" spans="1:26" s="125" customFormat="1" ht="33.75">
      <c r="A13" s="663" t="s">
        <v>752</v>
      </c>
      <c r="B13" s="664">
        <v>0</v>
      </c>
      <c r="C13" s="665" t="s">
        <v>752</v>
      </c>
      <c r="D13" s="666"/>
      <c r="E13" s="666"/>
      <c r="F13" s="666"/>
      <c r="G13" s="116"/>
      <c r="H13" s="1357" t="s">
        <v>753</v>
      </c>
      <c r="I13" s="1357"/>
      <c r="J13" s="138" t="s">
        <v>754</v>
      </c>
      <c r="K13" s="138" t="s">
        <v>755</v>
      </c>
      <c r="L13" s="138" t="s">
        <v>756</v>
      </c>
      <c r="O13" s="748" t="s">
        <v>529</v>
      </c>
      <c r="P13" s="119"/>
      <c r="Q13" s="119"/>
      <c r="R13" s="119"/>
    </row>
    <row r="14" spans="1:26" s="129" customFormat="1" ht="33.75">
      <c r="A14" s="610" t="s">
        <v>757</v>
      </c>
      <c r="B14" s="167">
        <f>SUM(B10:B13)</f>
        <v>116911</v>
      </c>
      <c r="C14" s="610" t="s">
        <v>758</v>
      </c>
      <c r="D14" s="167">
        <f>SUM(D10:D12)</f>
        <v>2604637</v>
      </c>
      <c r="E14" s="610" t="s">
        <v>758</v>
      </c>
      <c r="F14" s="167">
        <f>SUM(F10:F12)</f>
        <v>0</v>
      </c>
      <c r="G14" s="116"/>
      <c r="H14" s="103" t="s">
        <v>147</v>
      </c>
      <c r="I14" s="590">
        <f>+J14+K14+L14</f>
        <v>118621</v>
      </c>
      <c r="J14" s="172">
        <v>114296</v>
      </c>
      <c r="K14" s="172">
        <v>471</v>
      </c>
      <c r="L14" s="172">
        <v>3854</v>
      </c>
      <c r="M14" s="121"/>
      <c r="N14" s="121"/>
      <c r="O14" s="748" t="s">
        <v>759</v>
      </c>
      <c r="P14" s="123"/>
      <c r="S14" s="121"/>
      <c r="T14" s="121"/>
      <c r="U14" s="121"/>
      <c r="V14" s="121"/>
    </row>
    <row r="15" spans="1:26" s="124" customFormat="1" ht="33.75">
      <c r="A15" s="120"/>
      <c r="B15" s="120"/>
      <c r="C15" s="121"/>
      <c r="D15" s="127"/>
      <c r="E15" s="119"/>
      <c r="F15" s="667">
        <f>+F14-D14</f>
        <v>-2604637</v>
      </c>
      <c r="G15" s="116"/>
      <c r="H15" s="116"/>
      <c r="I15" s="121"/>
      <c r="J15" s="121"/>
      <c r="K15" s="121"/>
      <c r="L15" s="121"/>
      <c r="M15" s="121"/>
      <c r="N15" s="120"/>
      <c r="O15" s="748"/>
      <c r="P15" s="123"/>
      <c r="Q15" s="129"/>
      <c r="R15" s="129"/>
    </row>
    <row r="16" spans="1:26" s="129" customFormat="1" ht="36">
      <c r="A16" s="1372" t="s">
        <v>760</v>
      </c>
      <c r="B16" s="1373"/>
      <c r="C16" s="1373"/>
      <c r="D16" s="1373"/>
      <c r="E16" s="1374"/>
      <c r="G16" s="116"/>
      <c r="H16" s="1357" t="s">
        <v>761</v>
      </c>
      <c r="I16" s="1357"/>
      <c r="J16" s="138" t="s">
        <v>762</v>
      </c>
      <c r="K16" s="138" t="s">
        <v>386</v>
      </c>
      <c r="L16" s="745"/>
      <c r="M16" s="121"/>
      <c r="N16" s="120"/>
      <c r="O16" s="748" t="s">
        <v>763</v>
      </c>
      <c r="P16" s="123"/>
      <c r="Q16" s="102"/>
      <c r="R16" s="124"/>
    </row>
    <row r="17" spans="1:24" s="124" customFormat="1" ht="33.75">
      <c r="A17" s="1344"/>
      <c r="B17" s="1345"/>
      <c r="C17" s="130" t="s">
        <v>764</v>
      </c>
      <c r="D17" s="130" t="s">
        <v>765</v>
      </c>
      <c r="E17" s="130" t="s">
        <v>766</v>
      </c>
      <c r="G17" s="116"/>
      <c r="H17" s="103" t="s">
        <v>147</v>
      </c>
      <c r="I17" s="590">
        <f>+J17+K17+L17</f>
        <v>118621</v>
      </c>
      <c r="J17" s="172">
        <v>84469</v>
      </c>
      <c r="K17" s="172">
        <v>34152</v>
      </c>
      <c r="L17" s="745"/>
      <c r="M17" s="121"/>
      <c r="N17" s="120"/>
      <c r="O17" s="748" t="s">
        <v>767</v>
      </c>
      <c r="P17" s="297"/>
      <c r="Q17" s="297"/>
      <c r="R17" s="297"/>
      <c r="S17" s="297"/>
      <c r="T17" s="297"/>
      <c r="U17" s="297"/>
      <c r="V17" s="297"/>
      <c r="W17" s="297"/>
      <c r="X17" s="297"/>
    </row>
    <row r="18" spans="1:24" s="124" customFormat="1" ht="33.75">
      <c r="A18" s="1342" t="s">
        <v>768</v>
      </c>
      <c r="B18" s="1343"/>
      <c r="C18" s="162">
        <f>+D18+E18</f>
        <v>7047869</v>
      </c>
      <c r="D18" s="103">
        <f>+D26+D37</f>
        <v>3617870</v>
      </c>
      <c r="E18" s="103">
        <f>+E26+E37</f>
        <v>3429999</v>
      </c>
      <c r="G18" s="116"/>
      <c r="H18" s="116"/>
      <c r="I18" s="116"/>
      <c r="J18" s="116"/>
      <c r="K18" s="116"/>
      <c r="L18" s="116"/>
      <c r="M18" s="120"/>
    </row>
    <row r="19" spans="1:24" s="124" customFormat="1" ht="33.75">
      <c r="A19" s="1342" t="s">
        <v>769</v>
      </c>
      <c r="B19" s="1343"/>
      <c r="C19" s="162">
        <f t="shared" ref="C19:C21" si="0">+D19+E19</f>
        <v>3167882</v>
      </c>
      <c r="D19" s="103">
        <f t="shared" ref="D19:E20" si="1">+D27+D38</f>
        <v>1506076</v>
      </c>
      <c r="E19" s="103">
        <f t="shared" si="1"/>
        <v>1661806</v>
      </c>
      <c r="G19" s="116"/>
      <c r="H19" s="116"/>
      <c r="I19" s="128"/>
      <c r="J19" s="120"/>
      <c r="K19" s="120"/>
      <c r="L19" s="120"/>
      <c r="M19" s="120"/>
    </row>
    <row r="20" spans="1:24" s="124" customFormat="1" ht="33.75">
      <c r="A20" s="1342" t="s">
        <v>770</v>
      </c>
      <c r="B20" s="1343"/>
      <c r="C20" s="162">
        <f t="shared" si="0"/>
        <v>5936327</v>
      </c>
      <c r="D20" s="103">
        <f t="shared" si="1"/>
        <v>2906368</v>
      </c>
      <c r="E20" s="103">
        <f t="shared" si="1"/>
        <v>3029959</v>
      </c>
      <c r="F20" s="120"/>
      <c r="G20" s="116"/>
      <c r="H20" s="130" t="s">
        <v>443</v>
      </c>
      <c r="I20" s="130" t="s">
        <v>431</v>
      </c>
      <c r="J20" s="130" t="s">
        <v>161</v>
      </c>
    </row>
    <row r="21" spans="1:24" s="124" customFormat="1" ht="33.75">
      <c r="A21" s="1342" t="s">
        <v>115</v>
      </c>
      <c r="B21" s="1343"/>
      <c r="C21" s="162">
        <f t="shared" si="0"/>
        <v>0</v>
      </c>
      <c r="D21" s="162">
        <f t="shared" ref="D21" si="2">+E21+F21</f>
        <v>0</v>
      </c>
      <c r="E21" s="162">
        <f t="shared" ref="E21" si="3">+F21+G21</f>
        <v>0</v>
      </c>
      <c r="F21" s="120"/>
      <c r="G21" s="116"/>
      <c r="H21" s="161" t="s">
        <v>771</v>
      </c>
      <c r="I21" s="172">
        <v>35240</v>
      </c>
      <c r="J21" s="744">
        <f>+I21/$I$31</f>
        <v>1.5705121634473546E-2</v>
      </c>
    </row>
    <row r="22" spans="1:24" s="124" customFormat="1" ht="33.75">
      <c r="A22" s="1344" t="s">
        <v>147</v>
      </c>
      <c r="B22" s="1345"/>
      <c r="C22" s="134">
        <f>SUM(C18:C21)</f>
        <v>16152078</v>
      </c>
      <c r="D22" s="134">
        <f>SUM(D18:D21)</f>
        <v>8030314</v>
      </c>
      <c r="E22" s="134">
        <f>SUM(E18:E21)</f>
        <v>8121764</v>
      </c>
      <c r="F22" s="120"/>
      <c r="G22" s="116"/>
      <c r="H22" s="161" t="s">
        <v>172</v>
      </c>
      <c r="I22" s="172">
        <v>249258</v>
      </c>
      <c r="J22" s="744">
        <f t="shared" ref="J22:J30" si="4">+I22/$I$31</f>
        <v>0.11108476754726467</v>
      </c>
    </row>
    <row r="23" spans="1:24" s="124" customFormat="1" ht="33.75">
      <c r="F23" s="120"/>
      <c r="G23" s="116"/>
      <c r="H23" s="161" t="s">
        <v>173</v>
      </c>
      <c r="I23" s="172">
        <v>329212</v>
      </c>
      <c r="J23" s="744">
        <f t="shared" si="4"/>
        <v>0.1467172106563083</v>
      </c>
    </row>
    <row r="24" spans="1:24" s="124" customFormat="1" ht="36">
      <c r="A24" s="1358" t="s">
        <v>772</v>
      </c>
      <c r="B24" s="1359"/>
      <c r="C24" s="1359"/>
      <c r="D24" s="1359"/>
      <c r="E24" s="1360"/>
      <c r="F24" s="120"/>
      <c r="G24" s="116"/>
      <c r="H24" s="161" t="s">
        <v>174</v>
      </c>
      <c r="I24" s="172">
        <v>344120</v>
      </c>
      <c r="J24" s="744">
        <f t="shared" si="4"/>
        <v>0.15336113668714632</v>
      </c>
    </row>
    <row r="25" spans="1:24" s="124" customFormat="1" ht="33.75">
      <c r="A25" s="616"/>
      <c r="B25" s="617"/>
      <c r="C25" s="617" t="s">
        <v>764</v>
      </c>
      <c r="D25" s="617" t="s">
        <v>765</v>
      </c>
      <c r="E25" s="617" t="s">
        <v>766</v>
      </c>
      <c r="F25" s="120"/>
      <c r="G25" s="116"/>
      <c r="H25" s="161" t="s">
        <v>175</v>
      </c>
      <c r="I25" s="172">
        <v>300375</v>
      </c>
      <c r="J25" s="744">
        <f t="shared" si="4"/>
        <v>0.1338656614913448</v>
      </c>
    </row>
    <row r="26" spans="1:24" s="125" customFormat="1" ht="33.75">
      <c r="A26" s="1342" t="s">
        <v>768</v>
      </c>
      <c r="B26" s="1343"/>
      <c r="C26" s="162">
        <f>+D26+E26</f>
        <v>2231413</v>
      </c>
      <c r="D26" s="103">
        <v>1242520</v>
      </c>
      <c r="E26" s="103">
        <v>988893</v>
      </c>
      <c r="F26" s="132"/>
      <c r="G26" s="116"/>
      <c r="H26" s="161" t="s">
        <v>176</v>
      </c>
      <c r="I26" s="172">
        <v>253270</v>
      </c>
      <c r="J26" s="744">
        <f t="shared" si="4"/>
        <v>0.11287276266637669</v>
      </c>
      <c r="K26" s="124"/>
      <c r="L26" s="124"/>
      <c r="M26" s="124"/>
      <c r="N26" s="124"/>
      <c r="O26" s="124"/>
      <c r="P26" s="124"/>
      <c r="Q26" s="124"/>
      <c r="R26" s="124"/>
      <c r="S26" s="124"/>
      <c r="T26" s="124"/>
    </row>
    <row r="27" spans="1:24" s="125" customFormat="1" ht="33.75">
      <c r="A27" s="1342" t="s">
        <v>769</v>
      </c>
      <c r="B27" s="1343"/>
      <c r="C27" s="162">
        <f>+D27+E27</f>
        <v>2316836</v>
      </c>
      <c r="D27" s="103">
        <v>1059459</v>
      </c>
      <c r="E27" s="103">
        <v>1257377</v>
      </c>
      <c r="F27" s="132"/>
      <c r="G27" s="116"/>
      <c r="H27" s="161" t="s">
        <v>177</v>
      </c>
      <c r="I27" s="172">
        <v>220390</v>
      </c>
      <c r="J27" s="744">
        <f t="shared" si="4"/>
        <v>9.8219402866674924E-2</v>
      </c>
      <c r="K27" s="124"/>
      <c r="L27" s="124"/>
      <c r="M27" s="124"/>
      <c r="N27" s="124"/>
      <c r="O27" s="124"/>
      <c r="P27" s="124"/>
      <c r="Q27" s="124"/>
      <c r="R27" s="124"/>
      <c r="S27" s="124"/>
      <c r="T27" s="124"/>
    </row>
    <row r="28" spans="1:24" s="125" customFormat="1" ht="33.75">
      <c r="A28" s="1342" t="s">
        <v>770</v>
      </c>
      <c r="B28" s="1343"/>
      <c r="C28" s="162">
        <f>+D28+E28</f>
        <v>268825</v>
      </c>
      <c r="D28" s="103">
        <v>84401</v>
      </c>
      <c r="E28" s="103">
        <v>184424</v>
      </c>
      <c r="F28" s="132"/>
      <c r="G28" s="116"/>
      <c r="H28" s="161" t="s">
        <v>178</v>
      </c>
      <c r="I28" s="172">
        <v>174319</v>
      </c>
      <c r="J28" s="744">
        <f t="shared" si="4"/>
        <v>7.7687318337111066E-2</v>
      </c>
      <c r="K28" s="124"/>
      <c r="L28" s="124"/>
      <c r="M28" s="124"/>
      <c r="N28" s="124"/>
      <c r="O28" s="124"/>
      <c r="P28" s="124"/>
      <c r="Q28" s="124"/>
      <c r="R28" s="124"/>
      <c r="S28" s="124"/>
      <c r="T28" s="124"/>
    </row>
    <row r="29" spans="1:24" s="124" customFormat="1" ht="33.75">
      <c r="A29" s="1342"/>
      <c r="B29" s="1343"/>
      <c r="C29" s="133"/>
      <c r="D29" s="133"/>
      <c r="E29" s="133"/>
      <c r="F29" s="132"/>
      <c r="G29" s="116"/>
      <c r="H29" s="161" t="s">
        <v>179</v>
      </c>
      <c r="I29" s="172">
        <v>138066</v>
      </c>
      <c r="J29" s="744">
        <f t="shared" si="4"/>
        <v>6.1530741304915558E-2</v>
      </c>
    </row>
    <row r="30" spans="1:24" s="124" customFormat="1" ht="33.75">
      <c r="A30" s="131" t="s">
        <v>147</v>
      </c>
      <c r="B30" s="134">
        <f>SUM(B26:B29)</f>
        <v>0</v>
      </c>
      <c r="C30" s="134">
        <f>SUM(C26:C29)</f>
        <v>4817074</v>
      </c>
      <c r="D30" s="134">
        <f>SUM(D26:D29)</f>
        <v>2386380</v>
      </c>
      <c r="E30" s="134">
        <f>SUM(E26:E29)</f>
        <v>2430694</v>
      </c>
      <c r="F30" s="132"/>
      <c r="G30" s="116"/>
      <c r="H30" s="161" t="s">
        <v>773</v>
      </c>
      <c r="I30" s="172">
        <v>199604</v>
      </c>
      <c r="J30" s="744">
        <f t="shared" si="4"/>
        <v>8.8955876808384141E-2</v>
      </c>
    </row>
    <row r="31" spans="1:24" s="124" customFormat="1" ht="33.75">
      <c r="A31" s="119"/>
      <c r="B31" s="119"/>
      <c r="C31" s="562">
        <f>+C30-[6]Afiliacion_RC_01!$B$223</f>
        <v>19384</v>
      </c>
      <c r="D31" s="119"/>
      <c r="E31" s="119"/>
      <c r="F31" s="132"/>
      <c r="G31" s="685"/>
      <c r="H31" s="130" t="s">
        <v>272</v>
      </c>
      <c r="I31" s="165">
        <f>SUM(I21:I30)</f>
        <v>2243854</v>
      </c>
      <c r="J31" s="683">
        <f>+I31/$I$31</f>
        <v>1</v>
      </c>
    </row>
    <row r="32" spans="1:24" s="124" customFormat="1" ht="33.75">
      <c r="E32" s="119"/>
      <c r="F32" s="120"/>
      <c r="G32" s="116"/>
      <c r="H32" s="120"/>
      <c r="I32" s="127">
        <f>+I31-D45</f>
        <v>0</v>
      </c>
      <c r="J32" s="668"/>
    </row>
    <row r="33" spans="1:21" s="124" customFormat="1" ht="33.75">
      <c r="E33" s="119"/>
      <c r="F33" s="120"/>
      <c r="G33" s="116"/>
      <c r="H33" s="135"/>
      <c r="I33" s="135"/>
      <c r="J33" s="668"/>
    </row>
    <row r="34" spans="1:21" s="124" customFormat="1" ht="33.75">
      <c r="A34" s="119"/>
      <c r="B34" s="119"/>
      <c r="C34" s="121"/>
      <c r="D34" s="119"/>
      <c r="E34" s="119"/>
      <c r="F34" s="120"/>
      <c r="G34" s="116"/>
      <c r="H34" s="130" t="s">
        <v>774</v>
      </c>
      <c r="I34" s="130" t="s">
        <v>431</v>
      </c>
      <c r="J34" s="130" t="s">
        <v>161</v>
      </c>
      <c r="O34" s="125"/>
      <c r="P34" s="125"/>
    </row>
    <row r="35" spans="1:21" s="124" customFormat="1" ht="36">
      <c r="A35" s="1361" t="s">
        <v>775</v>
      </c>
      <c r="B35" s="1362"/>
      <c r="C35" s="1362"/>
      <c r="D35" s="1362"/>
      <c r="E35" s="1363"/>
      <c r="F35" s="120"/>
      <c r="G35" s="116"/>
      <c r="H35" s="103" t="s">
        <v>776</v>
      </c>
      <c r="I35" s="172">
        <v>819165</v>
      </c>
      <c r="J35" s="744">
        <f>+I35/$I$44</f>
        <v>0.36507054380543474</v>
      </c>
      <c r="O35" s="125"/>
      <c r="P35" s="125"/>
      <c r="Q35" s="125"/>
      <c r="R35" s="125"/>
      <c r="S35" s="125"/>
      <c r="T35" s="125"/>
      <c r="U35" s="125"/>
    </row>
    <row r="36" spans="1:21" s="124" customFormat="1" ht="33.75">
      <c r="A36" s="618"/>
      <c r="B36" s="619"/>
      <c r="C36" s="138" t="s">
        <v>777</v>
      </c>
      <c r="D36" s="138" t="s">
        <v>778</v>
      </c>
      <c r="E36" s="138" t="s">
        <v>779</v>
      </c>
      <c r="F36" s="120"/>
      <c r="G36" s="116"/>
      <c r="H36" s="103" t="s">
        <v>780</v>
      </c>
      <c r="I36" s="172">
        <v>895549</v>
      </c>
      <c r="J36" s="744">
        <f t="shared" ref="J36:J43" si="5">+I36/$I$44</f>
        <v>0.39911197430848888</v>
      </c>
      <c r="M36" s="120"/>
      <c r="N36" s="125"/>
      <c r="O36" s="125"/>
      <c r="P36" s="125"/>
      <c r="Q36" s="125"/>
      <c r="R36" s="125"/>
      <c r="S36" s="125"/>
      <c r="T36" s="125"/>
      <c r="U36" s="125"/>
    </row>
    <row r="37" spans="1:21" s="124" customFormat="1" ht="33.75">
      <c r="A37" s="126" t="s">
        <v>768</v>
      </c>
      <c r="B37" s="511"/>
      <c r="C37" s="139">
        <f>+D37+E37</f>
        <v>4816456</v>
      </c>
      <c r="D37" s="103">
        <v>2375350</v>
      </c>
      <c r="E37" s="103">
        <v>2441106</v>
      </c>
      <c r="F37" s="120"/>
      <c r="G37" s="116"/>
      <c r="H37" s="103" t="s">
        <v>781</v>
      </c>
      <c r="I37" s="172">
        <v>256553</v>
      </c>
      <c r="J37" s="744">
        <f t="shared" si="5"/>
        <v>0.1143358703373749</v>
      </c>
      <c r="M37" s="120"/>
      <c r="N37" s="125"/>
      <c r="O37" s="125"/>
      <c r="P37" s="125"/>
      <c r="Q37" s="125"/>
      <c r="R37" s="125"/>
      <c r="S37" s="125"/>
      <c r="T37" s="125"/>
      <c r="U37" s="125"/>
    </row>
    <row r="38" spans="1:21" s="124" customFormat="1" ht="33.75">
      <c r="A38" s="126" t="s">
        <v>782</v>
      </c>
      <c r="B38" s="511"/>
      <c r="C38" s="139">
        <f>+D38+E38</f>
        <v>851046</v>
      </c>
      <c r="D38" s="103">
        <v>446617</v>
      </c>
      <c r="E38" s="103">
        <v>404429</v>
      </c>
      <c r="F38" s="127">
        <f>+C39-[7]D_Afiliación_SFS_01!$B$231</f>
        <v>-4892502</v>
      </c>
      <c r="G38" s="116"/>
      <c r="H38" s="103" t="s">
        <v>783</v>
      </c>
      <c r="I38" s="172">
        <v>146397</v>
      </c>
      <c r="J38" s="744">
        <f t="shared" si="5"/>
        <v>6.5243549714018828E-2</v>
      </c>
      <c r="M38" s="120"/>
      <c r="N38" s="125"/>
      <c r="O38" s="125"/>
      <c r="P38" s="125"/>
      <c r="Q38" s="125"/>
      <c r="R38" s="125"/>
      <c r="S38" s="125"/>
      <c r="T38" s="125"/>
      <c r="U38" s="125"/>
    </row>
    <row r="39" spans="1:21" s="124" customFormat="1" ht="33.75">
      <c r="A39" s="137" t="s">
        <v>147</v>
      </c>
      <c r="B39" s="511"/>
      <c r="C39" s="141">
        <f>SUM(C37:C38)</f>
        <v>5667502</v>
      </c>
      <c r="D39" s="140">
        <f>+D38+D37</f>
        <v>2821967</v>
      </c>
      <c r="E39" s="140">
        <f>+E38+E37</f>
        <v>2845535</v>
      </c>
      <c r="F39" s="120"/>
      <c r="G39" s="116"/>
      <c r="H39" s="103" t="s">
        <v>784</v>
      </c>
      <c r="I39" s="172">
        <v>68776</v>
      </c>
      <c r="J39" s="744">
        <f t="shared" si="5"/>
        <v>3.0650835571298312E-2</v>
      </c>
      <c r="M39" s="120"/>
      <c r="N39" s="125"/>
      <c r="O39" s="125"/>
      <c r="P39" s="125"/>
      <c r="Q39" s="125"/>
      <c r="R39" s="125"/>
      <c r="S39" s="125"/>
      <c r="T39" s="125"/>
      <c r="U39" s="125"/>
    </row>
    <row r="40" spans="1:21" s="124" customFormat="1" ht="33.75">
      <c r="A40" s="119"/>
      <c r="B40" s="142"/>
      <c r="C40" s="143"/>
      <c r="D40" s="136"/>
      <c r="E40" s="136"/>
      <c r="F40" s="120"/>
      <c r="G40" s="116"/>
      <c r="H40" s="103" t="s">
        <v>785</v>
      </c>
      <c r="I40" s="172">
        <v>23625</v>
      </c>
      <c r="J40" s="744">
        <f t="shared" si="5"/>
        <v>1.0528759892577681E-2</v>
      </c>
      <c r="M40" s="120"/>
      <c r="N40" s="125"/>
      <c r="O40" s="125"/>
      <c r="P40" s="125"/>
      <c r="Q40" s="125"/>
      <c r="R40" s="125"/>
      <c r="S40" s="125"/>
      <c r="T40" s="125"/>
      <c r="U40" s="125"/>
    </row>
    <row r="41" spans="1:21" s="124" customFormat="1" ht="33.75">
      <c r="A41" s="1346" t="s">
        <v>611</v>
      </c>
      <c r="B41" s="1347"/>
      <c r="C41" s="1347"/>
      <c r="D41" s="1348"/>
      <c r="E41" s="119"/>
      <c r="F41" s="120"/>
      <c r="G41" s="135"/>
      <c r="H41" s="103" t="s">
        <v>786</v>
      </c>
      <c r="I41" s="172">
        <v>13046</v>
      </c>
      <c r="J41" s="744">
        <f t="shared" si="5"/>
        <v>5.8141037696748544E-3</v>
      </c>
      <c r="M41" s="125"/>
      <c r="N41" s="125"/>
      <c r="Q41" s="125"/>
      <c r="R41" s="125"/>
      <c r="S41" s="125"/>
      <c r="T41" s="125"/>
      <c r="U41" s="125"/>
    </row>
    <row r="42" spans="1:21" s="124" customFormat="1" ht="33.75">
      <c r="A42" s="1346" t="s">
        <v>725</v>
      </c>
      <c r="B42" s="1348"/>
      <c r="C42" s="1357" t="s">
        <v>431</v>
      </c>
      <c r="D42" s="1357"/>
      <c r="E42" s="120"/>
      <c r="F42" s="120"/>
      <c r="G42" s="135"/>
      <c r="H42" s="103" t="s">
        <v>787</v>
      </c>
      <c r="I42" s="172">
        <v>11990</v>
      </c>
      <c r="J42" s="744">
        <f t="shared" si="5"/>
        <v>5.3434849147939219E-3</v>
      </c>
      <c r="M42" s="125"/>
      <c r="N42" s="125"/>
    </row>
    <row r="43" spans="1:21" s="124" customFormat="1" ht="33.75">
      <c r="A43" s="103" t="s">
        <v>788</v>
      </c>
      <c r="B43" s="150">
        <v>3015069</v>
      </c>
      <c r="C43" s="151" t="s">
        <v>788</v>
      </c>
      <c r="D43" s="150">
        <v>1143760</v>
      </c>
      <c r="E43" s="669"/>
      <c r="F43" s="120"/>
      <c r="G43" s="135"/>
      <c r="H43" s="103" t="s">
        <v>789</v>
      </c>
      <c r="I43" s="172">
        <v>8753</v>
      </c>
      <c r="J43" s="744">
        <f t="shared" si="5"/>
        <v>3.9008776863378811E-3</v>
      </c>
      <c r="M43" s="135"/>
      <c r="N43" s="135"/>
      <c r="O43" s="135"/>
      <c r="P43" s="135"/>
    </row>
    <row r="44" spans="1:21" s="124" customFormat="1" ht="33.75">
      <c r="A44" s="103" t="s">
        <v>790</v>
      </c>
      <c r="B44" s="150">
        <v>2543768</v>
      </c>
      <c r="C44" s="151" t="s">
        <v>790</v>
      </c>
      <c r="D44" s="150">
        <v>1100094</v>
      </c>
      <c r="E44" s="669"/>
      <c r="F44" s="135"/>
      <c r="G44" s="135"/>
      <c r="H44" s="130" t="s">
        <v>272</v>
      </c>
      <c r="I44" s="165">
        <f>SUM(I35:I43)</f>
        <v>2243854</v>
      </c>
      <c r="J44" s="802">
        <f>SUM(J35:J43)</f>
        <v>1.0000000000000002</v>
      </c>
      <c r="M44" s="125"/>
      <c r="N44" s="125"/>
    </row>
    <row r="45" spans="1:21" s="124" customFormat="1" ht="33.75">
      <c r="A45" s="119"/>
      <c r="B45" s="152">
        <f>+B44+B43</f>
        <v>5558837</v>
      </c>
      <c r="C45" s="120" t="s">
        <v>1</v>
      </c>
      <c r="D45" s="152">
        <f>+D44+D43</f>
        <v>2243854</v>
      </c>
      <c r="E45" s="120"/>
      <c r="F45" s="135"/>
      <c r="G45" s="135"/>
      <c r="H45" s="120"/>
      <c r="I45" s="1018">
        <f>+I44-D45</f>
        <v>0</v>
      </c>
      <c r="J45" s="135"/>
      <c r="K45" s="127"/>
      <c r="M45" s="120"/>
      <c r="N45" s="120"/>
      <c r="O45" s="125"/>
      <c r="P45" s="125"/>
      <c r="Q45" s="125"/>
      <c r="R45" s="125"/>
    </row>
    <row r="46" spans="1:21" s="125" customFormat="1" ht="33.75">
      <c r="A46" s="669"/>
      <c r="B46" s="120"/>
      <c r="C46" s="120"/>
      <c r="D46" s="120"/>
      <c r="E46" s="120"/>
      <c r="F46" s="120"/>
      <c r="G46" s="120"/>
      <c r="H46" s="120"/>
      <c r="I46" s="135"/>
      <c r="J46" s="135"/>
      <c r="K46" s="120"/>
      <c r="L46" s="120"/>
      <c r="M46" s="120"/>
      <c r="N46" s="120"/>
    </row>
    <row r="47" spans="1:21" s="125" customFormat="1" ht="33.75">
      <c r="A47" s="669"/>
      <c r="B47" s="119"/>
      <c r="C47" s="121"/>
      <c r="D47" s="121"/>
      <c r="E47" s="119"/>
      <c r="F47" s="127">
        <f>+F50-F10</f>
        <v>0</v>
      </c>
      <c r="G47" s="127">
        <f>+G50-F11</f>
        <v>0</v>
      </c>
      <c r="H47" s="120"/>
      <c r="I47" s="135"/>
      <c r="J47" s="135"/>
      <c r="K47" s="135"/>
      <c r="L47" s="135"/>
      <c r="M47" s="135"/>
      <c r="N47" s="120"/>
      <c r="Q47" s="124"/>
      <c r="R47" s="124"/>
    </row>
    <row r="48" spans="1:21" s="124" customFormat="1" ht="33.75">
      <c r="A48" s="1346" t="s">
        <v>791</v>
      </c>
      <c r="B48" s="1348"/>
      <c r="C48" s="121"/>
      <c r="D48" s="1337" t="s">
        <v>792</v>
      </c>
      <c r="E48" s="1337"/>
      <c r="F48" s="1337"/>
      <c r="G48" s="1337"/>
      <c r="H48" s="120"/>
      <c r="I48" s="135"/>
      <c r="J48" s="120"/>
      <c r="K48" s="120"/>
      <c r="L48" s="120"/>
      <c r="M48" s="120"/>
      <c r="N48" s="120"/>
      <c r="O48" s="125"/>
      <c r="P48" s="125"/>
    </row>
    <row r="49" spans="1:16" s="124" customFormat="1" ht="33.75">
      <c r="A49" s="174" t="s">
        <v>793</v>
      </c>
      <c r="B49" s="144">
        <v>9.9000000000000005E-2</v>
      </c>
      <c r="C49" s="537"/>
      <c r="D49" s="1356" t="s">
        <v>794</v>
      </c>
      <c r="E49" s="614" t="s">
        <v>147</v>
      </c>
      <c r="F49" s="614" t="s">
        <v>162</v>
      </c>
      <c r="G49" s="614" t="s">
        <v>164</v>
      </c>
      <c r="H49" s="120"/>
      <c r="I49" s="120"/>
      <c r="J49" s="120"/>
      <c r="K49" s="120"/>
      <c r="L49" s="120"/>
      <c r="M49" s="120"/>
      <c r="N49" s="120"/>
      <c r="O49" s="125"/>
      <c r="P49" s="125"/>
    </row>
    <row r="50" spans="1:16" s="124" customFormat="1" ht="33.75">
      <c r="A50" s="174" t="s">
        <v>795</v>
      </c>
      <c r="B50" s="144">
        <v>9.9299999999999999E-2</v>
      </c>
      <c r="C50" s="537"/>
      <c r="D50" s="1356"/>
      <c r="E50" s="681">
        <f>SUM(E51:E66)</f>
        <v>0</v>
      </c>
      <c r="F50" s="611">
        <f>SUM(F51:F66)</f>
        <v>0</v>
      </c>
      <c r="G50" s="611">
        <f>SUM(G51:G66)</f>
        <v>0</v>
      </c>
      <c r="H50" s="127"/>
      <c r="I50" s="120"/>
      <c r="J50" s="120"/>
      <c r="K50" s="120"/>
      <c r="L50" s="120"/>
      <c r="M50" s="120"/>
      <c r="N50" s="120"/>
      <c r="O50" s="125"/>
      <c r="P50" s="125"/>
    </row>
    <row r="51" spans="1:16" s="124" customFormat="1" ht="33.75">
      <c r="A51" s="174" t="s">
        <v>796</v>
      </c>
      <c r="B51" s="144">
        <v>4.8099999999999997E-2</v>
      </c>
      <c r="C51" s="537"/>
      <c r="D51" s="168" t="s">
        <v>797</v>
      </c>
      <c r="E51" s="155">
        <f t="shared" ref="E51:E66" si="6">+F51+G51</f>
        <v>0</v>
      </c>
      <c r="F51" s="1040"/>
      <c r="G51" s="1040"/>
      <c r="H51" s="670"/>
      <c r="I51" s="1355" t="s">
        <v>798</v>
      </c>
      <c r="J51" s="1355"/>
      <c r="K51" s="1355"/>
      <c r="L51" s="1355"/>
      <c r="M51" s="1355"/>
      <c r="N51" s="120"/>
      <c r="O51" s="125"/>
      <c r="P51" s="125"/>
    </row>
    <row r="52" spans="1:16" s="124" customFormat="1" ht="33.75">
      <c r="A52" s="119"/>
      <c r="B52" s="119"/>
      <c r="C52" s="121"/>
      <c r="D52" s="168" t="s">
        <v>799</v>
      </c>
      <c r="E52" s="155">
        <f t="shared" si="6"/>
        <v>0</v>
      </c>
      <c r="F52" s="1040"/>
      <c r="G52" s="1040"/>
      <c r="H52" s="670"/>
      <c r="I52" s="1357" t="s">
        <v>800</v>
      </c>
      <c r="J52" s="1357"/>
      <c r="K52" s="1357"/>
      <c r="L52" s="1357"/>
      <c r="M52" s="1357"/>
      <c r="N52" s="120"/>
      <c r="O52" s="125"/>
      <c r="P52" s="125"/>
    </row>
    <row r="53" spans="1:16" s="124" customFormat="1" ht="129" customHeight="1">
      <c r="A53" s="174" t="s">
        <v>480</v>
      </c>
      <c r="B53" s="590">
        <f>94184-5246</f>
        <v>88938</v>
      </c>
      <c r="C53" s="127"/>
      <c r="D53" s="168" t="s">
        <v>801</v>
      </c>
      <c r="E53" s="155">
        <f t="shared" si="6"/>
        <v>0</v>
      </c>
      <c r="F53" s="1040"/>
      <c r="G53" s="1040"/>
      <c r="H53" s="670"/>
      <c r="I53" s="169"/>
      <c r="J53" s="169"/>
      <c r="K53" s="169"/>
      <c r="L53" s="169"/>
      <c r="M53" s="169" t="s">
        <v>802</v>
      </c>
      <c r="N53" s="120"/>
      <c r="O53" s="125"/>
      <c r="P53" s="125"/>
    </row>
    <row r="54" spans="1:16" s="124" customFormat="1" ht="33.75">
      <c r="A54" s="120"/>
      <c r="B54" s="120"/>
      <c r="C54" s="120"/>
      <c r="D54" s="168" t="s">
        <v>803</v>
      </c>
      <c r="E54" s="155">
        <f t="shared" si="6"/>
        <v>0</v>
      </c>
      <c r="F54" s="1040"/>
      <c r="G54" s="1040"/>
      <c r="H54" s="670"/>
      <c r="I54" s="1351" t="s">
        <v>317</v>
      </c>
      <c r="J54" s="1351" t="s">
        <v>470</v>
      </c>
      <c r="K54" s="169"/>
      <c r="L54" s="613" t="s">
        <v>804</v>
      </c>
      <c r="M54" s="613" t="s">
        <v>805</v>
      </c>
      <c r="N54" s="120"/>
      <c r="O54" s="125"/>
      <c r="P54" s="125"/>
    </row>
    <row r="55" spans="1:16" s="124" customFormat="1" ht="33.75">
      <c r="A55" s="1346" t="s">
        <v>806</v>
      </c>
      <c r="B55" s="1348"/>
      <c r="C55" s="121"/>
      <c r="D55" s="168" t="s">
        <v>807</v>
      </c>
      <c r="E55" s="155">
        <f t="shared" si="6"/>
        <v>0</v>
      </c>
      <c r="F55" s="1040"/>
      <c r="G55" s="1040"/>
      <c r="H55" s="670"/>
      <c r="I55" s="1351"/>
      <c r="J55" s="1351"/>
      <c r="K55" s="169" t="s">
        <v>272</v>
      </c>
      <c r="L55" s="170"/>
      <c r="M55" s="170">
        <f>SUM(M56:M64)</f>
        <v>0</v>
      </c>
      <c r="N55" s="120"/>
      <c r="O55" s="125"/>
      <c r="P55" s="125"/>
    </row>
    <row r="56" spans="1:16" s="124" customFormat="1" ht="33.75">
      <c r="A56" s="145" t="s">
        <v>808</v>
      </c>
      <c r="B56" s="103">
        <v>19134</v>
      </c>
      <c r="C56" s="737"/>
      <c r="D56" s="168" t="s">
        <v>809</v>
      </c>
      <c r="E56" s="155">
        <f t="shared" si="6"/>
        <v>0</v>
      </c>
      <c r="F56" s="1040"/>
      <c r="G56" s="1040"/>
      <c r="H56" s="670"/>
      <c r="I56" s="1352"/>
      <c r="J56" s="1352"/>
      <c r="K56" s="1017" t="s">
        <v>810</v>
      </c>
      <c r="L56" s="117"/>
      <c r="M56" s="117"/>
      <c r="N56" s="120"/>
      <c r="O56" s="125"/>
      <c r="P56" s="125"/>
    </row>
    <row r="57" spans="1:16" s="124" customFormat="1" ht="33.75">
      <c r="A57" s="145" t="s">
        <v>811</v>
      </c>
      <c r="B57" s="103">
        <v>17398</v>
      </c>
      <c r="D57" s="168" t="s">
        <v>812</v>
      </c>
      <c r="E57" s="155">
        <f t="shared" si="6"/>
        <v>0</v>
      </c>
      <c r="F57" s="1040"/>
      <c r="G57" s="1040"/>
      <c r="H57" s="670"/>
      <c r="I57" s="1353"/>
      <c r="J57" s="1353"/>
      <c r="K57" s="1017" t="s">
        <v>813</v>
      </c>
      <c r="L57" s="117"/>
      <c r="M57" s="117"/>
      <c r="N57" s="120"/>
      <c r="O57" s="125"/>
      <c r="P57" s="125"/>
    </row>
    <row r="58" spans="1:16" s="124" customFormat="1" ht="33.75">
      <c r="A58" s="145" t="s">
        <v>814</v>
      </c>
      <c r="B58" s="103">
        <v>98</v>
      </c>
      <c r="D58" s="168" t="s">
        <v>815</v>
      </c>
      <c r="E58" s="155">
        <f t="shared" si="6"/>
        <v>0</v>
      </c>
      <c r="F58" s="1040"/>
      <c r="G58" s="1040"/>
      <c r="H58" s="670"/>
      <c r="I58" s="1353"/>
      <c r="J58" s="1353"/>
      <c r="K58" s="1017" t="s">
        <v>816</v>
      </c>
      <c r="L58" s="117"/>
      <c r="M58" s="117"/>
      <c r="N58" s="120"/>
      <c r="O58" s="125"/>
      <c r="P58" s="125"/>
    </row>
    <row r="59" spans="1:16" s="124" customFormat="1" ht="33.75">
      <c r="A59" s="741" t="s">
        <v>817</v>
      </c>
      <c r="B59" s="103">
        <v>77299</v>
      </c>
      <c r="D59" s="168" t="s">
        <v>818</v>
      </c>
      <c r="E59" s="155">
        <f t="shared" si="6"/>
        <v>0</v>
      </c>
      <c r="F59" s="1040"/>
      <c r="G59" s="1040"/>
      <c r="H59" s="670"/>
      <c r="I59" s="1353"/>
      <c r="J59" s="1353"/>
      <c r="K59" s="1017" t="s">
        <v>819</v>
      </c>
      <c r="L59" s="117"/>
      <c r="M59" s="117"/>
      <c r="N59" s="120"/>
      <c r="O59" s="125"/>
      <c r="P59" s="125"/>
    </row>
    <row r="60" spans="1:16" s="124" customFormat="1" ht="33.75">
      <c r="A60" s="741" t="s">
        <v>820</v>
      </c>
      <c r="B60" s="742">
        <v>6000</v>
      </c>
      <c r="D60" s="168" t="s">
        <v>821</v>
      </c>
      <c r="E60" s="155">
        <f t="shared" si="6"/>
        <v>0</v>
      </c>
      <c r="F60" s="1040"/>
      <c r="G60" s="1040"/>
      <c r="H60" s="670"/>
      <c r="I60" s="1353"/>
      <c r="J60" s="1353"/>
      <c r="K60" s="1017" t="s">
        <v>822</v>
      </c>
      <c r="L60" s="117"/>
      <c r="M60" s="117"/>
      <c r="N60" s="120"/>
      <c r="O60" s="125"/>
      <c r="P60" s="125"/>
    </row>
    <row r="61" spans="1:16" s="124" customFormat="1" ht="33.75">
      <c r="A61" s="741" t="s">
        <v>823</v>
      </c>
      <c r="B61" s="743">
        <f>+B60*B59</f>
        <v>463794000</v>
      </c>
      <c r="D61" s="168" t="s">
        <v>824</v>
      </c>
      <c r="E61" s="155">
        <f>+F61+G61</f>
        <v>0</v>
      </c>
      <c r="F61" s="1040"/>
      <c r="G61" s="1040"/>
      <c r="H61" s="670"/>
      <c r="I61" s="1353"/>
      <c r="J61" s="1353"/>
      <c r="K61" s="1017" t="s">
        <v>825</v>
      </c>
      <c r="L61" s="117"/>
      <c r="M61" s="117"/>
      <c r="N61" s="120"/>
      <c r="O61" s="125"/>
      <c r="P61" s="125"/>
    </row>
    <row r="62" spans="1:16" s="124" customFormat="1" ht="33.75">
      <c r="A62" s="146" t="s">
        <v>826</v>
      </c>
      <c r="B62" s="147">
        <f>+B94</f>
        <v>1571368480525</v>
      </c>
      <c r="D62" s="168" t="s">
        <v>827</v>
      </c>
      <c r="E62" s="155">
        <f t="shared" si="6"/>
        <v>0</v>
      </c>
      <c r="F62" s="1040"/>
      <c r="G62" s="1040"/>
      <c r="H62" s="670"/>
      <c r="I62" s="1353"/>
      <c r="J62" s="1353"/>
      <c r="K62" s="1017" t="s">
        <v>828</v>
      </c>
      <c r="L62" s="117"/>
      <c r="M62" s="117"/>
      <c r="N62" s="127">
        <f>+M65-F14</f>
        <v>0</v>
      </c>
      <c r="O62" s="125"/>
      <c r="P62" s="125"/>
    </row>
    <row r="63" spans="1:16" s="124" customFormat="1" ht="33.75">
      <c r="A63" s="146" t="s">
        <v>829</v>
      </c>
      <c r="B63" s="147">
        <v>5311431050841.7803</v>
      </c>
      <c r="D63" s="168" t="s">
        <v>830</v>
      </c>
      <c r="E63" s="155">
        <f t="shared" si="6"/>
        <v>0</v>
      </c>
      <c r="F63" s="1040"/>
      <c r="G63" s="1040"/>
      <c r="H63" s="670"/>
      <c r="I63" s="1353"/>
      <c r="J63" s="1353"/>
      <c r="K63" s="1017"/>
      <c r="L63" s="117"/>
      <c r="M63" s="117"/>
      <c r="N63" s="120"/>
      <c r="O63" s="125"/>
      <c r="P63" s="125"/>
    </row>
    <row r="64" spans="1:16" s="124" customFormat="1" ht="33.75">
      <c r="A64" s="148" t="s">
        <v>161</v>
      </c>
      <c r="B64" s="149">
        <f>+B62/B63</f>
        <v>0.29584653655175702</v>
      </c>
      <c r="D64" s="168" t="s">
        <v>831</v>
      </c>
      <c r="E64" s="155">
        <f t="shared" si="6"/>
        <v>0</v>
      </c>
      <c r="F64" s="1040"/>
      <c r="G64" s="1040"/>
      <c r="H64" s="670"/>
      <c r="I64" s="1354"/>
      <c r="J64" s="1354"/>
      <c r="K64" s="1017"/>
      <c r="L64" s="117"/>
      <c r="M64" s="117"/>
      <c r="N64" s="120"/>
      <c r="O64" s="125"/>
      <c r="P64" s="125"/>
    </row>
    <row r="65" spans="1:17" s="124" customFormat="1" ht="33.75">
      <c r="A65" s="121"/>
      <c r="B65" s="121"/>
      <c r="C65" s="121"/>
      <c r="D65" s="168" t="s">
        <v>832</v>
      </c>
      <c r="E65" s="155">
        <f t="shared" si="6"/>
        <v>0</v>
      </c>
      <c r="F65" s="1040"/>
      <c r="G65" s="1040"/>
      <c r="H65" s="670"/>
      <c r="I65" s="119"/>
      <c r="J65" s="120"/>
      <c r="K65" s="120"/>
      <c r="L65" s="171">
        <f>SUM(L56:L64)</f>
        <v>0</v>
      </c>
      <c r="M65" s="171">
        <f>SUM(M56:M64)</f>
        <v>0</v>
      </c>
      <c r="N65" s="120"/>
      <c r="O65" s="125"/>
      <c r="P65" s="125"/>
    </row>
    <row r="66" spans="1:17" s="124" customFormat="1" ht="33.75">
      <c r="A66" s="120"/>
      <c r="B66" s="120"/>
      <c r="C66" s="121"/>
      <c r="D66" s="168" t="s">
        <v>833</v>
      </c>
      <c r="E66" s="155">
        <f t="shared" si="6"/>
        <v>0</v>
      </c>
      <c r="F66" s="1040"/>
      <c r="G66" s="1040"/>
      <c r="H66" s="670"/>
      <c r="I66" s="119"/>
      <c r="J66" s="120"/>
      <c r="K66" s="120"/>
      <c r="L66" s="127">
        <f>+L65-B14</f>
        <v>-116911</v>
      </c>
      <c r="M66" s="127">
        <f>+M65-F14</f>
        <v>0</v>
      </c>
      <c r="N66" s="120"/>
      <c r="O66" s="125"/>
      <c r="P66" s="125"/>
    </row>
    <row r="67" spans="1:17" s="124" customFormat="1" ht="33.75">
      <c r="A67" s="1346" t="s">
        <v>834</v>
      </c>
      <c r="B67" s="1348"/>
      <c r="G67" s="133"/>
      <c r="H67" s="120"/>
      <c r="I67" s="119"/>
      <c r="J67" s="120"/>
      <c r="K67" s="120"/>
      <c r="L67" s="127"/>
      <c r="M67" s="120"/>
      <c r="N67" s="120"/>
      <c r="O67" s="125"/>
      <c r="P67" s="125"/>
    </row>
    <row r="68" spans="1:17" s="124" customFormat="1" ht="35.25">
      <c r="A68" s="146" t="s">
        <v>835</v>
      </c>
      <c r="B68" s="1019">
        <v>2517564.7648642301</v>
      </c>
      <c r="C68" s="698"/>
      <c r="D68" s="119"/>
      <c r="E68" s="119"/>
      <c r="F68" s="669"/>
      <c r="G68" s="669"/>
      <c r="H68" s="120"/>
      <c r="I68" s="119"/>
      <c r="J68" s="120"/>
      <c r="K68" s="120"/>
      <c r="L68" s="120"/>
      <c r="M68" s="120"/>
      <c r="N68" s="120"/>
      <c r="O68" s="125"/>
      <c r="P68" s="125"/>
    </row>
    <row r="69" spans="1:17" s="124" customFormat="1" ht="35.25">
      <c r="A69" s="146" t="s">
        <v>836</v>
      </c>
      <c r="B69" s="1019">
        <v>2351757</v>
      </c>
      <c r="C69" s="698"/>
      <c r="D69" s="119"/>
      <c r="E69" s="121"/>
      <c r="F69" s="120"/>
      <c r="G69" s="120"/>
      <c r="H69" s="119"/>
      <c r="I69" s="119"/>
      <c r="J69" s="120"/>
      <c r="K69" s="120"/>
      <c r="L69" s="120"/>
      <c r="M69" s="120"/>
      <c r="N69" s="125"/>
      <c r="O69" s="125"/>
    </row>
    <row r="70" spans="1:17" s="124" customFormat="1" ht="35.25">
      <c r="A70" s="146" t="s">
        <v>837</v>
      </c>
      <c r="B70" s="1019">
        <v>8156253</v>
      </c>
      <c r="C70" s="698"/>
      <c r="D70" s="119"/>
      <c r="E70" s="104"/>
      <c r="F70" s="104"/>
      <c r="G70" s="120"/>
      <c r="H70" s="119"/>
      <c r="I70" s="119"/>
      <c r="J70" s="120"/>
      <c r="K70" s="120"/>
      <c r="L70" s="120"/>
      <c r="M70" s="120"/>
      <c r="N70" s="125"/>
      <c r="O70" s="125"/>
    </row>
    <row r="71" spans="1:17" s="124" customFormat="1" ht="35.25">
      <c r="A71" s="146" t="s">
        <v>838</v>
      </c>
      <c r="B71" s="1019">
        <f>+B72+B73</f>
        <v>5390400.3255639896</v>
      </c>
      <c r="C71" s="698"/>
      <c r="D71" s="119"/>
      <c r="E71" s="104"/>
      <c r="F71" s="104"/>
      <c r="G71" s="120"/>
      <c r="H71" s="119"/>
      <c r="I71" s="119"/>
      <c r="J71" s="120"/>
      <c r="K71" s="120"/>
      <c r="L71" s="120"/>
      <c r="M71" s="120"/>
      <c r="N71" s="122"/>
      <c r="O71" s="122"/>
      <c r="P71" s="118"/>
      <c r="Q71" s="118"/>
    </row>
    <row r="72" spans="1:17" ht="35.25">
      <c r="A72" s="160" t="s">
        <v>839</v>
      </c>
      <c r="B72" s="1019">
        <v>3069538.32556399</v>
      </c>
      <c r="C72" s="698"/>
      <c r="I72" s="120"/>
      <c r="N72" s="122"/>
      <c r="O72" s="118"/>
      <c r="P72" s="118"/>
    </row>
    <row r="73" spans="1:17" ht="35.25">
      <c r="A73" s="160" t="s">
        <v>840</v>
      </c>
      <c r="B73" s="1019">
        <v>2320862</v>
      </c>
      <c r="C73" s="698"/>
      <c r="I73" s="120"/>
      <c r="K73" s="1349" t="s">
        <v>841</v>
      </c>
      <c r="L73" s="1350"/>
      <c r="M73" s="1350"/>
      <c r="N73" s="122"/>
      <c r="O73" s="118"/>
      <c r="P73" s="118"/>
    </row>
    <row r="74" spans="1:17">
      <c r="C74" s="136"/>
      <c r="D74" s="141" t="s">
        <v>842</v>
      </c>
      <c r="E74" s="620" t="str">
        <f>+O13</f>
        <v>Ene-Nov. 2025</v>
      </c>
      <c r="G74" s="141" t="s">
        <v>843</v>
      </c>
      <c r="H74" s="620" t="str">
        <f>+H96</f>
        <v>Ene-Nov. 2025</v>
      </c>
      <c r="I74" s="120"/>
      <c r="J74" s="556" t="s">
        <v>527</v>
      </c>
      <c r="K74" s="555" t="s">
        <v>527</v>
      </c>
      <c r="L74" s="141" t="s">
        <v>528</v>
      </c>
      <c r="M74" s="620" t="str">
        <f>+H74</f>
        <v>Ene-Nov. 2025</v>
      </c>
      <c r="N74" s="122"/>
      <c r="O74" s="118"/>
      <c r="P74" s="118"/>
    </row>
    <row r="75" spans="1:17">
      <c r="A75" s="120"/>
      <c r="D75" s="140" t="s">
        <v>844</v>
      </c>
      <c r="E75" s="621">
        <v>81144635092.229996</v>
      </c>
      <c r="G75" s="140" t="s">
        <v>605</v>
      </c>
      <c r="H75" s="621">
        <v>26248442954.02</v>
      </c>
      <c r="I75" s="120"/>
      <c r="J75" s="556" t="s">
        <v>527</v>
      </c>
      <c r="K75" s="166">
        <v>1</v>
      </c>
      <c r="L75" s="140" t="s">
        <v>531</v>
      </c>
      <c r="M75" s="621">
        <v>21788256881.189999</v>
      </c>
      <c r="N75" s="122"/>
      <c r="O75" s="118"/>
      <c r="P75" s="118"/>
    </row>
    <row r="76" spans="1:17">
      <c r="A76" s="120"/>
      <c r="D76" s="140" t="s">
        <v>845</v>
      </c>
      <c r="E76" s="621">
        <v>3276420816.1900001</v>
      </c>
      <c r="G76" s="140" t="s">
        <v>606</v>
      </c>
      <c r="H76" s="621">
        <v>18577110632.439999</v>
      </c>
      <c r="I76" s="120"/>
      <c r="J76" s="556" t="s">
        <v>527</v>
      </c>
      <c r="K76" s="166">
        <v>2</v>
      </c>
      <c r="L76" s="140" t="s">
        <v>532</v>
      </c>
      <c r="M76" s="621">
        <v>34484000542.360001</v>
      </c>
      <c r="N76" s="122"/>
      <c r="O76" s="118"/>
      <c r="P76" s="118"/>
    </row>
    <row r="77" spans="1:17" ht="31.5" customHeight="1">
      <c r="A77" s="121"/>
      <c r="D77" s="140" t="s">
        <v>846</v>
      </c>
      <c r="E77" s="746"/>
      <c r="G77" s="140" t="s">
        <v>607</v>
      </c>
      <c r="H77" s="621">
        <v>16590195452.76</v>
      </c>
      <c r="I77" s="120"/>
      <c r="J77" s="556" t="s">
        <v>527</v>
      </c>
      <c r="K77" s="166">
        <v>3</v>
      </c>
      <c r="L77" s="140" t="s">
        <v>847</v>
      </c>
      <c r="M77" s="621">
        <v>9264351974.5300007</v>
      </c>
      <c r="N77" s="557"/>
      <c r="O77" s="118"/>
      <c r="P77" s="118"/>
    </row>
    <row r="78" spans="1:17">
      <c r="A78" s="121"/>
      <c r="D78" s="140" t="s">
        <v>595</v>
      </c>
      <c r="E78" s="621">
        <v>8419453850.6700001</v>
      </c>
      <c r="G78" s="140" t="s">
        <v>608</v>
      </c>
      <c r="H78" s="621">
        <v>16164640834.559999</v>
      </c>
      <c r="I78" s="120"/>
      <c r="J78" s="556" t="s">
        <v>527</v>
      </c>
      <c r="K78" s="166">
        <v>4</v>
      </c>
      <c r="L78" s="140" t="s">
        <v>534</v>
      </c>
      <c r="M78" s="621">
        <v>4985373061.4499998</v>
      </c>
      <c r="N78" s="122"/>
      <c r="O78" s="118"/>
      <c r="P78" s="118"/>
    </row>
    <row r="79" spans="1:17">
      <c r="A79" s="121"/>
      <c r="D79" s="140" t="s">
        <v>596</v>
      </c>
      <c r="E79" s="621">
        <v>350862218.31</v>
      </c>
      <c r="G79" s="140" t="s">
        <v>609</v>
      </c>
      <c r="H79" s="621">
        <v>13077117054.889999</v>
      </c>
      <c r="I79" s="120"/>
      <c r="J79" s="556" t="s">
        <v>527</v>
      </c>
      <c r="K79" s="166">
        <v>5</v>
      </c>
      <c r="L79" s="140" t="s">
        <v>535</v>
      </c>
      <c r="M79" s="621">
        <v>2711268605.4000001</v>
      </c>
      <c r="N79" s="122"/>
      <c r="O79" s="118"/>
      <c r="P79" s="118"/>
    </row>
    <row r="80" spans="1:17">
      <c r="A80" s="121"/>
      <c r="D80" s="140" t="s">
        <v>597</v>
      </c>
      <c r="E80" s="621">
        <v>607978073.51999998</v>
      </c>
      <c r="G80" s="140" t="s">
        <v>493</v>
      </c>
      <c r="H80" s="621">
        <v>3375465224.8099999</v>
      </c>
      <c r="I80" s="120"/>
      <c r="J80" s="556" t="s">
        <v>527</v>
      </c>
      <c r="K80" s="166">
        <v>6</v>
      </c>
      <c r="L80" s="140" t="s">
        <v>536</v>
      </c>
      <c r="M80" s="621">
        <v>6488872284.7799997</v>
      </c>
      <c r="N80" s="122"/>
      <c r="O80" s="118"/>
      <c r="P80" s="118"/>
    </row>
    <row r="81" spans="1:16">
      <c r="A81" s="121"/>
      <c r="D81" s="140" t="s">
        <v>848</v>
      </c>
      <c r="E81" s="621">
        <v>667812430.24000001</v>
      </c>
      <c r="G81" s="140" t="s">
        <v>615</v>
      </c>
      <c r="H81" s="621">
        <v>1730474556.6500001</v>
      </c>
      <c r="I81" s="120"/>
      <c r="J81" s="556" t="s">
        <v>527</v>
      </c>
      <c r="K81" s="166">
        <v>7</v>
      </c>
      <c r="L81" s="140" t="s">
        <v>849</v>
      </c>
      <c r="M81" s="622"/>
      <c r="N81" s="122"/>
      <c r="O81" s="118"/>
      <c r="P81" s="118"/>
    </row>
    <row r="82" spans="1:16">
      <c r="A82" s="121"/>
      <c r="D82" s="140" t="s">
        <v>850</v>
      </c>
      <c r="E82" s="621">
        <v>3816034861.7800002</v>
      </c>
      <c r="G82" s="140" t="s">
        <v>617</v>
      </c>
      <c r="H82" s="621">
        <v>832685893.03999996</v>
      </c>
      <c r="I82" s="120"/>
      <c r="J82" s="556" t="s">
        <v>527</v>
      </c>
      <c r="K82" s="166">
        <v>8</v>
      </c>
      <c r="L82" s="140" t="s">
        <v>537</v>
      </c>
      <c r="M82" s="621">
        <v>1571320835.5999999</v>
      </c>
      <c r="N82" s="122"/>
      <c r="O82" s="118"/>
      <c r="P82" s="118"/>
    </row>
    <row r="83" spans="1:16">
      <c r="A83" s="121"/>
      <c r="D83" s="140" t="s">
        <v>617</v>
      </c>
      <c r="E83" s="621">
        <v>832685893.03999996</v>
      </c>
      <c r="G83" s="140" t="s">
        <v>611</v>
      </c>
      <c r="H83" s="621">
        <v>667812430.24000001</v>
      </c>
      <c r="I83" s="120"/>
      <c r="J83" s="556" t="s">
        <v>527</v>
      </c>
      <c r="K83" s="166">
        <v>9</v>
      </c>
      <c r="L83" s="140" t="s">
        <v>538</v>
      </c>
      <c r="M83" s="621">
        <v>1491571031.8900001</v>
      </c>
      <c r="N83" s="122"/>
      <c r="O83" s="118"/>
      <c r="P83" s="118"/>
    </row>
    <row r="84" spans="1:16">
      <c r="A84" s="121"/>
      <c r="D84" s="140" t="s">
        <v>618</v>
      </c>
      <c r="E84" s="621">
        <v>416351301.94</v>
      </c>
      <c r="G84" s="140" t="s">
        <v>616</v>
      </c>
      <c r="H84" s="621">
        <v>629816979.75999999</v>
      </c>
      <c r="I84" s="120"/>
      <c r="J84" s="556" t="s">
        <v>527</v>
      </c>
      <c r="K84" s="166">
        <v>10</v>
      </c>
      <c r="L84" s="140" t="s">
        <v>539</v>
      </c>
      <c r="M84" s="621">
        <v>2389780598.1599998</v>
      </c>
      <c r="O84" s="118"/>
      <c r="P84" s="118"/>
    </row>
    <row r="85" spans="1:16">
      <c r="A85" s="121"/>
      <c r="B85" s="535"/>
      <c r="D85" s="140" t="s">
        <v>147</v>
      </c>
      <c r="E85" s="623">
        <f>SUM(E75:E84)</f>
        <v>99532234537.919998</v>
      </c>
      <c r="G85" s="140" t="s">
        <v>610</v>
      </c>
      <c r="H85" s="621">
        <v>517012611.29000002</v>
      </c>
      <c r="I85" s="120"/>
      <c r="J85" s="556" t="s">
        <v>527</v>
      </c>
      <c r="K85" s="166">
        <v>12</v>
      </c>
      <c r="L85" s="140" t="s">
        <v>540</v>
      </c>
      <c r="M85" s="621">
        <v>2161879283.73</v>
      </c>
      <c r="N85" s="122"/>
      <c r="O85" s="118"/>
      <c r="P85" s="118"/>
    </row>
    <row r="86" spans="1:16">
      <c r="A86" s="121"/>
      <c r="D86" s="120"/>
      <c r="E86" s="120"/>
      <c r="G86" s="140" t="s">
        <v>618</v>
      </c>
      <c r="H86" s="621">
        <v>416351301.94</v>
      </c>
      <c r="I86" s="120"/>
      <c r="J86" s="556" t="s">
        <v>527</v>
      </c>
      <c r="K86" s="166">
        <v>13</v>
      </c>
      <c r="L86" s="140" t="s">
        <v>541</v>
      </c>
      <c r="M86" s="621">
        <v>2061495580.74</v>
      </c>
      <c r="N86" s="536">
        <f>+M104-74825648433.06</f>
        <v>18359505535.050018</v>
      </c>
      <c r="O86" s="118"/>
      <c r="P86" s="118"/>
    </row>
    <row r="87" spans="1:16">
      <c r="A87" s="1346" t="s">
        <v>851</v>
      </c>
      <c r="B87" s="1348"/>
      <c r="C87" s="119"/>
      <c r="D87" s="120"/>
      <c r="E87" s="120"/>
      <c r="G87" s="140" t="s">
        <v>614</v>
      </c>
      <c r="H87" s="621">
        <v>350862218.31</v>
      </c>
      <c r="I87" s="120"/>
      <c r="J87" s="556" t="s">
        <v>527</v>
      </c>
      <c r="K87" s="166">
        <v>11</v>
      </c>
      <c r="L87" s="140" t="s">
        <v>542</v>
      </c>
      <c r="M87" s="621">
        <v>384887747.69</v>
      </c>
      <c r="N87" s="122"/>
      <c r="O87" s="118"/>
      <c r="P87" s="118"/>
    </row>
    <row r="88" spans="1:16">
      <c r="A88" s="130" t="s">
        <v>852</v>
      </c>
      <c r="B88" s="130" t="s">
        <v>826</v>
      </c>
      <c r="C88" s="119"/>
      <c r="D88" s="140" t="s">
        <v>853</v>
      </c>
      <c r="E88" s="620" t="str">
        <f>+E74</f>
        <v>Ene-Nov. 2025</v>
      </c>
      <c r="G88" s="140" t="s">
        <v>613</v>
      </c>
      <c r="H88" s="621">
        <v>115844504.13</v>
      </c>
      <c r="I88" s="120"/>
      <c r="J88" s="556" t="s">
        <v>527</v>
      </c>
      <c r="K88" s="166">
        <v>15</v>
      </c>
      <c r="L88" s="140" t="s">
        <v>543</v>
      </c>
      <c r="M88" s="621">
        <v>484780441.24000001</v>
      </c>
      <c r="N88" s="122"/>
      <c r="O88" s="118"/>
      <c r="P88" s="118"/>
    </row>
    <row r="89" spans="1:16">
      <c r="A89" s="161" t="s">
        <v>634</v>
      </c>
      <c r="B89" s="738">
        <v>1250353271989</v>
      </c>
      <c r="C89" s="119"/>
      <c r="D89" s="140" t="s">
        <v>854</v>
      </c>
      <c r="E89" s="621">
        <f>86496546880.87+4970550753.49</f>
        <v>91467097634.360001</v>
      </c>
      <c r="G89" s="140" t="s">
        <v>612</v>
      </c>
      <c r="H89" s="621">
        <v>238401889.08000001</v>
      </c>
      <c r="I89" s="120"/>
      <c r="J89" s="556" t="s">
        <v>527</v>
      </c>
      <c r="K89" s="166">
        <v>14</v>
      </c>
      <c r="L89" s="140" t="s">
        <v>490</v>
      </c>
      <c r="M89" s="621">
        <v>958995579.64999998</v>
      </c>
      <c r="N89" s="122"/>
      <c r="O89" s="118"/>
      <c r="P89" s="118"/>
    </row>
    <row r="90" spans="1:16" ht="63">
      <c r="A90" s="161" t="s">
        <v>635</v>
      </c>
      <c r="B90" s="738">
        <v>92224503070</v>
      </c>
      <c r="D90" s="140" t="s">
        <v>520</v>
      </c>
      <c r="E90" s="621">
        <v>1718056333.75</v>
      </c>
      <c r="G90" s="140" t="s">
        <v>855</v>
      </c>
      <c r="H90" s="747"/>
      <c r="I90" s="120"/>
      <c r="J90" s="556" t="s">
        <v>527</v>
      </c>
      <c r="K90" s="166">
        <v>16</v>
      </c>
      <c r="L90" s="140" t="s">
        <v>544</v>
      </c>
      <c r="M90" s="621">
        <v>704850699.55999994</v>
      </c>
      <c r="N90" s="122"/>
      <c r="O90" s="118"/>
      <c r="P90" s="118"/>
    </row>
    <row r="91" spans="1:16">
      <c r="A91" s="161" t="s">
        <v>636</v>
      </c>
      <c r="B91" s="738">
        <v>51989492683</v>
      </c>
      <c r="D91" s="140" t="s">
        <v>521</v>
      </c>
      <c r="E91" s="621">
        <v>4611445199</v>
      </c>
      <c r="G91" s="140" t="s">
        <v>856</v>
      </c>
      <c r="H91" s="747"/>
      <c r="I91" s="120"/>
      <c r="J91" s="556" t="s">
        <v>527</v>
      </c>
      <c r="K91" s="166">
        <v>19</v>
      </c>
      <c r="L91" s="140" t="s">
        <v>857</v>
      </c>
      <c r="M91" s="622"/>
      <c r="N91" s="122"/>
      <c r="O91" s="118"/>
      <c r="P91" s="118"/>
    </row>
    <row r="92" spans="1:16">
      <c r="A92" s="161" t="s">
        <v>637</v>
      </c>
      <c r="B92" s="738">
        <v>1513946244</v>
      </c>
      <c r="D92" s="140" t="s">
        <v>522</v>
      </c>
      <c r="E92" s="621">
        <v>663240802.69000006</v>
      </c>
      <c r="G92" s="140" t="s">
        <v>604</v>
      </c>
      <c r="H92" s="623">
        <f>SUM(H75:H91)</f>
        <v>99532234537.919983</v>
      </c>
      <c r="I92" s="120"/>
      <c r="J92" s="556" t="s">
        <v>527</v>
      </c>
      <c r="K92" s="166">
        <v>17</v>
      </c>
      <c r="L92" s="140" t="s">
        <v>545</v>
      </c>
      <c r="M92" s="621">
        <v>1106416194.8199999</v>
      </c>
      <c r="N92" s="122"/>
      <c r="O92" s="118"/>
      <c r="P92" s="118"/>
    </row>
    <row r="93" spans="1:16">
      <c r="A93" s="161" t="s">
        <v>510</v>
      </c>
      <c r="B93" s="738">
        <v>175287266539</v>
      </c>
      <c r="D93" s="140" t="s">
        <v>858</v>
      </c>
      <c r="E93" s="746"/>
      <c r="G93" s="119"/>
      <c r="H93" s="119"/>
      <c r="I93" s="120"/>
      <c r="J93" s="556" t="s">
        <v>527</v>
      </c>
      <c r="K93" s="166">
        <v>18</v>
      </c>
      <c r="L93" s="140" t="s">
        <v>859</v>
      </c>
      <c r="M93" s="622"/>
      <c r="N93" s="557"/>
      <c r="O93" s="118"/>
      <c r="P93" s="118"/>
    </row>
    <row r="94" spans="1:16">
      <c r="A94" s="130" t="s">
        <v>272</v>
      </c>
      <c r="B94" s="165">
        <f>SUM(B89:B93)</f>
        <v>1571368480525</v>
      </c>
      <c r="C94" s="684"/>
      <c r="D94" s="140" t="s">
        <v>860</v>
      </c>
      <c r="E94" s="746"/>
      <c r="G94" s="119"/>
      <c r="H94" s="535">
        <f>99532234537.92-H92</f>
        <v>0</v>
      </c>
      <c r="I94" s="120"/>
      <c r="J94" s="556" t="s">
        <v>527</v>
      </c>
      <c r="K94" s="166">
        <v>20</v>
      </c>
      <c r="L94" s="140" t="s">
        <v>861</v>
      </c>
      <c r="M94" s="622"/>
      <c r="O94" s="118"/>
      <c r="P94" s="118"/>
    </row>
    <row r="95" spans="1:16">
      <c r="A95" s="121"/>
      <c r="B95" s="607"/>
      <c r="D95" s="140" t="s">
        <v>523</v>
      </c>
      <c r="E95" s="623">
        <f>SUM(E89:E94)</f>
        <v>98459839969.800003</v>
      </c>
      <c r="F95" s="164"/>
      <c r="G95" s="119"/>
      <c r="H95" s="164"/>
      <c r="I95" s="120"/>
      <c r="J95" s="556" t="s">
        <v>527</v>
      </c>
      <c r="K95" s="166">
        <v>21</v>
      </c>
      <c r="L95" s="140" t="s">
        <v>546</v>
      </c>
      <c r="M95" s="621">
        <v>147052625.31999999</v>
      </c>
      <c r="N95" s="122"/>
      <c r="O95" s="118"/>
      <c r="P95" s="118"/>
    </row>
    <row r="96" spans="1:16">
      <c r="A96" s="121"/>
      <c r="B96" s="535">
        <f>+B94-B62</f>
        <v>0</v>
      </c>
      <c r="G96" s="141" t="s">
        <v>862</v>
      </c>
      <c r="H96" s="620" t="str">
        <f>+E74</f>
        <v>Ene-Nov. 2025</v>
      </c>
      <c r="K96" s="166">
        <v>22</v>
      </c>
      <c r="L96" s="140" t="s">
        <v>547</v>
      </c>
      <c r="M96" s="622"/>
      <c r="N96" s="122"/>
      <c r="O96" s="118"/>
      <c r="P96" s="118"/>
    </row>
    <row r="97" spans="1:16">
      <c r="D97" s="141" t="s">
        <v>115</v>
      </c>
      <c r="E97" s="620" t="str">
        <f>+E88</f>
        <v>Ene-Nov. 2025</v>
      </c>
      <c r="F97" s="119"/>
      <c r="G97" s="140" t="s">
        <v>863</v>
      </c>
      <c r="H97" s="621">
        <v>9782981048.6299992</v>
      </c>
      <c r="K97" s="166">
        <v>23</v>
      </c>
      <c r="L97" s="140" t="s">
        <v>548</v>
      </c>
      <c r="M97" s="622"/>
      <c r="N97" s="122"/>
      <c r="O97" s="118"/>
      <c r="P97" s="118"/>
    </row>
    <row r="98" spans="1:16">
      <c r="D98" s="140" t="s">
        <v>864</v>
      </c>
      <c r="E98" s="621">
        <v>155158678.97999999</v>
      </c>
      <c r="F98" s="163">
        <f>+E98-155158678.98</f>
        <v>0</v>
      </c>
      <c r="G98" s="140" t="s">
        <v>522</v>
      </c>
      <c r="H98" s="621">
        <v>425695792.12</v>
      </c>
      <c r="K98" s="166">
        <v>24</v>
      </c>
      <c r="L98" s="140" t="s">
        <v>549</v>
      </c>
      <c r="M98" s="622"/>
      <c r="N98" s="122"/>
      <c r="O98" s="118"/>
      <c r="P98" s="118"/>
    </row>
    <row r="99" spans="1:16">
      <c r="D99" s="140" t="s">
        <v>865</v>
      </c>
      <c r="E99" s="621">
        <v>178544444.47</v>
      </c>
      <c r="G99" s="140" t="s">
        <v>718</v>
      </c>
      <c r="H99" s="621">
        <v>6445901.5199999996</v>
      </c>
      <c r="K99" s="166">
        <v>25</v>
      </c>
      <c r="L99" s="140" t="s">
        <v>550</v>
      </c>
      <c r="M99" s="622"/>
      <c r="N99" s="122"/>
      <c r="O99" s="118"/>
      <c r="P99" s="118"/>
    </row>
    <row r="100" spans="1:16">
      <c r="D100" s="140" t="s">
        <v>866</v>
      </c>
      <c r="E100" s="621">
        <v>58233819.780000001</v>
      </c>
      <c r="G100" s="140" t="s">
        <v>523</v>
      </c>
      <c r="H100" s="623">
        <f>SUM(H97:H99)</f>
        <v>10215122742.27</v>
      </c>
      <c r="K100" s="166">
        <v>26</v>
      </c>
      <c r="L100" s="140" t="s">
        <v>551</v>
      </c>
      <c r="M100" s="622"/>
      <c r="N100" s="122"/>
      <c r="O100" s="118"/>
      <c r="P100" s="118"/>
    </row>
    <row r="101" spans="1:16">
      <c r="D101" s="140" t="s">
        <v>867</v>
      </c>
      <c r="E101" s="621">
        <v>195850735.19999999</v>
      </c>
      <c r="G101" s="119"/>
      <c r="K101" s="166">
        <v>27</v>
      </c>
      <c r="L101" s="140" t="s">
        <v>552</v>
      </c>
      <c r="M101" s="622"/>
      <c r="N101" s="536"/>
      <c r="O101" s="118"/>
      <c r="P101" s="118"/>
    </row>
    <row r="102" spans="1:16">
      <c r="D102" s="140" t="s">
        <v>868</v>
      </c>
      <c r="E102" s="621">
        <v>194201124.71000001</v>
      </c>
      <c r="I102" s="120"/>
      <c r="K102" s="166">
        <v>28</v>
      </c>
      <c r="L102" s="140" t="s">
        <v>553</v>
      </c>
      <c r="M102" s="622"/>
      <c r="N102" s="536"/>
      <c r="O102" s="118"/>
      <c r="P102" s="118"/>
    </row>
    <row r="103" spans="1:16">
      <c r="D103" s="140" t="s">
        <v>523</v>
      </c>
      <c r="E103" s="623">
        <f>SUM(E98:E102)</f>
        <v>781988803.1400001</v>
      </c>
      <c r="F103" s="164"/>
      <c r="H103" s="536"/>
      <c r="K103" s="166">
        <v>29</v>
      </c>
      <c r="L103" s="140" t="s">
        <v>554</v>
      </c>
      <c r="M103" s="622"/>
      <c r="N103" s="118"/>
      <c r="O103" s="118"/>
      <c r="P103" s="118"/>
    </row>
    <row r="104" spans="1:16">
      <c r="E104" s="164">
        <f>+E95+E103</f>
        <v>99241828772.940002</v>
      </c>
      <c r="K104" s="166" t="s">
        <v>147</v>
      </c>
      <c r="L104" s="140" t="s">
        <v>147</v>
      </c>
      <c r="M104" s="624">
        <f>SUM(M75:M103)</f>
        <v>93185153968.110016</v>
      </c>
      <c r="N104" s="118"/>
      <c r="O104" s="118"/>
      <c r="P104" s="118"/>
    </row>
    <row r="105" spans="1:16">
      <c r="E105" s="120"/>
      <c r="J105" s="164"/>
      <c r="M105" s="557">
        <f>93185153968.11-M104</f>
        <v>0</v>
      </c>
      <c r="N105" s="118"/>
      <c r="O105" s="118"/>
      <c r="P105" s="118"/>
    </row>
    <row r="106" spans="1:16" ht="34.5" customHeight="1">
      <c r="E106" s="120"/>
      <c r="F106" s="1340" t="s">
        <v>869</v>
      </c>
      <c r="G106" s="1341"/>
      <c r="H106" s="1341"/>
      <c r="J106" s="164"/>
      <c r="M106" s="557"/>
      <c r="N106" s="118"/>
      <c r="O106" s="118"/>
      <c r="P106" s="118"/>
    </row>
    <row r="107" spans="1:16" ht="33.75">
      <c r="A107" s="1337" t="s">
        <v>870</v>
      </c>
      <c r="B107" s="1337"/>
      <c r="C107" s="1337"/>
      <c r="D107" s="1337"/>
      <c r="E107" s="120"/>
      <c r="F107" s="130" t="s">
        <v>871</v>
      </c>
      <c r="G107" s="130" t="s">
        <v>737</v>
      </c>
      <c r="H107" s="130" t="s">
        <v>738</v>
      </c>
      <c r="J107" s="118"/>
      <c r="K107" s="118"/>
      <c r="L107" s="118"/>
      <c r="M107" s="118"/>
      <c r="N107" s="118"/>
      <c r="O107" s="118"/>
      <c r="P107" s="118"/>
    </row>
    <row r="108" spans="1:16" ht="33.75">
      <c r="A108" s="611" t="s">
        <v>794</v>
      </c>
      <c r="B108" s="614" t="s">
        <v>147</v>
      </c>
      <c r="C108" s="614" t="s">
        <v>162</v>
      </c>
      <c r="D108" s="614" t="s">
        <v>164</v>
      </c>
      <c r="E108" s="120"/>
      <c r="F108" s="801" t="s">
        <v>872</v>
      </c>
      <c r="G108" s="738"/>
      <c r="H108" s="738"/>
      <c r="I108" s="120"/>
      <c r="J108" s="122"/>
      <c r="K108" s="122"/>
      <c r="L108" s="118"/>
      <c r="M108" s="118"/>
      <c r="N108" s="118"/>
      <c r="O108" s="118"/>
      <c r="P108" s="118"/>
    </row>
    <row r="109" spans="1:16">
      <c r="A109" s="168" t="s">
        <v>166</v>
      </c>
      <c r="B109" s="155">
        <f>+C109+D109</f>
        <v>459733</v>
      </c>
      <c r="C109" s="117">
        <f>+C136+C166+C191</f>
        <v>235158</v>
      </c>
      <c r="D109" s="117">
        <f>+D136+D166+D191</f>
        <v>224575</v>
      </c>
      <c r="E109" s="120"/>
      <c r="F109" s="801" t="s">
        <v>873</v>
      </c>
      <c r="G109" s="738"/>
      <c r="H109" s="738"/>
      <c r="I109" s="122"/>
      <c r="J109" s="122"/>
      <c r="K109" s="122"/>
      <c r="L109" s="118"/>
      <c r="M109" s="118"/>
      <c r="N109" s="118"/>
      <c r="O109" s="118"/>
      <c r="P109" s="118"/>
    </row>
    <row r="110" spans="1:16">
      <c r="A110" s="168" t="s">
        <v>168</v>
      </c>
      <c r="B110" s="155">
        <f t="shared" ref="B110:B126" si="7">+C110+D110</f>
        <v>612533</v>
      </c>
      <c r="C110" s="117">
        <f t="shared" ref="C110:D110" si="8">+C137+C167+C192</f>
        <v>312870</v>
      </c>
      <c r="D110" s="117">
        <f t="shared" si="8"/>
        <v>299663</v>
      </c>
      <c r="E110" s="120"/>
      <c r="F110" s="801" t="s">
        <v>874</v>
      </c>
      <c r="G110" s="738"/>
      <c r="H110" s="738"/>
      <c r="I110" s="120"/>
      <c r="J110" s="122"/>
      <c r="K110" s="122"/>
      <c r="L110" s="118"/>
      <c r="M110" s="118"/>
      <c r="N110" s="118"/>
      <c r="O110" s="118"/>
      <c r="P110" s="118"/>
    </row>
    <row r="111" spans="1:16">
      <c r="A111" s="168" t="s">
        <v>170</v>
      </c>
      <c r="B111" s="155">
        <f t="shared" si="7"/>
        <v>658978</v>
      </c>
      <c r="C111" s="117">
        <f t="shared" ref="C111:D111" si="9">+C138+C168+C193</f>
        <v>336275</v>
      </c>
      <c r="D111" s="117">
        <f t="shared" si="9"/>
        <v>322703</v>
      </c>
      <c r="E111" s="120"/>
      <c r="F111" s="801" t="s">
        <v>875</v>
      </c>
      <c r="G111" s="738"/>
      <c r="H111" s="738"/>
      <c r="I111" s="120"/>
      <c r="J111" s="122"/>
      <c r="K111" s="122"/>
      <c r="L111" s="118"/>
      <c r="M111" s="118"/>
      <c r="N111" s="118"/>
      <c r="O111" s="118"/>
      <c r="P111" s="118"/>
    </row>
    <row r="112" spans="1:16">
      <c r="A112" s="168" t="s">
        <v>171</v>
      </c>
      <c r="B112" s="155">
        <f t="shared" si="7"/>
        <v>547759</v>
      </c>
      <c r="C112" s="117">
        <f t="shared" ref="C112:D112" si="10">+C139+C169+C194</f>
        <v>272959</v>
      </c>
      <c r="D112" s="117">
        <f t="shared" si="10"/>
        <v>274800</v>
      </c>
      <c r="E112" s="120"/>
      <c r="F112" s="130" t="s">
        <v>272</v>
      </c>
      <c r="G112" s="165">
        <f>SUM(G108:G111)</f>
        <v>0</v>
      </c>
      <c r="H112" s="165">
        <f>SUM(H108:H111)</f>
        <v>0</v>
      </c>
      <c r="I112" s="120"/>
      <c r="J112" s="122"/>
      <c r="K112" s="122"/>
      <c r="L112" s="118"/>
      <c r="M112" s="118"/>
      <c r="N112" s="118"/>
      <c r="O112" s="118"/>
      <c r="P112" s="118"/>
    </row>
    <row r="113" spans="1:16">
      <c r="A113" s="168" t="s">
        <v>172</v>
      </c>
      <c r="B113" s="155">
        <f t="shared" si="7"/>
        <v>634846</v>
      </c>
      <c r="C113" s="117">
        <f t="shared" ref="C113:D113" si="11">+C140+C170+C195</f>
        <v>302316</v>
      </c>
      <c r="D113" s="117">
        <f t="shared" si="11"/>
        <v>332530</v>
      </c>
      <c r="E113" s="120"/>
      <c r="G113" s="127">
        <f>+G112-B14</f>
        <v>-116911</v>
      </c>
      <c r="H113" s="127">
        <f>+H112-D14</f>
        <v>-2604637</v>
      </c>
      <c r="I113" s="120"/>
      <c r="J113" s="122"/>
      <c r="K113" s="122"/>
      <c r="L113" s="118"/>
      <c r="M113" s="118"/>
      <c r="N113" s="118"/>
      <c r="O113" s="118"/>
      <c r="P113" s="118"/>
    </row>
    <row r="114" spans="1:16">
      <c r="A114" s="168" t="s">
        <v>173</v>
      </c>
      <c r="B114" s="155">
        <f t="shared" si="7"/>
        <v>856074</v>
      </c>
      <c r="C114" s="117">
        <f t="shared" ref="C114:D114" si="12">+C141+C171+C196</f>
        <v>427117</v>
      </c>
      <c r="D114" s="117">
        <f t="shared" si="12"/>
        <v>428957</v>
      </c>
      <c r="E114" s="120"/>
      <c r="I114" s="120"/>
      <c r="J114" s="122"/>
      <c r="K114" s="122"/>
      <c r="L114" s="118"/>
      <c r="M114" s="118"/>
      <c r="N114" s="118"/>
      <c r="O114" s="118"/>
      <c r="P114" s="118"/>
    </row>
    <row r="115" spans="1:16">
      <c r="A115" s="168" t="s">
        <v>174</v>
      </c>
      <c r="B115" s="155">
        <f t="shared" si="7"/>
        <v>908503</v>
      </c>
      <c r="C115" s="117">
        <f t="shared" ref="C115:D115" si="13">+C142+C172+C197</f>
        <v>454920</v>
      </c>
      <c r="D115" s="117">
        <f t="shared" si="13"/>
        <v>453583</v>
      </c>
      <c r="I115" s="120"/>
      <c r="J115" s="122"/>
      <c r="K115" s="122"/>
      <c r="L115" s="118"/>
      <c r="M115" s="118"/>
    </row>
    <row r="116" spans="1:16">
      <c r="A116" s="168" t="s">
        <v>175</v>
      </c>
      <c r="B116" s="155">
        <f t="shared" si="7"/>
        <v>853403</v>
      </c>
      <c r="C116" s="117">
        <f t="shared" ref="C116:D116" si="14">+C143+C173+C198</f>
        <v>428363</v>
      </c>
      <c r="D116" s="117">
        <f t="shared" si="14"/>
        <v>425040</v>
      </c>
      <c r="I116" s="120"/>
      <c r="J116" s="122"/>
      <c r="K116" s="122"/>
      <c r="L116" s="118"/>
      <c r="M116" s="118"/>
    </row>
    <row r="117" spans="1:16">
      <c r="A117" s="168" t="s">
        <v>176</v>
      </c>
      <c r="B117" s="155">
        <f t="shared" si="7"/>
        <v>789280</v>
      </c>
      <c r="C117" s="117">
        <f t="shared" ref="C117:D117" si="15">+C144+C174+C199</f>
        <v>395245</v>
      </c>
      <c r="D117" s="117">
        <f t="shared" si="15"/>
        <v>394035</v>
      </c>
      <c r="I117" s="120"/>
      <c r="J117" s="122"/>
      <c r="K117" s="122"/>
      <c r="L117" s="118"/>
      <c r="M117" s="118"/>
    </row>
    <row r="118" spans="1:16">
      <c r="A118" s="168" t="s">
        <v>177</v>
      </c>
      <c r="B118" s="155">
        <f t="shared" si="7"/>
        <v>776945</v>
      </c>
      <c r="C118" s="117">
        <f t="shared" ref="C118:D118" si="16">+C145+C175+C200</f>
        <v>388730</v>
      </c>
      <c r="D118" s="117">
        <f t="shared" si="16"/>
        <v>388215</v>
      </c>
      <c r="I118" s="120"/>
      <c r="J118" s="122"/>
      <c r="K118" s="122"/>
      <c r="L118" s="118"/>
      <c r="M118" s="118"/>
    </row>
    <row r="119" spans="1:16">
      <c r="A119" s="168" t="s">
        <v>178</v>
      </c>
      <c r="B119" s="155">
        <f t="shared" si="7"/>
        <v>726130</v>
      </c>
      <c r="C119" s="117">
        <f t="shared" ref="C119:D119" si="17">+C146+C176+C201</f>
        <v>362971</v>
      </c>
      <c r="D119" s="117">
        <f t="shared" si="17"/>
        <v>363159</v>
      </c>
      <c r="I119" s="120"/>
      <c r="J119" s="122"/>
      <c r="K119" s="122"/>
      <c r="L119" s="118"/>
      <c r="M119" s="118"/>
    </row>
    <row r="120" spans="1:16">
      <c r="A120" s="168" t="s">
        <v>179</v>
      </c>
      <c r="B120" s="155">
        <f t="shared" si="7"/>
        <v>675195</v>
      </c>
      <c r="C120" s="117">
        <f t="shared" ref="C120:D120" si="18">+C147+C177+C202</f>
        <v>334805</v>
      </c>
      <c r="D120" s="117">
        <f t="shared" si="18"/>
        <v>340390</v>
      </c>
      <c r="I120" s="120"/>
      <c r="J120" s="122"/>
      <c r="K120" s="122"/>
      <c r="L120" s="118"/>
      <c r="M120" s="118"/>
    </row>
    <row r="121" spans="1:16">
      <c r="A121" s="168" t="s">
        <v>180</v>
      </c>
      <c r="B121" s="155">
        <f t="shared" si="7"/>
        <v>571573</v>
      </c>
      <c r="C121" s="117">
        <f t="shared" ref="C121:D121" si="19">+C148+C178+C203</f>
        <v>280149</v>
      </c>
      <c r="D121" s="117">
        <f t="shared" si="19"/>
        <v>291424</v>
      </c>
      <c r="I121" s="120"/>
    </row>
    <row r="122" spans="1:16">
      <c r="A122" s="168" t="s">
        <v>181</v>
      </c>
      <c r="B122" s="155">
        <f t="shared" si="7"/>
        <v>447368</v>
      </c>
      <c r="C122" s="117">
        <f t="shared" ref="C122:D122" si="20">+C149+C179+C204</f>
        <v>218068</v>
      </c>
      <c r="D122" s="117">
        <f t="shared" si="20"/>
        <v>229300</v>
      </c>
    </row>
    <row r="123" spans="1:16">
      <c r="A123" s="168" t="s">
        <v>182</v>
      </c>
      <c r="B123" s="155">
        <f t="shared" si="7"/>
        <v>358650</v>
      </c>
      <c r="C123" s="117">
        <f t="shared" ref="C123:D123" si="21">+C150+C180+C205</f>
        <v>172441</v>
      </c>
      <c r="D123" s="117">
        <f t="shared" si="21"/>
        <v>186209</v>
      </c>
    </row>
    <row r="124" spans="1:16">
      <c r="A124" s="168" t="s">
        <v>183</v>
      </c>
      <c r="B124" s="155">
        <f t="shared" si="7"/>
        <v>260050</v>
      </c>
      <c r="C124" s="117">
        <f t="shared" ref="C124:D124" si="22">+C151+C181+C206</f>
        <v>123152</v>
      </c>
      <c r="D124" s="117">
        <f t="shared" si="22"/>
        <v>136898</v>
      </c>
    </row>
    <row r="125" spans="1:16">
      <c r="A125" s="168" t="s">
        <v>184</v>
      </c>
      <c r="B125" s="155">
        <f t="shared" si="7"/>
        <v>163665</v>
      </c>
      <c r="C125" s="117">
        <f t="shared" ref="C125:D125" si="23">+C152+C182+C207</f>
        <v>77372</v>
      </c>
      <c r="D125" s="117">
        <f t="shared" si="23"/>
        <v>86293</v>
      </c>
    </row>
    <row r="126" spans="1:16">
      <c r="A126" s="168" t="s">
        <v>876</v>
      </c>
      <c r="B126" s="155">
        <f t="shared" si="7"/>
        <v>302512</v>
      </c>
      <c r="C126" s="117">
        <f t="shared" ref="C126:D126" si="24">+C153+C183+C208</f>
        <v>142544</v>
      </c>
      <c r="D126" s="117">
        <f t="shared" si="24"/>
        <v>159968</v>
      </c>
    </row>
    <row r="127" spans="1:16" ht="33.75">
      <c r="A127" s="168" t="s">
        <v>147</v>
      </c>
      <c r="B127" s="611">
        <f>SUM(B109:B126)</f>
        <v>10603197</v>
      </c>
      <c r="C127" s="611">
        <f>SUM(C109:C126)</f>
        <v>5265455</v>
      </c>
      <c r="D127" s="681">
        <f>SUM(D109:D126)</f>
        <v>5337742</v>
      </c>
    </row>
    <row r="128" spans="1:16" ht="33.75">
      <c r="A128" s="124"/>
      <c r="B128" s="124"/>
      <c r="C128" s="124"/>
      <c r="D128" s="133">
        <f>+B127-C22</f>
        <v>-5548881</v>
      </c>
    </row>
    <row r="134" spans="1:4" ht="33.75">
      <c r="A134" s="1337" t="s">
        <v>877</v>
      </c>
      <c r="B134" s="1337"/>
      <c r="C134" s="1337"/>
      <c r="D134" s="1337"/>
    </row>
    <row r="135" spans="1:4" ht="33.75">
      <c r="A135" s="611" t="s">
        <v>794</v>
      </c>
      <c r="B135" s="614" t="s">
        <v>147</v>
      </c>
      <c r="C135" s="614" t="s">
        <v>162</v>
      </c>
      <c r="D135" s="614" t="s">
        <v>164</v>
      </c>
    </row>
    <row r="136" spans="1:4">
      <c r="A136" s="168" t="s">
        <v>166</v>
      </c>
      <c r="B136" s="155">
        <f>+C136+D136</f>
        <v>361504</v>
      </c>
      <c r="C136" s="996">
        <v>184156</v>
      </c>
      <c r="D136" s="996">
        <v>177348</v>
      </c>
    </row>
    <row r="137" spans="1:4">
      <c r="A137" s="168" t="s">
        <v>168</v>
      </c>
      <c r="B137" s="155">
        <f t="shared" ref="B137:B153" si="25">+C137+D137</f>
        <v>448703</v>
      </c>
      <c r="C137" s="996">
        <v>228633</v>
      </c>
      <c r="D137" s="996">
        <v>220070</v>
      </c>
    </row>
    <row r="138" spans="1:4">
      <c r="A138" s="168" t="s">
        <v>170</v>
      </c>
      <c r="B138" s="155">
        <f t="shared" si="25"/>
        <v>453612</v>
      </c>
      <c r="C138" s="996">
        <v>231261</v>
      </c>
      <c r="D138" s="996">
        <v>222351</v>
      </c>
    </row>
    <row r="139" spans="1:4">
      <c r="A139" s="168" t="s">
        <v>171</v>
      </c>
      <c r="B139" s="155">
        <f t="shared" si="25"/>
        <v>350342</v>
      </c>
      <c r="C139" s="996">
        <v>177630</v>
      </c>
      <c r="D139" s="996">
        <v>172712</v>
      </c>
    </row>
    <row r="140" spans="1:4">
      <c r="A140" s="168" t="s">
        <v>172</v>
      </c>
      <c r="B140" s="155">
        <f t="shared" si="25"/>
        <v>340052</v>
      </c>
      <c r="C140" s="996">
        <v>168022</v>
      </c>
      <c r="D140" s="996">
        <v>172030</v>
      </c>
    </row>
    <row r="141" spans="1:4">
      <c r="A141" s="168" t="s">
        <v>173</v>
      </c>
      <c r="B141" s="155">
        <f t="shared" si="25"/>
        <v>419370</v>
      </c>
      <c r="C141" s="996">
        <v>197381</v>
      </c>
      <c r="D141" s="996">
        <v>221989</v>
      </c>
    </row>
    <row r="142" spans="1:4">
      <c r="A142" s="168" t="s">
        <v>174</v>
      </c>
      <c r="B142" s="155">
        <f t="shared" si="25"/>
        <v>447528</v>
      </c>
      <c r="C142" s="996">
        <v>212609</v>
      </c>
      <c r="D142" s="996">
        <v>234919</v>
      </c>
    </row>
    <row r="143" spans="1:4">
      <c r="A143" s="168" t="s">
        <v>175</v>
      </c>
      <c r="B143" s="155">
        <f t="shared" si="25"/>
        <v>397849</v>
      </c>
      <c r="C143" s="996">
        <v>192917</v>
      </c>
      <c r="D143" s="996">
        <v>204932</v>
      </c>
    </row>
    <row r="144" spans="1:4">
      <c r="A144" s="168" t="s">
        <v>176</v>
      </c>
      <c r="B144" s="155">
        <f t="shared" si="25"/>
        <v>341814</v>
      </c>
      <c r="C144" s="996">
        <v>168706</v>
      </c>
      <c r="D144" s="996">
        <v>173108</v>
      </c>
    </row>
    <row r="145" spans="1:24">
      <c r="A145" s="168" t="s">
        <v>177</v>
      </c>
      <c r="B145" s="155">
        <f t="shared" si="25"/>
        <v>307726</v>
      </c>
      <c r="C145" s="996">
        <v>154776</v>
      </c>
      <c r="D145" s="996">
        <v>152950</v>
      </c>
    </row>
    <row r="146" spans="1:24">
      <c r="A146" s="168" t="s">
        <v>178</v>
      </c>
      <c r="B146" s="155">
        <f t="shared" si="25"/>
        <v>259868</v>
      </c>
      <c r="C146" s="996">
        <v>131606</v>
      </c>
      <c r="D146" s="996">
        <v>128262</v>
      </c>
    </row>
    <row r="147" spans="1:24">
      <c r="A147" s="168" t="s">
        <v>179</v>
      </c>
      <c r="B147" s="155">
        <f t="shared" si="25"/>
        <v>221806</v>
      </c>
      <c r="C147" s="996">
        <v>111626</v>
      </c>
      <c r="D147" s="996">
        <v>110180</v>
      </c>
    </row>
    <row r="148" spans="1:24">
      <c r="A148" s="168" t="s">
        <v>180</v>
      </c>
      <c r="B148" s="155">
        <f t="shared" si="25"/>
        <v>168552</v>
      </c>
      <c r="C148" s="996">
        <v>85124</v>
      </c>
      <c r="D148" s="996">
        <v>83428</v>
      </c>
    </row>
    <row r="149" spans="1:24">
      <c r="A149" s="168" t="s">
        <v>181</v>
      </c>
      <c r="B149" s="155">
        <f t="shared" si="25"/>
        <v>114915</v>
      </c>
      <c r="C149" s="996">
        <v>57467</v>
      </c>
      <c r="D149" s="996">
        <v>57448</v>
      </c>
    </row>
    <row r="150" spans="1:24">
      <c r="A150" s="168" t="s">
        <v>182</v>
      </c>
      <c r="B150" s="155">
        <f t="shared" si="25"/>
        <v>81289</v>
      </c>
      <c r="C150" s="996">
        <v>39283</v>
      </c>
      <c r="D150" s="996">
        <v>42006</v>
      </c>
    </row>
    <row r="151" spans="1:24">
      <c r="A151" s="168" t="s">
        <v>183</v>
      </c>
      <c r="B151" s="155">
        <f t="shared" si="25"/>
        <v>51513</v>
      </c>
      <c r="C151" s="996">
        <v>23789</v>
      </c>
      <c r="D151" s="996">
        <v>27724</v>
      </c>
    </row>
    <row r="152" spans="1:24">
      <c r="A152" s="168" t="s">
        <v>184</v>
      </c>
      <c r="B152" s="155">
        <f t="shared" si="25"/>
        <v>27195</v>
      </c>
      <c r="C152" s="996">
        <v>11961</v>
      </c>
      <c r="D152" s="996">
        <v>15234</v>
      </c>
    </row>
    <row r="153" spans="1:24">
      <c r="A153" s="168" t="s">
        <v>876</v>
      </c>
      <c r="B153" s="155">
        <f t="shared" si="25"/>
        <v>23436</v>
      </c>
      <c r="C153" s="996">
        <v>9433</v>
      </c>
      <c r="D153" s="996">
        <v>14003</v>
      </c>
    </row>
    <row r="154" spans="1:24" ht="33.75">
      <c r="A154" s="168" t="s">
        <v>147</v>
      </c>
      <c r="B154" s="611">
        <f>SUM(B136:B153)</f>
        <v>4817074</v>
      </c>
      <c r="C154" s="611">
        <f>SUM(C136:C153)</f>
        <v>2386380</v>
      </c>
      <c r="D154" s="681">
        <f>SUM(D136:D153)</f>
        <v>2430694</v>
      </c>
    </row>
    <row r="155" spans="1:24" ht="33.75">
      <c r="A155" s="124"/>
      <c r="B155" s="124"/>
      <c r="C155" s="124"/>
      <c r="D155" s="133">
        <f>+B154-C52</f>
        <v>4817074</v>
      </c>
      <c r="E155" s="136">
        <f>+B154-C30</f>
        <v>0</v>
      </c>
    </row>
    <row r="160" spans="1:24">
      <c r="I160" s="120"/>
      <c r="O160" s="120"/>
      <c r="P160" s="120"/>
      <c r="Q160" s="120"/>
      <c r="R160" s="120"/>
      <c r="S160" s="120"/>
      <c r="T160" s="120"/>
      <c r="U160" s="120"/>
      <c r="V160" s="120"/>
      <c r="W160" s="120"/>
      <c r="X160" s="120"/>
    </row>
    <row r="161" spans="1:24">
      <c r="I161" s="120"/>
      <c r="O161" s="120"/>
      <c r="P161" s="120"/>
      <c r="Q161" s="120"/>
      <c r="R161" s="120"/>
      <c r="S161" s="120"/>
      <c r="T161" s="120"/>
      <c r="U161" s="120"/>
      <c r="V161" s="120"/>
      <c r="W161" s="120"/>
      <c r="X161" s="120"/>
    </row>
    <row r="162" spans="1:24">
      <c r="I162" s="120"/>
      <c r="O162" s="120"/>
      <c r="P162" s="120"/>
      <c r="Q162" s="120"/>
      <c r="R162" s="120"/>
      <c r="S162" s="120"/>
      <c r="T162" s="120"/>
      <c r="U162" s="120"/>
      <c r="V162" s="120"/>
      <c r="W162" s="120"/>
      <c r="X162" s="120"/>
    </row>
    <row r="163" spans="1:24">
      <c r="I163" s="120"/>
      <c r="O163" s="120"/>
      <c r="P163" s="120"/>
      <c r="Q163" s="120"/>
      <c r="R163" s="120"/>
      <c r="S163" s="120"/>
      <c r="T163" s="120"/>
      <c r="U163" s="120"/>
      <c r="V163" s="120"/>
      <c r="W163" s="120"/>
      <c r="X163" s="120"/>
    </row>
    <row r="164" spans="1:24" ht="33.75">
      <c r="A164" s="1338" t="s">
        <v>878</v>
      </c>
      <c r="B164" s="1338"/>
      <c r="C164" s="1338"/>
      <c r="D164" s="1338"/>
      <c r="I164" s="120"/>
      <c r="O164" s="120"/>
      <c r="P164" s="120"/>
      <c r="Q164" s="120"/>
      <c r="R164" s="120"/>
      <c r="S164" s="120"/>
      <c r="T164" s="120"/>
      <c r="U164" s="120"/>
      <c r="V164" s="120"/>
      <c r="W164" s="120"/>
      <c r="X164" s="120"/>
    </row>
    <row r="165" spans="1:24" ht="33.75">
      <c r="A165" s="995" t="s">
        <v>794</v>
      </c>
      <c r="B165" s="994" t="s">
        <v>147</v>
      </c>
      <c r="C165" s="994" t="s">
        <v>162</v>
      </c>
      <c r="D165" s="994" t="s">
        <v>164</v>
      </c>
      <c r="I165" s="120"/>
      <c r="O165" s="120"/>
      <c r="P165" s="120"/>
      <c r="Q165" s="120"/>
      <c r="R165" s="120"/>
      <c r="S165" s="120"/>
      <c r="T165" s="120"/>
      <c r="U165" s="120"/>
      <c r="V165" s="120"/>
      <c r="W165" s="120"/>
      <c r="X165" s="120"/>
    </row>
    <row r="166" spans="1:24">
      <c r="A166" s="1003" t="s">
        <v>166</v>
      </c>
      <c r="B166" s="155">
        <f>+C166+D166</f>
        <v>97387</v>
      </c>
      <c r="C166" s="117">
        <v>50591</v>
      </c>
      <c r="D166" s="117">
        <v>46796</v>
      </c>
      <c r="I166" s="120"/>
      <c r="O166" s="120"/>
      <c r="P166" s="120"/>
      <c r="Q166" s="120"/>
      <c r="R166" s="120"/>
      <c r="S166" s="120"/>
      <c r="T166" s="120"/>
      <c r="U166" s="120"/>
      <c r="V166" s="120"/>
      <c r="W166" s="120"/>
      <c r="X166" s="120"/>
    </row>
    <row r="167" spans="1:24">
      <c r="A167" s="1003" t="s">
        <v>168</v>
      </c>
      <c r="B167" s="155">
        <f t="shared" ref="B167:B183" si="26">+C167+D167</f>
        <v>161961</v>
      </c>
      <c r="C167" s="117">
        <v>83293</v>
      </c>
      <c r="D167" s="117">
        <v>78668</v>
      </c>
      <c r="I167" s="120"/>
      <c r="O167" s="120"/>
      <c r="P167" s="120"/>
      <c r="Q167" s="120"/>
      <c r="R167" s="120"/>
      <c r="S167" s="120"/>
      <c r="T167" s="120"/>
      <c r="U167" s="120"/>
      <c r="V167" s="120"/>
      <c r="W167" s="120"/>
      <c r="X167" s="120"/>
    </row>
    <row r="168" spans="1:24">
      <c r="A168" s="1003" t="s">
        <v>170</v>
      </c>
      <c r="B168" s="155">
        <f t="shared" si="26"/>
        <v>202098</v>
      </c>
      <c r="C168" s="117">
        <v>103331</v>
      </c>
      <c r="D168" s="117">
        <v>98767</v>
      </c>
      <c r="I168" s="120"/>
      <c r="O168" s="120"/>
      <c r="P168" s="120"/>
      <c r="Q168" s="120"/>
      <c r="R168" s="120"/>
      <c r="S168" s="120"/>
      <c r="T168" s="120"/>
      <c r="U168" s="120"/>
      <c r="V168" s="120"/>
      <c r="W168" s="120"/>
      <c r="X168" s="120"/>
    </row>
    <row r="169" spans="1:24">
      <c r="A169" s="1003" t="s">
        <v>171</v>
      </c>
      <c r="B169" s="155">
        <f t="shared" si="26"/>
        <v>192956</v>
      </c>
      <c r="C169" s="117">
        <v>93167</v>
      </c>
      <c r="D169" s="117">
        <v>99789</v>
      </c>
      <c r="I169" s="120"/>
      <c r="O169" s="120"/>
      <c r="P169" s="120"/>
      <c r="Q169" s="120"/>
      <c r="R169" s="120"/>
      <c r="S169" s="120"/>
      <c r="T169" s="120"/>
      <c r="U169" s="120"/>
      <c r="V169" s="120"/>
      <c r="W169" s="120"/>
      <c r="X169" s="120"/>
    </row>
    <row r="170" spans="1:24">
      <c r="A170" s="1003" t="s">
        <v>172</v>
      </c>
      <c r="B170" s="155">
        <f t="shared" si="26"/>
        <v>291857</v>
      </c>
      <c r="C170" s="117">
        <v>133038</v>
      </c>
      <c r="D170" s="117">
        <v>158819</v>
      </c>
      <c r="I170" s="120"/>
      <c r="O170" s="120"/>
      <c r="P170" s="120"/>
      <c r="Q170" s="120"/>
      <c r="R170" s="120"/>
      <c r="S170" s="120"/>
      <c r="T170" s="120"/>
      <c r="U170" s="120"/>
      <c r="V170" s="120"/>
      <c r="W170" s="120"/>
      <c r="X170" s="120"/>
    </row>
    <row r="171" spans="1:24">
      <c r="A171" s="1003" t="s">
        <v>173</v>
      </c>
      <c r="B171" s="155">
        <f t="shared" si="26"/>
        <v>435588</v>
      </c>
      <c r="C171" s="117">
        <v>229305</v>
      </c>
      <c r="D171" s="117">
        <v>206283</v>
      </c>
      <c r="I171" s="120"/>
      <c r="O171" s="120"/>
      <c r="P171" s="120"/>
      <c r="Q171" s="120"/>
      <c r="R171" s="120"/>
      <c r="S171" s="120"/>
      <c r="T171" s="120"/>
      <c r="U171" s="120"/>
      <c r="V171" s="120"/>
      <c r="W171" s="120"/>
      <c r="X171" s="120"/>
    </row>
    <row r="172" spans="1:24">
      <c r="A172" s="1003" t="s">
        <v>174</v>
      </c>
      <c r="B172" s="155">
        <f t="shared" si="26"/>
        <v>460151</v>
      </c>
      <c r="C172" s="117">
        <v>242015</v>
      </c>
      <c r="D172" s="117">
        <v>218136</v>
      </c>
      <c r="I172" s="120"/>
      <c r="O172" s="120"/>
      <c r="P172" s="120"/>
      <c r="Q172" s="120"/>
      <c r="R172" s="120"/>
      <c r="S172" s="120"/>
      <c r="T172" s="120"/>
      <c r="U172" s="120"/>
      <c r="V172" s="120"/>
      <c r="W172" s="120"/>
      <c r="X172" s="120"/>
    </row>
    <row r="173" spans="1:24">
      <c r="A173" s="1003" t="s">
        <v>175</v>
      </c>
      <c r="B173" s="155">
        <f t="shared" si="26"/>
        <v>454497</v>
      </c>
      <c r="C173" s="117">
        <v>235121</v>
      </c>
      <c r="D173" s="117">
        <v>219376</v>
      </c>
      <c r="I173" s="120"/>
      <c r="O173" s="120"/>
      <c r="P173" s="120"/>
      <c r="Q173" s="120"/>
      <c r="R173" s="120"/>
      <c r="S173" s="120"/>
      <c r="T173" s="120"/>
      <c r="U173" s="120"/>
      <c r="V173" s="120"/>
      <c r="W173" s="120"/>
      <c r="X173" s="120"/>
    </row>
    <row r="174" spans="1:24">
      <c r="A174" s="1003" t="s">
        <v>176</v>
      </c>
      <c r="B174" s="155">
        <f t="shared" si="26"/>
        <v>445415</v>
      </c>
      <c r="C174" s="117">
        <v>225670</v>
      </c>
      <c r="D174" s="117">
        <v>219745</v>
      </c>
      <c r="I174" s="120"/>
      <c r="O174" s="120"/>
      <c r="P174" s="120"/>
      <c r="Q174" s="120"/>
      <c r="R174" s="120"/>
      <c r="S174" s="120"/>
      <c r="T174" s="120"/>
      <c r="U174" s="120"/>
      <c r="V174" s="120"/>
      <c r="W174" s="120"/>
      <c r="X174" s="120"/>
    </row>
    <row r="175" spans="1:24">
      <c r="A175" s="1003" t="s">
        <v>177</v>
      </c>
      <c r="B175" s="155">
        <f t="shared" si="26"/>
        <v>465504</v>
      </c>
      <c r="C175" s="117">
        <v>232097</v>
      </c>
      <c r="D175" s="117">
        <v>233407</v>
      </c>
      <c r="I175" s="120"/>
      <c r="O175" s="120"/>
      <c r="P175" s="120"/>
      <c r="Q175" s="120"/>
      <c r="R175" s="120"/>
      <c r="S175" s="120"/>
      <c r="T175" s="120"/>
      <c r="U175" s="120"/>
      <c r="V175" s="120"/>
      <c r="W175" s="120"/>
      <c r="X175" s="120"/>
    </row>
    <row r="176" spans="1:24">
      <c r="A176" s="1003" t="s">
        <v>178</v>
      </c>
      <c r="B176" s="155">
        <f t="shared" si="26"/>
        <v>460502</v>
      </c>
      <c r="C176" s="117">
        <v>228404</v>
      </c>
      <c r="D176" s="117">
        <v>232098</v>
      </c>
      <c r="I176" s="120"/>
      <c r="O176" s="120"/>
      <c r="P176" s="120"/>
      <c r="Q176" s="120"/>
      <c r="R176" s="120"/>
      <c r="S176" s="120"/>
      <c r="T176" s="120"/>
      <c r="U176" s="120"/>
      <c r="V176" s="120"/>
      <c r="W176" s="120"/>
      <c r="X176" s="120"/>
    </row>
    <row r="177" spans="1:24">
      <c r="A177" s="1003" t="s">
        <v>179</v>
      </c>
      <c r="B177" s="155">
        <f t="shared" si="26"/>
        <v>445257</v>
      </c>
      <c r="C177" s="117">
        <v>218771</v>
      </c>
      <c r="D177" s="117">
        <v>226486</v>
      </c>
      <c r="I177" s="120"/>
      <c r="O177" s="120"/>
      <c r="P177" s="120"/>
      <c r="Q177" s="120"/>
      <c r="R177" s="120"/>
      <c r="S177" s="120"/>
      <c r="T177" s="120"/>
      <c r="U177" s="120"/>
      <c r="V177" s="120"/>
      <c r="W177" s="120"/>
      <c r="X177" s="120"/>
    </row>
    <row r="178" spans="1:24">
      <c r="A178" s="1003" t="s">
        <v>180</v>
      </c>
      <c r="B178" s="155">
        <f t="shared" si="26"/>
        <v>392002</v>
      </c>
      <c r="C178" s="117">
        <v>189675</v>
      </c>
      <c r="D178" s="117">
        <v>202327</v>
      </c>
      <c r="I178" s="120"/>
      <c r="O178" s="120"/>
      <c r="P178" s="120"/>
      <c r="Q178" s="120"/>
      <c r="R178" s="120"/>
      <c r="S178" s="120"/>
      <c r="T178" s="120"/>
      <c r="U178" s="120"/>
      <c r="V178" s="120"/>
      <c r="W178" s="120"/>
      <c r="X178" s="120"/>
    </row>
    <row r="179" spans="1:24">
      <c r="A179" s="1003" t="s">
        <v>181</v>
      </c>
      <c r="B179" s="155">
        <f t="shared" si="26"/>
        <v>317774</v>
      </c>
      <c r="C179" s="117">
        <v>154106</v>
      </c>
      <c r="D179" s="117">
        <v>163668</v>
      </c>
      <c r="I179" s="120"/>
      <c r="O179" s="120"/>
      <c r="P179" s="120"/>
      <c r="Q179" s="120"/>
      <c r="R179" s="120"/>
      <c r="S179" s="120"/>
      <c r="T179" s="120"/>
      <c r="U179" s="120"/>
      <c r="V179" s="120"/>
      <c r="W179" s="120"/>
      <c r="X179" s="120"/>
    </row>
    <row r="180" spans="1:24">
      <c r="A180" s="1003" t="s">
        <v>182</v>
      </c>
      <c r="B180" s="155">
        <f t="shared" si="26"/>
        <v>261129</v>
      </c>
      <c r="C180" s="117">
        <v>125624</v>
      </c>
      <c r="D180" s="117">
        <v>135505</v>
      </c>
      <c r="I180" s="120"/>
      <c r="O180" s="120"/>
      <c r="P180" s="120"/>
      <c r="Q180" s="120"/>
      <c r="R180" s="120"/>
      <c r="S180" s="120"/>
      <c r="T180" s="120"/>
      <c r="U180" s="120"/>
      <c r="V180" s="120"/>
      <c r="W180" s="120"/>
      <c r="X180" s="120"/>
    </row>
    <row r="181" spans="1:24">
      <c r="A181" s="1003" t="s">
        <v>183</v>
      </c>
      <c r="B181" s="155">
        <f t="shared" si="26"/>
        <v>193625</v>
      </c>
      <c r="C181" s="117">
        <v>92498</v>
      </c>
      <c r="D181" s="117">
        <v>101127</v>
      </c>
      <c r="I181" s="120"/>
      <c r="O181" s="120"/>
      <c r="P181" s="120"/>
      <c r="Q181" s="120"/>
      <c r="R181" s="120"/>
      <c r="S181" s="120"/>
      <c r="T181" s="120"/>
      <c r="U181" s="120"/>
      <c r="V181" s="120"/>
      <c r="W181" s="120"/>
      <c r="X181" s="120"/>
    </row>
    <row r="182" spans="1:24">
      <c r="A182" s="1003" t="s">
        <v>184</v>
      </c>
      <c r="B182" s="155">
        <f t="shared" si="26"/>
        <v>125223</v>
      </c>
      <c r="C182" s="117">
        <v>59741</v>
      </c>
      <c r="D182" s="117">
        <v>65482</v>
      </c>
      <c r="I182" s="120"/>
      <c r="O182" s="120"/>
      <c r="P182" s="120"/>
      <c r="Q182" s="120"/>
      <c r="R182" s="120"/>
      <c r="S182" s="120"/>
      <c r="T182" s="120"/>
      <c r="U182" s="120"/>
      <c r="V182" s="120"/>
      <c r="W182" s="120"/>
      <c r="X182" s="120"/>
    </row>
    <row r="183" spans="1:24">
      <c r="A183" s="1003" t="s">
        <v>876</v>
      </c>
      <c r="B183" s="155">
        <f t="shared" si="26"/>
        <v>264576</v>
      </c>
      <c r="C183" s="117">
        <v>125520</v>
      </c>
      <c r="D183" s="117">
        <v>139056</v>
      </c>
      <c r="I183" s="120"/>
      <c r="O183" s="120"/>
      <c r="P183" s="120"/>
      <c r="Q183" s="120"/>
      <c r="R183" s="120"/>
      <c r="S183" s="120"/>
      <c r="T183" s="120"/>
      <c r="U183" s="120"/>
      <c r="V183" s="120"/>
      <c r="W183" s="120"/>
      <c r="X183" s="120"/>
    </row>
    <row r="184" spans="1:24" ht="33.75">
      <c r="A184" s="1003" t="s">
        <v>147</v>
      </c>
      <c r="B184" s="995">
        <f>SUM(B166:B183)</f>
        <v>5667502</v>
      </c>
      <c r="C184" s="995">
        <f>SUM(C166:C183)</f>
        <v>2821967</v>
      </c>
      <c r="D184" s="1002">
        <f>SUM(D166:D183)</f>
        <v>2845535</v>
      </c>
    </row>
    <row r="185" spans="1:24" ht="33.75">
      <c r="A185" s="124"/>
      <c r="B185" s="124"/>
      <c r="C185" s="124"/>
      <c r="D185" s="133">
        <f>+B184-C39</f>
        <v>0</v>
      </c>
    </row>
    <row r="189" spans="1:24" ht="69.75" customHeight="1">
      <c r="A189" s="1339" t="s">
        <v>879</v>
      </c>
      <c r="B189" s="1339"/>
      <c r="C189" s="1339"/>
      <c r="D189" s="1339"/>
    </row>
    <row r="190" spans="1:24" ht="51.75" customHeight="1">
      <c r="A190" s="1006" t="s">
        <v>794</v>
      </c>
      <c r="B190" s="1005" t="s">
        <v>147</v>
      </c>
      <c r="C190" s="1005" t="s">
        <v>162</v>
      </c>
      <c r="D190" s="1005" t="s">
        <v>164</v>
      </c>
    </row>
    <row r="191" spans="1:24">
      <c r="A191" s="1000" t="s">
        <v>166</v>
      </c>
      <c r="B191" s="993">
        <f>+C191+D191</f>
        <v>842</v>
      </c>
      <c r="C191" s="1001">
        <v>411</v>
      </c>
      <c r="D191" s="1001">
        <v>431</v>
      </c>
      <c r="G191" s="119"/>
    </row>
    <row r="192" spans="1:24">
      <c r="A192" s="1000" t="s">
        <v>168</v>
      </c>
      <c r="B192" s="993">
        <f t="shared" ref="B192:B208" si="27">+C192+D192</f>
        <v>1869</v>
      </c>
      <c r="C192" s="1001">
        <v>944</v>
      </c>
      <c r="D192" s="1001">
        <v>925</v>
      </c>
    </row>
    <row r="193" spans="1:7">
      <c r="A193" s="1000" t="s">
        <v>170</v>
      </c>
      <c r="B193" s="993">
        <f t="shared" si="27"/>
        <v>3268</v>
      </c>
      <c r="C193" s="1001">
        <v>1683</v>
      </c>
      <c r="D193" s="1001">
        <v>1585</v>
      </c>
      <c r="F193" s="119"/>
    </row>
    <row r="194" spans="1:7">
      <c r="A194" s="1000" t="s">
        <v>171</v>
      </c>
      <c r="B194" s="993">
        <f t="shared" si="27"/>
        <v>4461</v>
      </c>
      <c r="C194" s="1001">
        <v>2162</v>
      </c>
      <c r="D194" s="1001">
        <v>2299</v>
      </c>
    </row>
    <row r="195" spans="1:7">
      <c r="A195" s="1000" t="s">
        <v>172</v>
      </c>
      <c r="B195" s="993">
        <f t="shared" si="27"/>
        <v>2937</v>
      </c>
      <c r="C195" s="1001">
        <v>1256</v>
      </c>
      <c r="D195" s="1001">
        <v>1681</v>
      </c>
    </row>
    <row r="196" spans="1:7">
      <c r="A196" s="1000" t="s">
        <v>173</v>
      </c>
      <c r="B196" s="993">
        <f t="shared" si="27"/>
        <v>1116</v>
      </c>
      <c r="C196" s="1001">
        <v>431</v>
      </c>
      <c r="D196" s="1001">
        <v>685</v>
      </c>
    </row>
    <row r="197" spans="1:7">
      <c r="A197" s="1000" t="s">
        <v>174</v>
      </c>
      <c r="B197" s="993">
        <f t="shared" si="27"/>
        <v>824</v>
      </c>
      <c r="C197" s="1001">
        <v>296</v>
      </c>
      <c r="D197" s="1001">
        <v>528</v>
      </c>
      <c r="G197" s="122"/>
    </row>
    <row r="198" spans="1:7">
      <c r="A198" s="1000" t="s">
        <v>175</v>
      </c>
      <c r="B198" s="993">
        <f t="shared" si="27"/>
        <v>1057</v>
      </c>
      <c r="C198" s="1001">
        <v>325</v>
      </c>
      <c r="D198" s="1001">
        <v>732</v>
      </c>
      <c r="G198" s="122"/>
    </row>
    <row r="199" spans="1:7">
      <c r="A199" s="1000" t="s">
        <v>176</v>
      </c>
      <c r="B199" s="993">
        <f t="shared" si="27"/>
        <v>2051</v>
      </c>
      <c r="C199" s="1001">
        <v>869</v>
      </c>
      <c r="D199" s="1001">
        <v>1182</v>
      </c>
      <c r="F199" s="122"/>
      <c r="G199" s="118"/>
    </row>
    <row r="200" spans="1:7">
      <c r="A200" s="1000" t="s">
        <v>177</v>
      </c>
      <c r="B200" s="993">
        <f t="shared" si="27"/>
        <v>3715</v>
      </c>
      <c r="C200" s="1001">
        <v>1857</v>
      </c>
      <c r="D200" s="1001">
        <v>1858</v>
      </c>
      <c r="F200" s="122"/>
      <c r="G200" s="118"/>
    </row>
    <row r="201" spans="1:7">
      <c r="A201" s="1000" t="s">
        <v>178</v>
      </c>
      <c r="B201" s="993">
        <f t="shared" si="27"/>
        <v>5760</v>
      </c>
      <c r="C201" s="1001">
        <v>2961</v>
      </c>
      <c r="D201" s="1001">
        <v>2799</v>
      </c>
      <c r="F201" s="118"/>
      <c r="G201" s="118"/>
    </row>
    <row r="202" spans="1:7">
      <c r="A202" s="1000" t="s">
        <v>179</v>
      </c>
      <c r="B202" s="993">
        <f t="shared" si="27"/>
        <v>8132</v>
      </c>
      <c r="C202" s="1001">
        <v>4408</v>
      </c>
      <c r="D202" s="1001">
        <v>3724</v>
      </c>
      <c r="F202" s="118"/>
      <c r="G202" s="118"/>
    </row>
    <row r="203" spans="1:7">
      <c r="A203" s="1000" t="s">
        <v>180</v>
      </c>
      <c r="B203" s="993">
        <f t="shared" si="27"/>
        <v>11019</v>
      </c>
      <c r="C203" s="1001">
        <v>5350</v>
      </c>
      <c r="D203" s="1001">
        <v>5669</v>
      </c>
      <c r="F203" s="118"/>
      <c r="G203" s="118"/>
    </row>
    <row r="204" spans="1:7">
      <c r="A204" s="1000" t="s">
        <v>181</v>
      </c>
      <c r="B204" s="993">
        <f t="shared" si="27"/>
        <v>14679</v>
      </c>
      <c r="C204" s="1001">
        <v>6495</v>
      </c>
      <c r="D204" s="1001">
        <v>8184</v>
      </c>
      <c r="F204" s="118"/>
      <c r="G204" s="118"/>
    </row>
    <row r="205" spans="1:7">
      <c r="A205" s="1000" t="s">
        <v>182</v>
      </c>
      <c r="B205" s="993">
        <f t="shared" si="27"/>
        <v>16232</v>
      </c>
      <c r="C205" s="1001">
        <v>7534</v>
      </c>
      <c r="D205" s="1001">
        <v>8698</v>
      </c>
      <c r="F205" s="118"/>
      <c r="G205" s="118"/>
    </row>
    <row r="206" spans="1:7">
      <c r="A206" s="1000" t="s">
        <v>183</v>
      </c>
      <c r="B206" s="993">
        <f t="shared" si="27"/>
        <v>14912</v>
      </c>
      <c r="C206" s="1001">
        <v>6865</v>
      </c>
      <c r="D206" s="1001">
        <v>8047</v>
      </c>
      <c r="F206" s="118"/>
      <c r="G206" s="118"/>
    </row>
    <row r="207" spans="1:7">
      <c r="A207" s="1000" t="s">
        <v>184</v>
      </c>
      <c r="B207" s="993">
        <f t="shared" si="27"/>
        <v>11247</v>
      </c>
      <c r="C207" s="1001">
        <v>5670</v>
      </c>
      <c r="D207" s="1001">
        <v>5577</v>
      </c>
      <c r="F207" s="118"/>
    </row>
    <row r="208" spans="1:7">
      <c r="A208" s="1000" t="s">
        <v>876</v>
      </c>
      <c r="B208" s="993">
        <f t="shared" si="27"/>
        <v>14500</v>
      </c>
      <c r="C208" s="1001">
        <v>7591</v>
      </c>
      <c r="D208" s="1001">
        <v>6909</v>
      </c>
    </row>
    <row r="209" spans="1:4" ht="33.75">
      <c r="A209" s="1000" t="s">
        <v>147</v>
      </c>
      <c r="B209" s="1004">
        <f>SUM(B191:B208)</f>
        <v>118621</v>
      </c>
      <c r="C209" s="1004">
        <f>SUM(C191:C208)</f>
        <v>57108</v>
      </c>
      <c r="D209" s="1004">
        <f>SUM(D191:D208)</f>
        <v>61513</v>
      </c>
    </row>
    <row r="210" spans="1:4" ht="33.75">
      <c r="A210" s="124"/>
      <c r="B210" s="124"/>
      <c r="C210" s="124"/>
      <c r="D210" s="999">
        <f>+B209-C64</f>
        <v>118621</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7:D7 D10:D12 F10:F11 D26:E28 D37:E38 B43:B44 D43:D44 F51:G65 B49:B51 B53 B68:B73 E75:E76 H75:H89 E89:E92 E98:E102 H97:H99 G108:H111 M75:M80 M82:M90 M92 M95 L56:M64 I35:J43 I21:J30 H8:M8 I14:L14 I17:K17 B10:B12 E78:E84 C109:D126 B4:C4 I11:M11 B56:B64 D18:E20">
    <cfRule type="cellIs" dxfId="76" priority="5" operator="equal">
      <formula>0</formula>
    </cfRule>
  </conditionalFormatting>
  <conditionalFormatting sqref="C166:D183">
    <cfRule type="cellIs" dxfId="75" priority="3" operator="equal">
      <formula>0</formula>
    </cfRule>
  </conditionalFormatting>
  <conditionalFormatting sqref="C191:D208">
    <cfRule type="cellIs" dxfId="74" priority="2"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O37"/>
  <sheetViews>
    <sheetView showGridLines="0" view="pageBreakPreview" zoomScale="55" zoomScaleNormal="100" zoomScaleSheetLayoutView="55" workbookViewId="0">
      <pane ySplit="2" topLeftCell="A4" activePane="bottomLeft" state="frozen"/>
      <selection activeCell="K40" sqref="K40"/>
      <selection pane="bottomLeft" activeCell="V12" sqref="V12"/>
    </sheetView>
  </sheetViews>
  <sheetFormatPr baseColWidth="10" defaultColWidth="11.42578125" defaultRowHeight="14.25"/>
  <cols>
    <col min="1" max="1" width="21.28515625" style="176" customWidth="1"/>
    <col min="2" max="2" width="21.28515625" style="187" customWidth="1"/>
    <col min="3" max="3" width="25.140625" style="187" customWidth="1"/>
    <col min="4" max="4" width="20.42578125" style="187" customWidth="1"/>
    <col min="5" max="5" width="25.85546875" style="187" customWidth="1"/>
    <col min="6" max="6" width="27.140625" style="187" customWidth="1"/>
    <col min="7" max="11" width="18.28515625" style="176" customWidth="1"/>
    <col min="12" max="12" width="34.42578125" style="176" customWidth="1"/>
    <col min="13" max="13" width="23.42578125" style="176" customWidth="1"/>
    <col min="14" max="14" width="19.5703125" style="176" customWidth="1"/>
    <col min="15" max="15" width="3.7109375" style="176" customWidth="1"/>
    <col min="16" max="16384" width="11.42578125" style="176"/>
  </cols>
  <sheetData>
    <row r="1" spans="1:15" s="271" customFormat="1" ht="74.25" customHeight="1">
      <c r="A1" s="1375" t="s">
        <v>880</v>
      </c>
      <c r="B1" s="1376"/>
      <c r="C1" s="1376"/>
      <c r="D1" s="1376"/>
      <c r="E1" s="1376"/>
      <c r="F1" s="1376"/>
      <c r="G1" s="1376"/>
      <c r="H1" s="1376"/>
      <c r="I1" s="1376"/>
      <c r="J1" s="1376"/>
      <c r="K1" s="1376"/>
      <c r="L1" s="1376"/>
      <c r="M1" s="1376"/>
      <c r="N1" s="1377"/>
    </row>
    <row r="2" spans="1:15" s="271" customFormat="1" ht="30" customHeight="1">
      <c r="A2" s="1378" t="str">
        <f>+'Resumen '!O2</f>
        <v>Período:  Diciembre 2007 - Noviembre 2025</v>
      </c>
      <c r="B2" s="1379"/>
      <c r="C2" s="1379"/>
      <c r="D2" s="1379"/>
      <c r="E2" s="1379"/>
      <c r="F2" s="1379"/>
      <c r="G2" s="1379"/>
      <c r="H2" s="1379"/>
      <c r="I2" s="1379"/>
      <c r="J2" s="1379"/>
      <c r="K2" s="1379"/>
      <c r="L2" s="1379"/>
      <c r="M2" s="1379"/>
      <c r="N2" s="1380"/>
    </row>
    <row r="3" spans="1:15" ht="9.75" customHeight="1">
      <c r="A3" s="230"/>
      <c r="B3" s="230"/>
      <c r="C3" s="230"/>
      <c r="D3" s="230"/>
      <c r="E3" s="230"/>
      <c r="F3" s="230"/>
      <c r="G3" s="230"/>
      <c r="H3" s="230"/>
      <c r="I3" s="230"/>
      <c r="J3" s="230"/>
      <c r="K3" s="230"/>
      <c r="L3" s="230"/>
      <c r="M3" s="230"/>
      <c r="N3" s="230"/>
    </row>
    <row r="4" spans="1:15" ht="315.75" customHeight="1">
      <c r="A4" s="1242" t="s">
        <v>881</v>
      </c>
      <c r="B4" s="1381"/>
      <c r="C4" s="1381"/>
      <c r="D4" s="1381"/>
      <c r="E4" s="1381"/>
      <c r="F4" s="1381"/>
      <c r="G4" s="1381"/>
      <c r="H4" s="1381"/>
      <c r="I4" s="1381"/>
      <c r="J4" s="1381"/>
      <c r="K4" s="1381"/>
      <c r="L4" s="1381"/>
      <c r="M4" s="1381"/>
      <c r="N4" s="1381"/>
    </row>
    <row r="5" spans="1:15" ht="17.25" customHeight="1">
      <c r="A5" s="230"/>
      <c r="B5" s="230"/>
      <c r="C5" s="230"/>
      <c r="D5" s="230"/>
      <c r="E5" s="230"/>
      <c r="F5" s="230"/>
      <c r="G5" s="230"/>
      <c r="H5" s="230"/>
      <c r="I5" s="230"/>
      <c r="J5" s="230"/>
      <c r="K5" s="230"/>
      <c r="L5" s="230"/>
      <c r="M5" s="230"/>
      <c r="N5" s="230"/>
    </row>
    <row r="6" spans="1:15" ht="45" customHeight="1">
      <c r="A6" s="321" t="s">
        <v>89</v>
      </c>
      <c r="B6" s="322" t="s">
        <v>882</v>
      </c>
      <c r="C6" s="322" t="s">
        <v>883</v>
      </c>
      <c r="D6" s="323" t="s">
        <v>884</v>
      </c>
      <c r="E6" s="322" t="s">
        <v>885</v>
      </c>
      <c r="F6" s="324" t="s">
        <v>886</v>
      </c>
    </row>
    <row r="7" spans="1:15" ht="17.25" customHeight="1">
      <c r="A7" s="325">
        <v>2007</v>
      </c>
      <c r="B7" s="690">
        <v>8459</v>
      </c>
      <c r="C7" s="690">
        <v>85</v>
      </c>
      <c r="D7" s="691">
        <f>+C7+B7</f>
        <v>8544</v>
      </c>
      <c r="E7" s="567">
        <f t="shared" ref="E7:E17" si="0">B7/D7</f>
        <v>0.99005149812734083</v>
      </c>
      <c r="F7" s="568">
        <f>C7/D7</f>
        <v>9.948501872659176E-3</v>
      </c>
    </row>
    <row r="8" spans="1:15" ht="17.25" customHeight="1">
      <c r="A8" s="326">
        <v>2008</v>
      </c>
      <c r="B8" s="690">
        <v>10873</v>
      </c>
      <c r="C8" s="690">
        <v>104</v>
      </c>
      <c r="D8" s="691">
        <f t="shared" ref="D8:D25" si="1">+C8+B8</f>
        <v>10977</v>
      </c>
      <c r="E8" s="567">
        <f t="shared" si="0"/>
        <v>0.99052564452947067</v>
      </c>
      <c r="F8" s="568">
        <f>C8/D8</f>
        <v>9.4743554705292877E-3</v>
      </c>
    </row>
    <row r="9" spans="1:15" ht="17.25" customHeight="1">
      <c r="A9" s="325">
        <v>2009</v>
      </c>
      <c r="B9" s="690">
        <v>14386</v>
      </c>
      <c r="C9" s="690">
        <v>297</v>
      </c>
      <c r="D9" s="691">
        <f t="shared" si="1"/>
        <v>14683</v>
      </c>
      <c r="E9" s="567">
        <f t="shared" si="0"/>
        <v>0.97977252605053466</v>
      </c>
      <c r="F9" s="568">
        <f>C9/D9</f>
        <v>2.0227473949465367E-2</v>
      </c>
    </row>
    <row r="10" spans="1:15" ht="17.25" customHeight="1">
      <c r="A10" s="326">
        <v>2010</v>
      </c>
      <c r="B10" s="690">
        <v>17051</v>
      </c>
      <c r="C10" s="690">
        <v>405</v>
      </c>
      <c r="D10" s="691">
        <f t="shared" si="1"/>
        <v>17456</v>
      </c>
      <c r="E10" s="567">
        <f t="shared" si="0"/>
        <v>0.97679880843263056</v>
      </c>
      <c r="F10" s="568">
        <f>C10/D10</f>
        <v>2.3201191567369387E-2</v>
      </c>
    </row>
    <row r="11" spans="1:15" ht="17.25" customHeight="1">
      <c r="A11" s="326">
        <v>2011</v>
      </c>
      <c r="B11" s="690">
        <v>22120</v>
      </c>
      <c r="C11" s="690">
        <v>477</v>
      </c>
      <c r="D11" s="691">
        <f t="shared" si="1"/>
        <v>22597</v>
      </c>
      <c r="E11" s="567">
        <f t="shared" si="0"/>
        <v>0.97889100323051736</v>
      </c>
      <c r="F11" s="568">
        <f>C11/D11</f>
        <v>2.1108996769482673E-2</v>
      </c>
    </row>
    <row r="12" spans="1:15" ht="17.25" customHeight="1">
      <c r="A12" s="326" t="s">
        <v>99</v>
      </c>
      <c r="B12" s="690">
        <v>26233</v>
      </c>
      <c r="C12" s="690">
        <v>455</v>
      </c>
      <c r="D12" s="691">
        <f t="shared" si="1"/>
        <v>26688</v>
      </c>
      <c r="E12" s="567">
        <f t="shared" si="0"/>
        <v>0.982951139088729</v>
      </c>
      <c r="F12" s="568">
        <f t="shared" ref="F12:F17" si="2">C12/D12</f>
        <v>1.7048860911270985E-2</v>
      </c>
    </row>
    <row r="13" spans="1:15" ht="17.25" customHeight="1">
      <c r="A13" s="326" t="s">
        <v>100</v>
      </c>
      <c r="B13" s="690">
        <v>28246</v>
      </c>
      <c r="C13" s="690">
        <v>389</v>
      </c>
      <c r="D13" s="691">
        <f t="shared" si="1"/>
        <v>28635</v>
      </c>
      <c r="E13" s="567">
        <f t="shared" si="0"/>
        <v>0.98641522612187882</v>
      </c>
      <c r="F13" s="568">
        <f t="shared" si="2"/>
        <v>1.358477387812118E-2</v>
      </c>
    </row>
    <row r="14" spans="1:15" ht="17.25" customHeight="1">
      <c r="A14" s="326" t="s">
        <v>101</v>
      </c>
      <c r="B14" s="690">
        <v>30630</v>
      </c>
      <c r="C14" s="690">
        <v>402</v>
      </c>
      <c r="D14" s="691">
        <f t="shared" si="1"/>
        <v>31032</v>
      </c>
      <c r="E14" s="567">
        <f t="shared" si="0"/>
        <v>0.98704563031709203</v>
      </c>
      <c r="F14" s="568">
        <f t="shared" si="2"/>
        <v>1.2954369682907967E-2</v>
      </c>
      <c r="O14" s="204"/>
    </row>
    <row r="15" spans="1:15" ht="17.25" customHeight="1">
      <c r="A15" s="327" t="s">
        <v>102</v>
      </c>
      <c r="B15" s="692">
        <v>34087</v>
      </c>
      <c r="C15" s="692">
        <v>462</v>
      </c>
      <c r="D15" s="691">
        <f t="shared" si="1"/>
        <v>34549</v>
      </c>
      <c r="E15" s="567">
        <f t="shared" si="0"/>
        <v>0.98662768821094682</v>
      </c>
      <c r="F15" s="568">
        <f t="shared" si="2"/>
        <v>1.3372311789053229E-2</v>
      </c>
    </row>
    <row r="16" spans="1:15" s="211" customFormat="1" ht="17.25" customHeight="1">
      <c r="A16" s="327" t="s">
        <v>103</v>
      </c>
      <c r="B16" s="692">
        <v>38382</v>
      </c>
      <c r="C16" s="692">
        <v>474</v>
      </c>
      <c r="D16" s="691">
        <f t="shared" si="1"/>
        <v>38856</v>
      </c>
      <c r="E16" s="567">
        <f t="shared" si="0"/>
        <v>0.98780111179740582</v>
      </c>
      <c r="F16" s="568">
        <f t="shared" si="2"/>
        <v>1.2198888202594195E-2</v>
      </c>
      <c r="G16" s="176"/>
      <c r="H16" s="176"/>
      <c r="I16" s="176"/>
      <c r="J16" s="176"/>
      <c r="K16" s="176"/>
      <c r="L16" s="176"/>
      <c r="M16" s="176"/>
      <c r="N16" s="176"/>
    </row>
    <row r="17" spans="1:15" ht="18">
      <c r="A17" s="327" t="s">
        <v>104</v>
      </c>
      <c r="B17" s="692">
        <v>41026</v>
      </c>
      <c r="C17" s="692">
        <v>463</v>
      </c>
      <c r="D17" s="691">
        <f t="shared" si="1"/>
        <v>41489</v>
      </c>
      <c r="E17" s="567">
        <f t="shared" si="0"/>
        <v>0.98884041553182767</v>
      </c>
      <c r="F17" s="568">
        <f t="shared" si="2"/>
        <v>1.1159584468172286E-2</v>
      </c>
      <c r="O17" s="204"/>
    </row>
    <row r="18" spans="1:15" ht="18">
      <c r="A18" s="327" t="s">
        <v>105</v>
      </c>
      <c r="B18" s="692">
        <v>44827</v>
      </c>
      <c r="C18" s="692">
        <v>643</v>
      </c>
      <c r="D18" s="691">
        <f t="shared" si="1"/>
        <v>45470</v>
      </c>
      <c r="E18" s="567">
        <f>B18/D18</f>
        <v>0.98585880800527825</v>
      </c>
      <c r="F18" s="568">
        <f>C18/D18</f>
        <v>1.4141191994721795E-2</v>
      </c>
      <c r="G18" s="231"/>
      <c r="H18" s="231"/>
      <c r="I18" s="231"/>
      <c r="J18" s="231"/>
      <c r="K18" s="231"/>
      <c r="L18" s="211"/>
      <c r="M18" s="211"/>
      <c r="N18" s="211"/>
      <c r="O18" s="204"/>
    </row>
    <row r="19" spans="1:15" ht="18">
      <c r="A19" s="327" t="s">
        <v>106</v>
      </c>
      <c r="B19" s="692">
        <v>48395</v>
      </c>
      <c r="C19" s="692">
        <v>753</v>
      </c>
      <c r="D19" s="691">
        <f t="shared" si="1"/>
        <v>49148</v>
      </c>
      <c r="E19" s="567">
        <f>B19/D19</f>
        <v>0.98467892894929598</v>
      </c>
      <c r="F19" s="568">
        <f>C19/D19</f>
        <v>1.5321071050703997E-2</v>
      </c>
      <c r="G19" s="231"/>
      <c r="H19" s="231"/>
      <c r="I19" s="231"/>
      <c r="J19" s="231"/>
      <c r="K19" s="231"/>
      <c r="L19" s="211"/>
      <c r="M19" s="211"/>
      <c r="O19" s="204"/>
    </row>
    <row r="20" spans="1:15" ht="18">
      <c r="A20" s="328">
        <v>2020</v>
      </c>
      <c r="B20" s="692">
        <v>31890</v>
      </c>
      <c r="C20" s="692">
        <v>8255</v>
      </c>
      <c r="D20" s="691">
        <f t="shared" si="1"/>
        <v>40145</v>
      </c>
      <c r="E20" s="567">
        <f>B20/D20</f>
        <v>0.79437040727363306</v>
      </c>
      <c r="F20" s="1038">
        <f>C20/D20</f>
        <v>0.20562959272636691</v>
      </c>
      <c r="G20" s="231"/>
      <c r="H20" s="231"/>
      <c r="I20" s="231"/>
      <c r="J20" s="231"/>
      <c r="K20" s="231"/>
      <c r="L20" s="211"/>
      <c r="M20" s="211"/>
      <c r="O20" s="204"/>
    </row>
    <row r="21" spans="1:15" ht="18">
      <c r="A21" s="328">
        <v>2021</v>
      </c>
      <c r="B21" s="692">
        <v>38603</v>
      </c>
      <c r="C21" s="692">
        <v>8847</v>
      </c>
      <c r="D21" s="691">
        <f t="shared" si="1"/>
        <v>47450</v>
      </c>
      <c r="E21" s="567">
        <f>B21/D21</f>
        <v>0.8135511064278188</v>
      </c>
      <c r="F21" s="1038">
        <f>C21/D21</f>
        <v>0.18644889357218125</v>
      </c>
      <c r="G21" s="231"/>
      <c r="H21" s="231"/>
      <c r="I21" s="231"/>
      <c r="J21" s="231"/>
      <c r="K21" s="231"/>
      <c r="O21" s="204"/>
    </row>
    <row r="22" spans="1:15" ht="18">
      <c r="A22" s="328">
        <v>2022</v>
      </c>
      <c r="B22" s="692">
        <v>44773</v>
      </c>
      <c r="C22" s="692">
        <v>4822</v>
      </c>
      <c r="D22" s="691">
        <f t="shared" si="1"/>
        <v>49595</v>
      </c>
      <c r="E22" s="567">
        <v>0.90277245690089725</v>
      </c>
      <c r="F22" s="568">
        <v>9.7227543099102726E-2</v>
      </c>
      <c r="G22" s="231"/>
      <c r="H22" s="231"/>
      <c r="I22" s="231"/>
      <c r="J22" s="231"/>
      <c r="K22" s="231"/>
      <c r="O22" s="204"/>
    </row>
    <row r="23" spans="1:15" ht="18">
      <c r="A23" s="714">
        <v>2023</v>
      </c>
      <c r="B23" s="693">
        <v>46191</v>
      </c>
      <c r="C23" s="693">
        <v>606</v>
      </c>
      <c r="D23" s="691">
        <f>+C23+B23</f>
        <v>46797</v>
      </c>
      <c r="E23" s="567">
        <f>B23/D23</f>
        <v>0.98705045195204821</v>
      </c>
      <c r="F23" s="568">
        <f>C23/D23</f>
        <v>1.2949548047951792E-2</v>
      </c>
      <c r="G23" s="231"/>
      <c r="H23" s="231"/>
      <c r="I23" s="231"/>
      <c r="J23" s="231"/>
      <c r="K23" s="231"/>
      <c r="O23" s="204"/>
    </row>
    <row r="24" spans="1:15" ht="18">
      <c r="A24" s="714">
        <v>2024</v>
      </c>
      <c r="B24" s="693">
        <v>49692</v>
      </c>
      <c r="C24" s="693">
        <v>540</v>
      </c>
      <c r="D24" s="691">
        <f t="shared" ref="D24" si="3">+C24+B24</f>
        <v>50232</v>
      </c>
      <c r="E24" s="567">
        <f>B24/D24</f>
        <v>0.98924988055422836</v>
      </c>
      <c r="F24" s="568">
        <f>C24/D24</f>
        <v>1.075011944577162E-2</v>
      </c>
      <c r="G24" s="231"/>
      <c r="H24" s="231"/>
      <c r="I24" s="231"/>
      <c r="J24" s="231"/>
      <c r="K24" s="231"/>
      <c r="O24" s="204"/>
    </row>
    <row r="25" spans="1:15" ht="18">
      <c r="A25" s="715" t="str">
        <f>+'Resumen '!O6</f>
        <v>Nov. 2025</v>
      </c>
      <c r="B25" s="693">
        <f>+'Resumen '!B7</f>
        <v>47419</v>
      </c>
      <c r="C25" s="693">
        <f>+'Resumen '!C7</f>
        <v>381</v>
      </c>
      <c r="D25" s="691">
        <f t="shared" si="1"/>
        <v>47800</v>
      </c>
      <c r="E25" s="567">
        <f>B25/D25</f>
        <v>0.99202928870292884</v>
      </c>
      <c r="F25" s="568">
        <f>C25/D25</f>
        <v>7.97071129707113E-3</v>
      </c>
      <c r="O25" s="204"/>
    </row>
    <row r="26" spans="1:15" ht="18">
      <c r="A26" s="295" t="s">
        <v>147</v>
      </c>
      <c r="B26" s="694">
        <f>SUM(B7:B25)</f>
        <v>623283</v>
      </c>
      <c r="C26" s="694">
        <f>SUM(C7:C25)</f>
        <v>28860</v>
      </c>
      <c r="D26" s="694">
        <f>SUM(D7:D25)</f>
        <v>652143</v>
      </c>
      <c r="E26" s="329">
        <f>AVERAGE(E7:E25)</f>
        <v>0.96238326422128972</v>
      </c>
      <c r="F26" s="330">
        <f>AVERAGE(F7:F25)</f>
        <v>3.7616735778710365E-2</v>
      </c>
      <c r="O26" s="204"/>
    </row>
    <row r="27" spans="1:15" ht="18">
      <c r="A27" s="431" t="s">
        <v>887</v>
      </c>
      <c r="B27" s="432"/>
      <c r="C27" s="432"/>
      <c r="D27" s="433"/>
      <c r="E27" s="434"/>
      <c r="F27" s="434"/>
      <c r="O27" s="204"/>
    </row>
    <row r="28" spans="1:15">
      <c r="O28" s="204"/>
    </row>
    <row r="29" spans="1:15">
      <c r="O29" s="204"/>
    </row>
    <row r="30" spans="1:15">
      <c r="O30" s="204"/>
    </row>
    <row r="31" spans="1:15">
      <c r="O31" s="204"/>
    </row>
    <row r="32" spans="1:15">
      <c r="O32" s="204"/>
    </row>
    <row r="33" spans="15:15">
      <c r="O33" s="204"/>
    </row>
    <row r="34" spans="15:15">
      <c r="O34" s="204"/>
    </row>
    <row r="35" spans="15:15">
      <c r="O35" s="204"/>
    </row>
    <row r="36" spans="15:15">
      <c r="O36" s="204"/>
    </row>
    <row r="37" spans="15:15">
      <c r="O37" s="204"/>
    </row>
  </sheetData>
  <mergeCells count="3">
    <mergeCell ref="A1:N1"/>
    <mergeCell ref="A2:N2"/>
    <mergeCell ref="A4:N4"/>
  </mergeCells>
  <pageMargins left="0.70866141732283472" right="0.70866141732283472" top="0.74803149606299213" bottom="0.74803149606299213" header="0.31496062992125984" footer="0.31496062992125984"/>
  <pageSetup paperSize="9" scale="36"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43"/>
  <sheetViews>
    <sheetView showGridLines="0" view="pageBreakPreview" zoomScale="55" zoomScaleNormal="100" zoomScaleSheetLayoutView="55" workbookViewId="0">
      <selection activeCell="A3" sqref="A3"/>
    </sheetView>
  </sheetViews>
  <sheetFormatPr baseColWidth="10" defaultColWidth="11.42578125" defaultRowHeight="14.25"/>
  <cols>
    <col min="1" max="1" width="18.140625" style="176" customWidth="1"/>
    <col min="2" max="2" width="16.7109375" style="176" customWidth="1"/>
    <col min="3" max="3" width="20.28515625" style="176" customWidth="1"/>
    <col min="4" max="4" width="19.5703125" style="176" customWidth="1"/>
    <col min="5" max="5" width="21" style="176" customWidth="1"/>
    <col min="6" max="6" width="22.42578125" style="176" customWidth="1"/>
    <col min="7" max="14" width="21.85546875" style="176" customWidth="1"/>
    <col min="15" max="15" width="22.5703125" style="176" customWidth="1"/>
    <col min="16" max="16" width="3.42578125" style="176" customWidth="1"/>
    <col min="17" max="16384" width="11.42578125" style="176"/>
  </cols>
  <sheetData>
    <row r="1" spans="1:16" s="271" customFormat="1" ht="96.75" customHeight="1">
      <c r="A1" s="1382" t="s">
        <v>904</v>
      </c>
      <c r="B1" s="1382"/>
      <c r="C1" s="1382"/>
      <c r="D1" s="1382"/>
      <c r="E1" s="1382"/>
      <c r="F1" s="1382"/>
      <c r="G1" s="1382"/>
      <c r="H1" s="1382"/>
      <c r="I1" s="1382"/>
      <c r="J1" s="1382"/>
      <c r="K1" s="1382"/>
      <c r="L1" s="1382"/>
      <c r="M1" s="1382"/>
      <c r="N1" s="1382"/>
      <c r="O1" s="1382"/>
    </row>
    <row r="2" spans="1:16" s="271" customFormat="1" ht="22.5" customHeight="1">
      <c r="A2" s="1281" t="str">
        <f>+'2.Reportes ARL'!A2:N2</f>
        <v>Período:  Diciembre 2007 - Noviembre 2025</v>
      </c>
      <c r="B2" s="1281"/>
      <c r="C2" s="1281"/>
      <c r="D2" s="1281"/>
      <c r="E2" s="1281"/>
      <c r="F2" s="1281"/>
      <c r="G2" s="1281"/>
      <c r="H2" s="1281"/>
      <c r="I2" s="1281"/>
      <c r="J2" s="1281"/>
      <c r="K2" s="1281"/>
      <c r="L2" s="1281"/>
      <c r="M2" s="1281"/>
      <c r="N2" s="1281"/>
      <c r="O2" s="1281"/>
    </row>
    <row r="3" spans="1:16" ht="10.5" customHeight="1">
      <c r="A3" s="267"/>
      <c r="B3" s="267"/>
      <c r="C3" s="267"/>
      <c r="D3" s="267"/>
      <c r="E3" s="267"/>
      <c r="F3" s="267"/>
      <c r="G3" s="211"/>
      <c r="H3" s="211"/>
      <c r="I3" s="211"/>
      <c r="J3" s="211"/>
      <c r="K3" s="211"/>
      <c r="L3" s="211"/>
      <c r="M3" s="211"/>
      <c r="N3" s="211"/>
      <c r="O3" s="211"/>
    </row>
    <row r="4" spans="1:16" s="211" customFormat="1" ht="154.5" customHeight="1">
      <c r="A4" s="1383" t="s">
        <v>905</v>
      </c>
      <c r="B4" s="1384"/>
      <c r="C4" s="1384"/>
      <c r="D4" s="1384"/>
      <c r="E4" s="1384"/>
      <c r="F4" s="1384"/>
      <c r="G4" s="1384"/>
      <c r="H4" s="1384"/>
      <c r="I4" s="1384"/>
      <c r="J4" s="1384"/>
      <c r="K4" s="1384"/>
      <c r="L4" s="1384"/>
      <c r="M4" s="1384"/>
      <c r="N4" s="1384"/>
      <c r="O4" s="1384"/>
      <c r="P4" s="176"/>
    </row>
    <row r="5" spans="1:16" ht="4.5" customHeight="1">
      <c r="A5" s="267"/>
      <c r="B5" s="267"/>
      <c r="C5" s="267"/>
      <c r="D5" s="267"/>
      <c r="E5" s="267"/>
      <c r="F5" s="267"/>
      <c r="G5" s="211"/>
      <c r="H5" s="211"/>
      <c r="I5" s="211"/>
      <c r="J5" s="211"/>
      <c r="K5" s="211"/>
      <c r="L5" s="211"/>
      <c r="M5" s="211"/>
      <c r="N5" s="211"/>
      <c r="O5" s="211"/>
    </row>
    <row r="6" spans="1:16" ht="18">
      <c r="A6" s="304" t="s">
        <v>317</v>
      </c>
      <c r="B6" s="551" t="s">
        <v>790</v>
      </c>
      <c r="C6" s="551" t="s">
        <v>788</v>
      </c>
      <c r="D6" s="966" t="s">
        <v>884</v>
      </c>
      <c r="E6" s="551" t="s">
        <v>906</v>
      </c>
      <c r="F6" s="673" t="s">
        <v>907</v>
      </c>
      <c r="G6" s="211"/>
      <c r="H6" s="211"/>
      <c r="I6" s="211"/>
      <c r="J6" s="211"/>
      <c r="K6" s="211"/>
      <c r="L6" s="211"/>
      <c r="M6" s="211"/>
      <c r="N6" s="211"/>
      <c r="O6" s="211"/>
    </row>
    <row r="7" spans="1:16" ht="21" customHeight="1">
      <c r="A7" s="960">
        <v>2007</v>
      </c>
      <c r="B7" s="967">
        <v>1471</v>
      </c>
      <c r="C7" s="967">
        <v>7068</v>
      </c>
      <c r="D7" s="968">
        <f>B7+C7</f>
        <v>8539</v>
      </c>
      <c r="E7" s="969">
        <f>B7/D7</f>
        <v>0.17226841550532848</v>
      </c>
      <c r="F7" s="970">
        <f>C7/D7</f>
        <v>0.82773158449467155</v>
      </c>
    </row>
    <row r="8" spans="1:16" ht="21" customHeight="1">
      <c r="A8" s="960">
        <v>2008</v>
      </c>
      <c r="B8" s="967">
        <v>2073</v>
      </c>
      <c r="C8" s="967">
        <v>8902</v>
      </c>
      <c r="D8" s="968">
        <f>B8+C8</f>
        <v>10975</v>
      </c>
      <c r="E8" s="969">
        <f t="shared" ref="E8:E25" si="0">B8/D8</f>
        <v>0.18888382687927108</v>
      </c>
      <c r="F8" s="970">
        <f t="shared" ref="F8:F25" si="1">C8/D8</f>
        <v>0.81111617312072892</v>
      </c>
    </row>
    <row r="9" spans="1:16" ht="21" customHeight="1">
      <c r="A9" s="960">
        <v>2009</v>
      </c>
      <c r="B9" s="967">
        <v>3079</v>
      </c>
      <c r="C9" s="967">
        <v>11601</v>
      </c>
      <c r="D9" s="968">
        <f>B9+C9</f>
        <v>14680</v>
      </c>
      <c r="E9" s="969">
        <f t="shared" si="0"/>
        <v>0.20974114441416894</v>
      </c>
      <c r="F9" s="970">
        <f t="shared" si="1"/>
        <v>0.79025885558583109</v>
      </c>
    </row>
    <row r="10" spans="1:16" ht="21" customHeight="1">
      <c r="A10" s="960">
        <v>2010</v>
      </c>
      <c r="B10" s="967">
        <v>3933</v>
      </c>
      <c r="C10" s="967">
        <v>13522</v>
      </c>
      <c r="D10" s="968">
        <f t="shared" ref="D10:D18" si="2">B10+C10</f>
        <v>17455</v>
      </c>
      <c r="E10" s="969">
        <f t="shared" si="0"/>
        <v>0.22532225723288457</v>
      </c>
      <c r="F10" s="970">
        <f t="shared" si="1"/>
        <v>0.77467774276711543</v>
      </c>
    </row>
    <row r="11" spans="1:16" ht="21" customHeight="1">
      <c r="A11" s="960">
        <v>2011</v>
      </c>
      <c r="B11" s="967">
        <v>5636</v>
      </c>
      <c r="C11" s="967">
        <v>16957</v>
      </c>
      <c r="D11" s="968">
        <f t="shared" si="2"/>
        <v>22593</v>
      </c>
      <c r="E11" s="969">
        <f t="shared" si="0"/>
        <v>0.24945779666268314</v>
      </c>
      <c r="F11" s="970">
        <f t="shared" si="1"/>
        <v>0.75054220333731692</v>
      </c>
    </row>
    <row r="12" spans="1:16" ht="21" customHeight="1">
      <c r="A12" s="960">
        <v>2012</v>
      </c>
      <c r="B12" s="967">
        <v>7023</v>
      </c>
      <c r="C12" s="967">
        <v>19654</v>
      </c>
      <c r="D12" s="968">
        <f t="shared" si="2"/>
        <v>26677</v>
      </c>
      <c r="E12" s="969">
        <f t="shared" si="0"/>
        <v>0.26326048656145745</v>
      </c>
      <c r="F12" s="970">
        <f t="shared" si="1"/>
        <v>0.7367395134385426</v>
      </c>
      <c r="G12" s="176" t="s">
        <v>1</v>
      </c>
    </row>
    <row r="13" spans="1:16" ht="21" customHeight="1">
      <c r="A13" s="960">
        <v>2013</v>
      </c>
      <c r="B13" s="967">
        <v>7837</v>
      </c>
      <c r="C13" s="967">
        <v>20767</v>
      </c>
      <c r="D13" s="968">
        <f t="shared" si="2"/>
        <v>28604</v>
      </c>
      <c r="E13" s="969">
        <f t="shared" si="0"/>
        <v>0.27398265976786462</v>
      </c>
      <c r="F13" s="970">
        <f t="shared" si="1"/>
        <v>0.72601734023213538</v>
      </c>
    </row>
    <row r="14" spans="1:16" ht="21" customHeight="1">
      <c r="A14" s="960">
        <v>2014</v>
      </c>
      <c r="B14" s="967">
        <v>8887</v>
      </c>
      <c r="C14" s="967">
        <v>22125</v>
      </c>
      <c r="D14" s="968">
        <f t="shared" si="2"/>
        <v>31012</v>
      </c>
      <c r="E14" s="969">
        <f t="shared" si="0"/>
        <v>0.28656649039081644</v>
      </c>
      <c r="F14" s="970">
        <f t="shared" si="1"/>
        <v>0.7134335096091835</v>
      </c>
    </row>
    <row r="15" spans="1:16" ht="21" customHeight="1">
      <c r="A15" s="960">
        <v>2015</v>
      </c>
      <c r="B15" s="967">
        <v>10111</v>
      </c>
      <c r="C15" s="967">
        <v>24423</v>
      </c>
      <c r="D15" s="968">
        <f t="shared" si="2"/>
        <v>34534</v>
      </c>
      <c r="E15" s="969">
        <f t="shared" si="0"/>
        <v>0.29278392309028783</v>
      </c>
      <c r="F15" s="970">
        <f t="shared" si="1"/>
        <v>0.70721607690971222</v>
      </c>
    </row>
    <row r="16" spans="1:16" ht="21" customHeight="1">
      <c r="A16" s="960">
        <v>2016</v>
      </c>
      <c r="B16" s="967">
        <v>12078</v>
      </c>
      <c r="C16" s="967">
        <v>26764</v>
      </c>
      <c r="D16" s="968">
        <f t="shared" si="2"/>
        <v>38842</v>
      </c>
      <c r="E16" s="969">
        <f t="shared" si="0"/>
        <v>0.31095206220071059</v>
      </c>
      <c r="F16" s="970">
        <f t="shared" si="1"/>
        <v>0.68904793779928941</v>
      </c>
    </row>
    <row r="17" spans="1:15" ht="21" customHeight="1">
      <c r="A17" s="960">
        <v>2017</v>
      </c>
      <c r="B17" s="967">
        <v>12405</v>
      </c>
      <c r="C17" s="967">
        <v>29049</v>
      </c>
      <c r="D17" s="968">
        <f t="shared" si="2"/>
        <v>41454</v>
      </c>
      <c r="E17" s="969">
        <f t="shared" si="0"/>
        <v>0.29924735851787526</v>
      </c>
      <c r="F17" s="970">
        <f t="shared" si="1"/>
        <v>0.70075264148212479</v>
      </c>
    </row>
    <row r="18" spans="1:15" ht="21" customHeight="1">
      <c r="A18" s="960">
        <v>2018</v>
      </c>
      <c r="B18" s="967">
        <v>14681</v>
      </c>
      <c r="C18" s="967">
        <v>30770</v>
      </c>
      <c r="D18" s="968">
        <f t="shared" si="2"/>
        <v>45451</v>
      </c>
      <c r="E18" s="969">
        <f t="shared" si="0"/>
        <v>0.32300719456117577</v>
      </c>
      <c r="F18" s="970">
        <f t="shared" si="1"/>
        <v>0.67699280543882423</v>
      </c>
    </row>
    <row r="19" spans="1:15" ht="21" customHeight="1">
      <c r="A19" s="960">
        <v>2019</v>
      </c>
      <c r="B19" s="967">
        <v>16847</v>
      </c>
      <c r="C19" s="967">
        <v>32268</v>
      </c>
      <c r="D19" s="968">
        <f t="shared" ref="D19:D23" si="3">B19+C19</f>
        <v>49115</v>
      </c>
      <c r="E19" s="969">
        <f t="shared" si="0"/>
        <v>0.34301130001018021</v>
      </c>
      <c r="F19" s="970">
        <f t="shared" si="1"/>
        <v>0.65698869998981979</v>
      </c>
    </row>
    <row r="20" spans="1:15" ht="21" customHeight="1">
      <c r="A20" s="960">
        <v>2020</v>
      </c>
      <c r="B20" s="967">
        <v>15459</v>
      </c>
      <c r="C20" s="967">
        <v>24686</v>
      </c>
      <c r="D20" s="968">
        <f t="shared" si="3"/>
        <v>40145</v>
      </c>
      <c r="E20" s="969">
        <f t="shared" si="0"/>
        <v>0.38507908830489473</v>
      </c>
      <c r="F20" s="970">
        <f t="shared" si="1"/>
        <v>0.61492091169510521</v>
      </c>
      <c r="O20" s="176" t="s">
        <v>1</v>
      </c>
    </row>
    <row r="21" spans="1:15" ht="21" customHeight="1">
      <c r="A21" s="960">
        <v>2021</v>
      </c>
      <c r="B21" s="967">
        <v>18828</v>
      </c>
      <c r="C21" s="967">
        <v>28622</v>
      </c>
      <c r="D21" s="968">
        <f t="shared" si="3"/>
        <v>47450</v>
      </c>
      <c r="E21" s="969">
        <f t="shared" si="0"/>
        <v>0.39679662802950472</v>
      </c>
      <c r="F21" s="970">
        <f t="shared" si="1"/>
        <v>0.60320337197049523</v>
      </c>
    </row>
    <row r="22" spans="1:15" ht="21" customHeight="1">
      <c r="A22" s="960">
        <v>2022</v>
      </c>
      <c r="B22" s="967">
        <v>19549</v>
      </c>
      <c r="C22" s="967">
        <v>30046</v>
      </c>
      <c r="D22" s="968">
        <f t="shared" si="3"/>
        <v>49595</v>
      </c>
      <c r="E22" s="969">
        <f t="shared" si="0"/>
        <v>0.39417279967738683</v>
      </c>
      <c r="F22" s="970">
        <f t="shared" si="1"/>
        <v>0.60582720032261317</v>
      </c>
      <c r="G22" s="233"/>
      <c r="H22" s="233"/>
      <c r="I22" s="233"/>
      <c r="J22" s="233"/>
      <c r="K22" s="233"/>
      <c r="L22" s="233"/>
      <c r="M22" s="233"/>
      <c r="N22" s="233"/>
    </row>
    <row r="23" spans="1:15" ht="21" customHeight="1">
      <c r="A23" s="960">
        <v>2023</v>
      </c>
      <c r="B23" s="967">
        <v>16560</v>
      </c>
      <c r="C23" s="967">
        <v>30237</v>
      </c>
      <c r="D23" s="968">
        <f t="shared" si="3"/>
        <v>46797</v>
      </c>
      <c r="E23" s="969">
        <f>B23/D23</f>
        <v>0.35386883774600936</v>
      </c>
      <c r="F23" s="970">
        <f>C23/D23</f>
        <v>0.64613116225399059</v>
      </c>
      <c r="G23" s="233"/>
      <c r="H23" s="233"/>
      <c r="I23" s="233"/>
      <c r="J23" s="233"/>
      <c r="K23" s="233"/>
      <c r="L23" s="233"/>
      <c r="M23" s="233"/>
      <c r="N23" s="233"/>
    </row>
    <row r="24" spans="1:15" ht="21" customHeight="1">
      <c r="A24" s="960">
        <v>2024</v>
      </c>
      <c r="B24" s="967">
        <v>18755</v>
      </c>
      <c r="C24" s="967">
        <v>31477</v>
      </c>
      <c r="D24" s="968">
        <v>50232</v>
      </c>
      <c r="E24" s="969">
        <f>B24/D24</f>
        <v>0.373367574454531</v>
      </c>
      <c r="F24" s="970">
        <f>C24/D24</f>
        <v>0.62663242554546905</v>
      </c>
      <c r="G24" s="233"/>
      <c r="H24" s="233"/>
      <c r="I24" s="233"/>
      <c r="J24" s="233"/>
      <c r="K24" s="233"/>
      <c r="L24" s="233"/>
      <c r="M24" s="233"/>
      <c r="N24" s="233"/>
    </row>
    <row r="25" spans="1:15" ht="21" customHeight="1">
      <c r="A25" s="678" t="str">
        <f>+'Resumen '!O6</f>
        <v>Nov. 2025</v>
      </c>
      <c r="B25" s="967">
        <v>18779</v>
      </c>
      <c r="C25" s="967">
        <v>29021</v>
      </c>
      <c r="D25" s="968">
        <f>B25+C25</f>
        <v>47800</v>
      </c>
      <c r="E25" s="969">
        <f t="shared" si="0"/>
        <v>0.39286610878661088</v>
      </c>
      <c r="F25" s="970">
        <f t="shared" si="1"/>
        <v>0.60713389121338912</v>
      </c>
      <c r="G25" s="233"/>
      <c r="H25" s="233"/>
      <c r="I25" s="233"/>
      <c r="J25" s="233"/>
      <c r="K25" s="233"/>
      <c r="L25" s="233"/>
      <c r="M25" s="233"/>
      <c r="N25" s="233"/>
    </row>
    <row r="26" spans="1:15" ht="21" customHeight="1">
      <c r="A26" s="295" t="s">
        <v>147</v>
      </c>
      <c r="B26" s="552">
        <f>SUM(B7:B25)</f>
        <v>213991</v>
      </c>
      <c r="C26" s="552">
        <f>SUM(C7:C25)</f>
        <v>437959</v>
      </c>
      <c r="D26" s="552">
        <f>SUM(D7:D25)</f>
        <v>651950</v>
      </c>
      <c r="E26" s="971">
        <f>B26/D26</f>
        <v>0.32823222639772986</v>
      </c>
      <c r="F26" s="972">
        <f>C26/D26</f>
        <v>0.67176777360227014</v>
      </c>
    </row>
    <row r="43"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9" scale="37"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P28"/>
  <sheetViews>
    <sheetView showGridLines="0" view="pageBreakPreview" zoomScale="55" zoomScaleNormal="100" zoomScaleSheetLayoutView="55" workbookViewId="0">
      <selection activeCell="V17" sqref="V17"/>
    </sheetView>
  </sheetViews>
  <sheetFormatPr baseColWidth="10" defaultColWidth="11.42578125" defaultRowHeight="18"/>
  <cols>
    <col min="1" max="1" width="22.5703125" style="180" customWidth="1"/>
    <col min="2" max="2" width="15.42578125" style="180" customWidth="1"/>
    <col min="3" max="5" width="15.140625" style="180" bestFit="1" customWidth="1"/>
    <col min="6" max="6" width="14.28515625" style="180" customWidth="1"/>
    <col min="7" max="7" width="18.7109375" style="180" customWidth="1"/>
    <col min="8" max="8" width="17.85546875" style="180" customWidth="1"/>
    <col min="9" max="9" width="21.7109375" style="180" customWidth="1"/>
    <col min="10" max="10" width="20.85546875" style="180" customWidth="1"/>
    <col min="11" max="13" width="20" style="180" customWidth="1"/>
    <col min="14" max="14" width="20.5703125" style="180" customWidth="1"/>
    <col min="15" max="15" width="20.7109375" style="180" customWidth="1"/>
    <col min="16" max="16" width="17.7109375" style="180" customWidth="1"/>
    <col min="17" max="16384" width="11.42578125" style="180"/>
  </cols>
  <sheetData>
    <row r="1" spans="1:16" s="285" customFormat="1" ht="79.5" customHeight="1">
      <c r="A1" s="1281" t="s">
        <v>888</v>
      </c>
      <c r="B1" s="1281"/>
      <c r="C1" s="1281"/>
      <c r="D1" s="1281"/>
      <c r="E1" s="1281"/>
      <c r="F1" s="1281"/>
      <c r="G1" s="1281"/>
      <c r="H1" s="1281"/>
      <c r="I1" s="1281"/>
      <c r="J1" s="1281"/>
      <c r="K1" s="1281"/>
      <c r="L1" s="1281"/>
      <c r="M1" s="1281"/>
      <c r="N1" s="1281"/>
      <c r="O1" s="1281"/>
    </row>
    <row r="2" spans="1:16" s="285" customFormat="1" ht="30.75" customHeight="1">
      <c r="A2" s="1281" t="str">
        <f>+'3. Reporte Sexo'!A2:O2</f>
        <v>Período:  Diciembre 2007 - Noviembre 2025</v>
      </c>
      <c r="B2" s="1281"/>
      <c r="C2" s="1281"/>
      <c r="D2" s="1281"/>
      <c r="E2" s="1281"/>
      <c r="F2" s="1281"/>
      <c r="G2" s="1281"/>
      <c r="H2" s="1281"/>
      <c r="I2" s="1281"/>
      <c r="J2" s="1281"/>
      <c r="K2" s="1281"/>
      <c r="L2" s="1281"/>
      <c r="M2" s="1281"/>
      <c r="N2" s="1281"/>
      <c r="O2" s="1281"/>
    </row>
    <row r="3" spans="1:16" ht="6.75" customHeight="1">
      <c r="A3" s="560"/>
      <c r="B3" s="234"/>
      <c r="C3" s="234"/>
      <c r="D3" s="234"/>
      <c r="E3" s="234"/>
      <c r="F3" s="234"/>
      <c r="G3" s="234"/>
      <c r="H3" s="234"/>
    </row>
    <row r="4" spans="1:16" s="220" customFormat="1" ht="318.75" customHeight="1">
      <c r="A4" s="1387" t="s">
        <v>889</v>
      </c>
      <c r="B4" s="1387"/>
      <c r="C4" s="1387"/>
      <c r="D4" s="1387"/>
      <c r="E4" s="1387"/>
      <c r="F4" s="1387"/>
      <c r="G4" s="1387"/>
      <c r="H4" s="1387"/>
      <c r="I4" s="1387"/>
      <c r="J4" s="1387"/>
      <c r="K4" s="1387"/>
      <c r="L4" s="1387"/>
      <c r="M4" s="1387"/>
      <c r="N4" s="1387"/>
      <c r="O4" s="1387"/>
      <c r="P4" s="180"/>
    </row>
    <row r="5" spans="1:16">
      <c r="A5" s="234"/>
      <c r="B5" s="234"/>
      <c r="C5" s="234"/>
      <c r="D5" s="234"/>
      <c r="E5" s="234"/>
      <c r="F5" s="234"/>
      <c r="G5" s="234"/>
      <c r="H5" s="234"/>
    </row>
    <row r="6" spans="1:16" ht="54">
      <c r="A6" s="321" t="s">
        <v>89</v>
      </c>
      <c r="B6" s="435" t="s">
        <v>890</v>
      </c>
      <c r="C6" s="435" t="s">
        <v>891</v>
      </c>
      <c r="D6" s="435" t="s">
        <v>892</v>
      </c>
      <c r="E6" s="435" t="s">
        <v>893</v>
      </c>
      <c r="F6" s="435" t="s">
        <v>894</v>
      </c>
      <c r="G6" s="435" t="s">
        <v>895</v>
      </c>
      <c r="H6" s="436" t="s">
        <v>116</v>
      </c>
    </row>
    <row r="7" spans="1:16">
      <c r="A7" s="326" t="s">
        <v>896</v>
      </c>
      <c r="B7" s="703">
        <v>9</v>
      </c>
      <c r="C7" s="703">
        <v>1413</v>
      </c>
      <c r="D7" s="703">
        <v>3274</v>
      </c>
      <c r="E7" s="703">
        <v>2149</v>
      </c>
      <c r="F7" s="703">
        <v>1123</v>
      </c>
      <c r="G7" s="703">
        <f>571+5</f>
        <v>576</v>
      </c>
      <c r="H7" s="704">
        <f>SUM(B7:G7)</f>
        <v>8544</v>
      </c>
    </row>
    <row r="8" spans="1:16">
      <c r="A8" s="326" t="s">
        <v>95</v>
      </c>
      <c r="B8" s="703">
        <v>7</v>
      </c>
      <c r="C8" s="703">
        <v>1031</v>
      </c>
      <c r="D8" s="703">
        <v>4066</v>
      </c>
      <c r="E8" s="703">
        <v>3112</v>
      </c>
      <c r="F8" s="703">
        <v>1708</v>
      </c>
      <c r="G8" s="703">
        <v>1053</v>
      </c>
      <c r="H8" s="704">
        <f>SUM(B8:G8)</f>
        <v>10977</v>
      </c>
    </row>
    <row r="9" spans="1:16">
      <c r="A9" s="326" t="s">
        <v>96</v>
      </c>
      <c r="B9" s="703">
        <v>2</v>
      </c>
      <c r="C9" s="703">
        <v>2024</v>
      </c>
      <c r="D9" s="703">
        <v>5530</v>
      </c>
      <c r="E9" s="703">
        <v>3839</v>
      </c>
      <c r="F9" s="703">
        <v>2108</v>
      </c>
      <c r="G9" s="703">
        <v>1180</v>
      </c>
      <c r="H9" s="704">
        <f>SUM(B9:G9)</f>
        <v>14683</v>
      </c>
    </row>
    <row r="10" spans="1:16">
      <c r="A10" s="326" t="s">
        <v>97</v>
      </c>
      <c r="B10" s="703">
        <v>0</v>
      </c>
      <c r="C10" s="703">
        <v>3154</v>
      </c>
      <c r="D10" s="703">
        <v>6350</v>
      </c>
      <c r="E10" s="703">
        <v>4256</v>
      </c>
      <c r="F10" s="703">
        <v>2407</v>
      </c>
      <c r="G10" s="703">
        <v>1289</v>
      </c>
      <c r="H10" s="704">
        <f>SUM(B10:G10)</f>
        <v>17456</v>
      </c>
    </row>
    <row r="11" spans="1:16">
      <c r="A11" s="326">
        <v>2011</v>
      </c>
      <c r="B11" s="703">
        <v>6</v>
      </c>
      <c r="C11" s="703">
        <v>4931</v>
      </c>
      <c r="D11" s="703">
        <v>7715</v>
      </c>
      <c r="E11" s="703">
        <v>5319</v>
      </c>
      <c r="F11" s="703">
        <v>3017</v>
      </c>
      <c r="G11" s="703">
        <v>1609</v>
      </c>
      <c r="H11" s="704">
        <f>SUM(B11:G11)</f>
        <v>22597</v>
      </c>
    </row>
    <row r="12" spans="1:16">
      <c r="A12" s="326" t="s">
        <v>99</v>
      </c>
      <c r="B12" s="703">
        <v>18</v>
      </c>
      <c r="C12" s="703">
        <v>6875</v>
      </c>
      <c r="D12" s="703">
        <v>8611</v>
      </c>
      <c r="E12" s="703">
        <v>5883</v>
      </c>
      <c r="F12" s="703">
        <v>3457</v>
      </c>
      <c r="G12" s="703">
        <v>1844</v>
      </c>
      <c r="H12" s="704">
        <f t="shared" ref="H12:H17" si="0">SUM(B12:G12)</f>
        <v>26688</v>
      </c>
    </row>
    <row r="13" spans="1:16">
      <c r="A13" s="326" t="s">
        <v>100</v>
      </c>
      <c r="B13" s="703">
        <v>34</v>
      </c>
      <c r="C13" s="703">
        <v>8429</v>
      </c>
      <c r="D13" s="703">
        <v>8946</v>
      </c>
      <c r="E13" s="703">
        <v>5876</v>
      </c>
      <c r="F13" s="703">
        <v>3510</v>
      </c>
      <c r="G13" s="703">
        <v>1840</v>
      </c>
      <c r="H13" s="704">
        <f t="shared" si="0"/>
        <v>28635</v>
      </c>
    </row>
    <row r="14" spans="1:16">
      <c r="A14" s="326" t="s">
        <v>101</v>
      </c>
      <c r="B14" s="703">
        <v>80</v>
      </c>
      <c r="C14" s="703">
        <v>9624</v>
      </c>
      <c r="D14" s="703">
        <v>8806</v>
      </c>
      <c r="E14" s="703">
        <v>6269</v>
      </c>
      <c r="F14" s="703">
        <v>3876</v>
      </c>
      <c r="G14" s="703">
        <v>2377</v>
      </c>
      <c r="H14" s="704">
        <f t="shared" si="0"/>
        <v>31032</v>
      </c>
    </row>
    <row r="15" spans="1:16">
      <c r="A15" s="326" t="s">
        <v>102</v>
      </c>
      <c r="B15" s="703">
        <v>165</v>
      </c>
      <c r="C15" s="703">
        <v>12019</v>
      </c>
      <c r="D15" s="703">
        <v>10377</v>
      </c>
      <c r="E15" s="703">
        <v>6571</v>
      </c>
      <c r="F15" s="703">
        <v>3782</v>
      </c>
      <c r="G15" s="703">
        <v>1635</v>
      </c>
      <c r="H15" s="704">
        <f t="shared" si="0"/>
        <v>34549</v>
      </c>
    </row>
    <row r="16" spans="1:16">
      <c r="A16" s="326" t="s">
        <v>103</v>
      </c>
      <c r="B16" s="703">
        <v>153</v>
      </c>
      <c r="C16" s="703">
        <v>13830</v>
      </c>
      <c r="D16" s="703">
        <v>11563</v>
      </c>
      <c r="E16" s="703">
        <v>7417</v>
      </c>
      <c r="F16" s="703">
        <v>4270</v>
      </c>
      <c r="G16" s="703">
        <v>1623</v>
      </c>
      <c r="H16" s="704">
        <f t="shared" si="0"/>
        <v>38856</v>
      </c>
    </row>
    <row r="17" spans="1:16" ht="19.5" customHeight="1">
      <c r="A17" s="326" t="s">
        <v>104</v>
      </c>
      <c r="B17" s="703">
        <v>189</v>
      </c>
      <c r="C17" s="703">
        <v>15003</v>
      </c>
      <c r="D17" s="703">
        <v>12102</v>
      </c>
      <c r="E17" s="703">
        <v>7868</v>
      </c>
      <c r="F17" s="703">
        <v>4631</v>
      </c>
      <c r="G17" s="703">
        <v>1696</v>
      </c>
      <c r="H17" s="704">
        <f t="shared" si="0"/>
        <v>41489</v>
      </c>
    </row>
    <row r="18" spans="1:16">
      <c r="A18" s="326" t="s">
        <v>105</v>
      </c>
      <c r="B18" s="705">
        <v>160</v>
      </c>
      <c r="C18" s="705">
        <v>16268</v>
      </c>
      <c r="D18" s="705">
        <v>13433</v>
      </c>
      <c r="E18" s="705">
        <v>8648</v>
      </c>
      <c r="F18" s="705">
        <v>5102</v>
      </c>
      <c r="G18" s="705">
        <v>1859</v>
      </c>
      <c r="H18" s="706">
        <f>SUM(B18:G18)</f>
        <v>45470</v>
      </c>
    </row>
    <row r="19" spans="1:16">
      <c r="A19" s="326" t="s">
        <v>106</v>
      </c>
      <c r="B19" s="705">
        <v>147</v>
      </c>
      <c r="C19" s="705">
        <v>17232</v>
      </c>
      <c r="D19" s="705">
        <v>14644</v>
      </c>
      <c r="E19" s="705">
        <v>9524</v>
      </c>
      <c r="F19" s="705">
        <v>5494</v>
      </c>
      <c r="G19" s="705">
        <v>2107</v>
      </c>
      <c r="H19" s="706">
        <f>SUM(B19:G19)</f>
        <v>49148</v>
      </c>
    </row>
    <row r="20" spans="1:16">
      <c r="A20" s="326" t="s">
        <v>107</v>
      </c>
      <c r="B20" s="705">
        <v>84</v>
      </c>
      <c r="C20" s="705">
        <v>12952</v>
      </c>
      <c r="D20" s="705">
        <v>12784</v>
      </c>
      <c r="E20" s="705">
        <v>8100</v>
      </c>
      <c r="F20" s="705">
        <v>4681</v>
      </c>
      <c r="G20" s="705">
        <v>1544</v>
      </c>
      <c r="H20" s="706">
        <f>SUM(B20:G20)</f>
        <v>40145</v>
      </c>
    </row>
    <row r="21" spans="1:16">
      <c r="A21" s="325">
        <v>2021</v>
      </c>
      <c r="B21" s="705">
        <v>135</v>
      </c>
      <c r="C21" s="705">
        <v>15071</v>
      </c>
      <c r="D21" s="705">
        <v>15016</v>
      </c>
      <c r="E21" s="705">
        <v>9465</v>
      </c>
      <c r="F21" s="705">
        <v>5623</v>
      </c>
      <c r="G21" s="705">
        <v>2140</v>
      </c>
      <c r="H21" s="706">
        <f>SUM(B21:G21)</f>
        <v>47450</v>
      </c>
    </row>
    <row r="22" spans="1:16">
      <c r="A22" s="325">
        <v>2022</v>
      </c>
      <c r="B22" s="705">
        <v>163</v>
      </c>
      <c r="C22" s="705">
        <v>16256</v>
      </c>
      <c r="D22" s="705">
        <v>15489</v>
      </c>
      <c r="E22" s="705">
        <v>9689</v>
      </c>
      <c r="F22" s="705">
        <v>5679</v>
      </c>
      <c r="G22" s="705">
        <v>2319</v>
      </c>
      <c r="H22" s="706">
        <v>49595</v>
      </c>
    </row>
    <row r="23" spans="1:16" s="220" customFormat="1" ht="20.25" customHeight="1">
      <c r="A23" s="716" t="e">
        <f>+#REF!</f>
        <v>#REF!</v>
      </c>
      <c r="B23" s="717">
        <v>157</v>
      </c>
      <c r="C23" s="717">
        <v>16181</v>
      </c>
      <c r="D23" s="717">
        <v>14600</v>
      </c>
      <c r="E23" s="717">
        <v>8845</v>
      </c>
      <c r="F23" s="717">
        <v>4967</v>
      </c>
      <c r="G23" s="717">
        <v>2047</v>
      </c>
      <c r="H23" s="718">
        <f>SUM(B23:G23)</f>
        <v>46797</v>
      </c>
      <c r="I23" s="180"/>
      <c r="J23" s="180"/>
      <c r="K23" s="180"/>
      <c r="L23" s="180"/>
      <c r="M23" s="180"/>
      <c r="N23" s="180"/>
      <c r="O23" s="180"/>
      <c r="P23" s="180"/>
    </row>
    <row r="24" spans="1:16">
      <c r="A24" s="716">
        <v>2024</v>
      </c>
      <c r="B24" s="717">
        <v>180</v>
      </c>
      <c r="C24" s="717">
        <v>17101</v>
      </c>
      <c r="D24" s="717">
        <v>15917</v>
      </c>
      <c r="E24" s="717">
        <v>9352</v>
      </c>
      <c r="F24" s="717">
        <v>5509</v>
      </c>
      <c r="G24" s="717">
        <v>2173</v>
      </c>
      <c r="H24" s="718">
        <f t="shared" ref="H24" si="1">SUM(B24:G24)</f>
        <v>50232</v>
      </c>
    </row>
    <row r="25" spans="1:16">
      <c r="A25" s="719" t="str">
        <f>+'Resumen '!O6</f>
        <v>Nov. 2025</v>
      </c>
      <c r="B25" s="717">
        <v>143</v>
      </c>
      <c r="C25" s="717">
        <v>16332</v>
      </c>
      <c r="D25" s="717">
        <v>14986</v>
      </c>
      <c r="E25" s="717">
        <v>8964</v>
      </c>
      <c r="F25" s="717">
        <v>5148</v>
      </c>
      <c r="G25" s="717">
        <v>2227</v>
      </c>
      <c r="H25" s="718">
        <f>SUM(B25:G25)</f>
        <v>47800</v>
      </c>
    </row>
    <row r="26" spans="1:16">
      <c r="A26" s="437" t="s">
        <v>147</v>
      </c>
      <c r="B26" s="707">
        <f>SUM(B7:B25)</f>
        <v>1832</v>
      </c>
      <c r="C26" s="707">
        <f t="shared" ref="C26:H26" si="2">SUM(C7:C25)</f>
        <v>205726</v>
      </c>
      <c r="D26" s="707">
        <f t="shared" si="2"/>
        <v>204209</v>
      </c>
      <c r="E26" s="707">
        <f t="shared" si="2"/>
        <v>131146</v>
      </c>
      <c r="F26" s="707">
        <f t="shared" si="2"/>
        <v>76092</v>
      </c>
      <c r="G26" s="707">
        <f t="shared" si="2"/>
        <v>33138</v>
      </c>
      <c r="H26" s="707">
        <f t="shared" si="2"/>
        <v>652143</v>
      </c>
    </row>
    <row r="27" spans="1:16">
      <c r="A27" s="598"/>
      <c r="B27" s="708">
        <f>+B26/$H$26</f>
        <v>2.8091998227382643E-3</v>
      </c>
      <c r="C27" s="708">
        <f t="shared" ref="C27:H27" si="3">+C26/$H$26</f>
        <v>0.31546148620777958</v>
      </c>
      <c r="D27" s="708">
        <f t="shared" si="3"/>
        <v>0.31313530928032657</v>
      </c>
      <c r="E27" s="708">
        <f t="shared" si="3"/>
        <v>0.20110006547643691</v>
      </c>
      <c r="F27" s="708">
        <f t="shared" si="3"/>
        <v>0.11667993062871181</v>
      </c>
      <c r="G27" s="708">
        <f t="shared" si="3"/>
        <v>5.0814008584006885E-2</v>
      </c>
      <c r="H27" s="709">
        <f t="shared" si="3"/>
        <v>1</v>
      </c>
      <c r="J27" s="288"/>
    </row>
    <row r="28" spans="1:16">
      <c r="A28" s="1385" t="s">
        <v>897</v>
      </c>
      <c r="B28" s="1386"/>
      <c r="C28" s="1386"/>
      <c r="D28" s="1386"/>
      <c r="E28" s="1386"/>
      <c r="F28" s="1386"/>
    </row>
  </sheetData>
  <mergeCells count="4">
    <mergeCell ref="A1:O1"/>
    <mergeCell ref="A28:F28"/>
    <mergeCell ref="A2:O2"/>
    <mergeCell ref="A4:O4"/>
  </mergeCells>
  <pageMargins left="0.70866141732283472" right="0.70866141732283472" top="0.74803149606299213" bottom="0.74803149606299213" header="0.31496062992125984" footer="0.31496062992125984"/>
  <pageSetup paperSize="9" scale="31" orientation="portrait"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P45"/>
  <sheetViews>
    <sheetView showGridLines="0" view="pageBreakPreview" zoomScale="55" zoomScaleNormal="100" zoomScaleSheetLayoutView="55" workbookViewId="0">
      <selection activeCell="G6" sqref="G6"/>
    </sheetView>
  </sheetViews>
  <sheetFormatPr baseColWidth="10" defaultColWidth="11.42578125" defaultRowHeight="14.25"/>
  <cols>
    <col min="1" max="1" width="21.7109375" style="176" customWidth="1"/>
    <col min="2" max="2" width="25.140625" style="176" customWidth="1"/>
    <col min="3" max="3" width="28.140625" style="176" customWidth="1"/>
    <col min="4" max="4" width="23.5703125" style="176" customWidth="1"/>
    <col min="5" max="5" width="22.85546875" style="176" customWidth="1"/>
    <col min="6" max="6" width="19.42578125" style="176" customWidth="1"/>
    <col min="7" max="13" width="28.7109375" style="176" customWidth="1"/>
    <col min="14" max="16" width="12.85546875" style="176" customWidth="1"/>
    <col min="17" max="16384" width="11.42578125" style="176"/>
  </cols>
  <sheetData>
    <row r="1" spans="1:16" s="271" customFormat="1" ht="92.25" customHeight="1">
      <c r="A1" s="1388" t="s">
        <v>898</v>
      </c>
      <c r="B1" s="1388"/>
      <c r="C1" s="1388"/>
      <c r="D1" s="1388"/>
      <c r="E1" s="1388"/>
      <c r="F1" s="1388"/>
      <c r="G1" s="1388"/>
      <c r="H1" s="1388"/>
      <c r="I1" s="1388"/>
      <c r="J1" s="1388"/>
      <c r="K1" s="1388"/>
      <c r="L1" s="1388"/>
      <c r="M1" s="1388"/>
      <c r="N1" s="1388"/>
      <c r="O1" s="1388"/>
      <c r="P1" s="1388"/>
    </row>
    <row r="2" spans="1:16" s="271" customFormat="1" ht="39" customHeight="1">
      <c r="A2" s="1389" t="str">
        <f>+'3. Reporte Sexo'!A2:O2</f>
        <v>Período:  Diciembre 2007 - Noviembre 2025</v>
      </c>
      <c r="B2" s="1389"/>
      <c r="C2" s="1389"/>
      <c r="D2" s="1389"/>
      <c r="E2" s="1389"/>
      <c r="F2" s="1389"/>
      <c r="G2" s="1389"/>
      <c r="H2" s="1389"/>
      <c r="I2" s="1389"/>
      <c r="J2" s="1389"/>
      <c r="K2" s="1389"/>
      <c r="L2" s="1389"/>
      <c r="M2" s="1389"/>
      <c r="N2" s="1389"/>
      <c r="O2" s="1389"/>
      <c r="P2" s="1389"/>
    </row>
    <row r="3" spans="1:16" ht="9" customHeight="1"/>
    <row r="4" spans="1:16" ht="198" customHeight="1">
      <c r="A4" s="1390" t="s">
        <v>899</v>
      </c>
      <c r="B4" s="1391"/>
      <c r="C4" s="1391"/>
      <c r="D4" s="1391"/>
      <c r="E4" s="1391"/>
      <c r="F4" s="1391"/>
      <c r="G4" s="1391"/>
      <c r="H4" s="1391"/>
      <c r="I4" s="1391"/>
      <c r="J4" s="1391"/>
      <c r="K4" s="1391"/>
      <c r="L4" s="1391"/>
      <c r="M4" s="1391"/>
      <c r="N4" s="1391"/>
      <c r="O4" s="1391"/>
      <c r="P4" s="1391"/>
    </row>
    <row r="6" spans="1:16" ht="18">
      <c r="A6" s="321" t="s">
        <v>89</v>
      </c>
      <c r="B6" s="435" t="s">
        <v>900</v>
      </c>
      <c r="C6" s="435" t="s">
        <v>901</v>
      </c>
      <c r="D6" s="435" t="s">
        <v>116</v>
      </c>
      <c r="E6" s="435" t="s">
        <v>902</v>
      </c>
      <c r="F6" s="436" t="s">
        <v>903</v>
      </c>
    </row>
    <row r="7" spans="1:16" ht="23.25" customHeight="1">
      <c r="A7" s="954">
        <v>2007</v>
      </c>
      <c r="B7" s="955">
        <v>445</v>
      </c>
      <c r="C7" s="955">
        <v>8099</v>
      </c>
      <c r="D7" s="956">
        <f t="shared" ref="D7:D24" si="0">SUM(B7:C7)</f>
        <v>8544</v>
      </c>
      <c r="E7" s="957">
        <f t="shared" ref="E7" si="1">B7/D7</f>
        <v>5.2083333333333336E-2</v>
      </c>
      <c r="F7" s="958">
        <f t="shared" ref="F7" si="2">C7/D7</f>
        <v>0.94791666666666663</v>
      </c>
    </row>
    <row r="8" spans="1:16" ht="23.25" customHeight="1">
      <c r="A8" s="954">
        <v>2008</v>
      </c>
      <c r="B8" s="955">
        <v>660</v>
      </c>
      <c r="C8" s="955">
        <v>10317</v>
      </c>
      <c r="D8" s="956">
        <f t="shared" si="0"/>
        <v>10977</v>
      </c>
      <c r="E8" s="957">
        <f t="shared" ref="E8:E25" si="3">B8/D8</f>
        <v>6.0125717409128178E-2</v>
      </c>
      <c r="F8" s="958">
        <f t="shared" ref="F8:F25" si="4">C8/D8</f>
        <v>0.9398742825908718</v>
      </c>
      <c r="G8" s="232"/>
      <c r="H8" s="232"/>
      <c r="I8" s="232"/>
      <c r="J8" s="232"/>
      <c r="K8" s="232"/>
      <c r="L8" s="232"/>
      <c r="M8" s="232"/>
      <c r="N8" s="232"/>
      <c r="O8" s="232"/>
    </row>
    <row r="9" spans="1:16" ht="23.25" customHeight="1">
      <c r="A9" s="954">
        <v>2009</v>
      </c>
      <c r="B9" s="955">
        <v>986</v>
      </c>
      <c r="C9" s="955">
        <v>13697</v>
      </c>
      <c r="D9" s="956">
        <f t="shared" si="0"/>
        <v>14683</v>
      </c>
      <c r="E9" s="957">
        <f t="shared" si="3"/>
        <v>6.7152489273309274E-2</v>
      </c>
      <c r="F9" s="958">
        <f t="shared" si="4"/>
        <v>0.9328475107266907</v>
      </c>
    </row>
    <row r="10" spans="1:16" ht="23.25" customHeight="1">
      <c r="A10" s="954">
        <v>2010</v>
      </c>
      <c r="B10" s="955">
        <v>1477</v>
      </c>
      <c r="C10" s="955">
        <v>15979</v>
      </c>
      <c r="D10" s="956">
        <f t="shared" si="0"/>
        <v>17456</v>
      </c>
      <c r="E10" s="957">
        <f t="shared" si="3"/>
        <v>8.4612740604949582E-2</v>
      </c>
      <c r="F10" s="958">
        <f t="shared" si="4"/>
        <v>0.91538725939505039</v>
      </c>
    </row>
    <row r="11" spans="1:16" ht="23.25" customHeight="1">
      <c r="A11" s="959">
        <v>2011</v>
      </c>
      <c r="B11" s="955">
        <v>2094</v>
      </c>
      <c r="C11" s="955">
        <v>20503</v>
      </c>
      <c r="D11" s="956">
        <f t="shared" si="0"/>
        <v>22597</v>
      </c>
      <c r="E11" s="957">
        <f t="shared" si="3"/>
        <v>9.2667168208169226E-2</v>
      </c>
      <c r="F11" s="958">
        <f t="shared" si="4"/>
        <v>0.90733283179183077</v>
      </c>
    </row>
    <row r="12" spans="1:16" ht="23.25" customHeight="1">
      <c r="A12" s="954">
        <v>2012</v>
      </c>
      <c r="B12" s="955">
        <v>3858</v>
      </c>
      <c r="C12" s="955">
        <v>22830</v>
      </c>
      <c r="D12" s="956">
        <f t="shared" si="0"/>
        <v>26688</v>
      </c>
      <c r="E12" s="957">
        <f t="shared" si="3"/>
        <v>0.1445593525179856</v>
      </c>
      <c r="F12" s="958">
        <f t="shared" si="4"/>
        <v>0.85544064748201443</v>
      </c>
    </row>
    <row r="13" spans="1:16" ht="23.25" customHeight="1">
      <c r="A13" s="954">
        <v>2013</v>
      </c>
      <c r="B13" s="955">
        <v>4451</v>
      </c>
      <c r="C13" s="955">
        <v>24184</v>
      </c>
      <c r="D13" s="956">
        <f t="shared" si="0"/>
        <v>28635</v>
      </c>
      <c r="E13" s="957">
        <f t="shared" si="3"/>
        <v>0.15543914789593155</v>
      </c>
      <c r="F13" s="958">
        <f t="shared" si="4"/>
        <v>0.84456085210406839</v>
      </c>
    </row>
    <row r="14" spans="1:16" ht="23.25" customHeight="1">
      <c r="A14" s="954">
        <v>2014</v>
      </c>
      <c r="B14" s="955">
        <v>5112</v>
      </c>
      <c r="C14" s="955">
        <v>25920</v>
      </c>
      <c r="D14" s="956">
        <f t="shared" si="0"/>
        <v>31032</v>
      </c>
      <c r="E14" s="957">
        <f t="shared" si="3"/>
        <v>0.16473317865429235</v>
      </c>
      <c r="F14" s="958">
        <f t="shared" si="4"/>
        <v>0.83526682134570762</v>
      </c>
    </row>
    <row r="15" spans="1:16" ht="23.25" customHeight="1">
      <c r="A15" s="954">
        <v>2015</v>
      </c>
      <c r="B15" s="955">
        <v>5396</v>
      </c>
      <c r="C15" s="955">
        <v>29153</v>
      </c>
      <c r="D15" s="956">
        <f t="shared" si="0"/>
        <v>34549</v>
      </c>
      <c r="E15" s="957">
        <f t="shared" si="3"/>
        <v>0.15618397059249181</v>
      </c>
      <c r="F15" s="958">
        <f t="shared" si="4"/>
        <v>0.84381602940750822</v>
      </c>
    </row>
    <row r="16" spans="1:16" ht="23.25" customHeight="1">
      <c r="A16" s="954">
        <v>2016</v>
      </c>
      <c r="B16" s="955">
        <v>6565</v>
      </c>
      <c r="C16" s="955">
        <v>32291</v>
      </c>
      <c r="D16" s="956">
        <f t="shared" si="0"/>
        <v>38856</v>
      </c>
      <c r="E16" s="957">
        <f t="shared" si="3"/>
        <v>0.16895717521103562</v>
      </c>
      <c r="F16" s="958">
        <f t="shared" si="4"/>
        <v>0.83104282478896441</v>
      </c>
    </row>
    <row r="17" spans="1:6" ht="23.25" customHeight="1">
      <c r="A17" s="954">
        <v>2017</v>
      </c>
      <c r="B17" s="955">
        <v>8616</v>
      </c>
      <c r="C17" s="955">
        <v>32873</v>
      </c>
      <c r="D17" s="956">
        <f t="shared" si="0"/>
        <v>41489</v>
      </c>
      <c r="E17" s="957">
        <f t="shared" si="3"/>
        <v>0.20766950275976764</v>
      </c>
      <c r="F17" s="958">
        <f t="shared" si="4"/>
        <v>0.7923304972402323</v>
      </c>
    </row>
    <row r="18" spans="1:6" ht="23.25" customHeight="1">
      <c r="A18" s="960">
        <v>2018</v>
      </c>
      <c r="B18" s="961">
        <v>10106</v>
      </c>
      <c r="C18" s="961">
        <v>35364</v>
      </c>
      <c r="D18" s="956">
        <f t="shared" si="0"/>
        <v>45470</v>
      </c>
      <c r="E18" s="957">
        <f t="shared" si="3"/>
        <v>0.22225643281284363</v>
      </c>
      <c r="F18" s="958">
        <f t="shared" si="4"/>
        <v>0.77774356718715631</v>
      </c>
    </row>
    <row r="19" spans="1:6" ht="23.25" customHeight="1">
      <c r="A19" s="960">
        <v>2019</v>
      </c>
      <c r="B19" s="961">
        <v>10920</v>
      </c>
      <c r="C19" s="961">
        <v>38228</v>
      </c>
      <c r="D19" s="956">
        <f t="shared" si="0"/>
        <v>49148</v>
      </c>
      <c r="E19" s="957">
        <f t="shared" si="3"/>
        <v>0.22218605029706193</v>
      </c>
      <c r="F19" s="958">
        <f t="shared" si="4"/>
        <v>0.77781394970293805</v>
      </c>
    </row>
    <row r="20" spans="1:6" ht="23.25" customHeight="1">
      <c r="A20" s="960">
        <v>2020</v>
      </c>
      <c r="B20" s="961">
        <v>11630</v>
      </c>
      <c r="C20" s="961">
        <v>28515</v>
      </c>
      <c r="D20" s="956">
        <f t="shared" si="0"/>
        <v>40145</v>
      </c>
      <c r="E20" s="957">
        <f t="shared" si="3"/>
        <v>0.28969983808693484</v>
      </c>
      <c r="F20" s="958">
        <f t="shared" si="4"/>
        <v>0.71030016191306511</v>
      </c>
    </row>
    <row r="21" spans="1:6" ht="23.25" customHeight="1">
      <c r="A21" s="960">
        <v>2021</v>
      </c>
      <c r="B21" s="961">
        <v>14102</v>
      </c>
      <c r="C21" s="961">
        <v>33348</v>
      </c>
      <c r="D21" s="956">
        <f t="shared" si="0"/>
        <v>47450</v>
      </c>
      <c r="E21" s="957">
        <f t="shared" si="3"/>
        <v>0.29719704952581666</v>
      </c>
      <c r="F21" s="958">
        <f t="shared" si="4"/>
        <v>0.7028029504741834</v>
      </c>
    </row>
    <row r="22" spans="1:6" ht="23.25" customHeight="1">
      <c r="A22" s="960">
        <v>2022</v>
      </c>
      <c r="B22" s="961">
        <v>12146</v>
      </c>
      <c r="C22" s="961">
        <v>37449</v>
      </c>
      <c r="D22" s="956">
        <f t="shared" si="0"/>
        <v>49595</v>
      </c>
      <c r="E22" s="957">
        <f t="shared" si="3"/>
        <v>0.24490372013307793</v>
      </c>
      <c r="F22" s="958">
        <f t="shared" si="4"/>
        <v>0.75509627986692207</v>
      </c>
    </row>
    <row r="23" spans="1:6" ht="23.25" customHeight="1">
      <c r="A23" s="960">
        <v>2023</v>
      </c>
      <c r="B23" s="961">
        <v>9115</v>
      </c>
      <c r="C23" s="961">
        <v>37682</v>
      </c>
      <c r="D23" s="956">
        <f t="shared" si="0"/>
        <v>46797</v>
      </c>
      <c r="E23" s="957">
        <f t="shared" si="3"/>
        <v>0.19477744299848282</v>
      </c>
      <c r="F23" s="958">
        <f t="shared" si="4"/>
        <v>0.80522255700151724</v>
      </c>
    </row>
    <row r="24" spans="1:6" ht="23.25" customHeight="1">
      <c r="A24" s="960">
        <v>2024</v>
      </c>
      <c r="B24" s="961">
        <v>9641</v>
      </c>
      <c r="C24" s="961">
        <v>40591</v>
      </c>
      <c r="D24" s="956">
        <f t="shared" si="0"/>
        <v>50232</v>
      </c>
      <c r="E24" s="957">
        <f t="shared" si="3"/>
        <v>0.19192944736422998</v>
      </c>
      <c r="F24" s="958">
        <f t="shared" si="4"/>
        <v>0.80807055263576999</v>
      </c>
    </row>
    <row r="25" spans="1:6" ht="23.25" customHeight="1">
      <c r="A25" s="960" t="str">
        <f>+'Resumen '!O6</f>
        <v>Nov. 2025</v>
      </c>
      <c r="B25" s="961">
        <v>9480</v>
      </c>
      <c r="C25" s="961">
        <v>38320</v>
      </c>
      <c r="D25" s="956">
        <f>SUM(B25:C25)</f>
        <v>47800</v>
      </c>
      <c r="E25" s="957">
        <f t="shared" si="3"/>
        <v>0.198326359832636</v>
      </c>
      <c r="F25" s="958">
        <f t="shared" si="4"/>
        <v>0.80167364016736398</v>
      </c>
    </row>
    <row r="26" spans="1:6" ht="18">
      <c r="A26" s="962" t="s">
        <v>147</v>
      </c>
      <c r="B26" s="963">
        <f>SUM(B7:B25)</f>
        <v>126800</v>
      </c>
      <c r="C26" s="963">
        <f>SUM(C7:C25)</f>
        <v>525343</v>
      </c>
      <c r="D26" s="963">
        <f>SUM(D7:D25)</f>
        <v>652143</v>
      </c>
      <c r="E26" s="964">
        <f>AVERAGE(E7:E25)</f>
        <v>0.1692347430269199</v>
      </c>
      <c r="F26" s="965">
        <f>AVERAGE(F7:F25)</f>
        <v>0.83076525697308023</v>
      </c>
    </row>
    <row r="34" spans="16:16">
      <c r="P34" s="178"/>
    </row>
    <row r="45"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9" scale="3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V53" sqref="V53"/>
    </sheetView>
  </sheetViews>
  <sheetFormatPr baseColWidth="10" defaultColWidth="11.42578125" defaultRowHeight="15"/>
  <sheetData/>
  <pageMargins left="0.70866141732283472" right="0.70866141732283472" top="1.3130314960629921" bottom="0.74803149606299213"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Q19" sqref="Q19"/>
    </sheetView>
  </sheetViews>
  <sheetFormatPr baseColWidth="10" defaultColWidth="11.42578125" defaultRowHeight="15"/>
  <cols>
    <col min="7" max="7" width="13.42578125" customWidth="1"/>
    <col min="12" max="12" width="30.7109375" customWidth="1"/>
  </cols>
  <sheetData>
    <row r="7" spans="1:13" ht="105" customHeight="1">
      <c r="A7" s="1139" t="s">
        <v>85</v>
      </c>
      <c r="B7" s="1139"/>
      <c r="C7" s="1139"/>
      <c r="D7" s="1139"/>
      <c r="E7" s="1139"/>
      <c r="F7" s="1139"/>
      <c r="G7" s="1139"/>
      <c r="H7" s="1139"/>
      <c r="I7" s="1139"/>
      <c r="J7" s="1139"/>
      <c r="K7" s="1139"/>
      <c r="L7" s="1139"/>
      <c r="M7" s="1139"/>
    </row>
    <row r="8" spans="1:13">
      <c r="A8" s="773"/>
    </row>
    <row r="9" spans="1:13">
      <c r="A9" s="773"/>
    </row>
    <row r="31" ht="60.75" customHeight="1"/>
  </sheetData>
  <mergeCells count="1">
    <mergeCell ref="A7:M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30" zoomScaleNormal="100" zoomScaleSheetLayoutView="130" workbookViewId="0">
      <selection activeCell="G7" sqref="G7"/>
    </sheetView>
  </sheetViews>
  <sheetFormatPr baseColWidth="10" defaultColWidth="11.42578125" defaultRowHeight="14.25"/>
  <cols>
    <col min="1" max="1" width="42" style="235" customWidth="1"/>
    <col min="2" max="2" width="12" style="235" customWidth="1"/>
    <col min="3" max="3" width="14.5703125" style="235" customWidth="1"/>
    <col min="4" max="6" width="11.140625" style="235" customWidth="1"/>
    <col min="7" max="8" width="7.85546875" style="235" customWidth="1"/>
    <col min="9" max="9" width="10" style="235" bestFit="1" customWidth="1"/>
    <col min="10" max="16384" width="11.42578125" style="235"/>
  </cols>
  <sheetData>
    <row r="1" spans="1:9" s="287" customFormat="1" ht="34.5" customHeight="1">
      <c r="A1" s="1392" t="s">
        <v>908</v>
      </c>
      <c r="B1" s="1392"/>
      <c r="C1" s="1392"/>
      <c r="D1" s="1392"/>
      <c r="E1" s="1392"/>
      <c r="F1" s="1392"/>
      <c r="G1" s="1392"/>
      <c r="H1" s="1392"/>
      <c r="I1" s="1392"/>
    </row>
    <row r="2" spans="1:9" s="287" customFormat="1" ht="14.25" customHeight="1">
      <c r="A2" s="1393" t="s">
        <v>909</v>
      </c>
      <c r="B2" s="1393"/>
      <c r="C2" s="1394"/>
      <c r="D2" s="1394"/>
      <c r="E2" s="1394"/>
      <c r="F2" s="1394"/>
      <c r="G2" s="1394"/>
      <c r="H2" s="1394"/>
      <c r="I2" s="1394"/>
    </row>
    <row r="3" spans="1:9" ht="87" customHeight="1">
      <c r="A3" s="1395" t="s">
        <v>910</v>
      </c>
      <c r="B3" s="1395"/>
      <c r="C3" s="1395"/>
      <c r="D3" s="1395"/>
      <c r="E3" s="1395"/>
      <c r="F3" s="1395"/>
      <c r="G3" s="1395"/>
      <c r="H3" s="1395"/>
      <c r="I3" s="1395"/>
    </row>
    <row r="4" spans="1:9" ht="18.75" customHeight="1">
      <c r="A4" s="720" t="s">
        <v>911</v>
      </c>
      <c r="B4" s="720" t="s">
        <v>380</v>
      </c>
      <c r="C4" s="721" t="s">
        <v>584</v>
      </c>
      <c r="D4" s="721" t="s">
        <v>147</v>
      </c>
      <c r="E4" s="236"/>
      <c r="F4" s="236"/>
      <c r="G4" s="236"/>
      <c r="H4" s="236"/>
      <c r="I4" s="236"/>
    </row>
    <row r="5" spans="1:9" ht="15">
      <c r="A5" s="768" t="s">
        <v>912</v>
      </c>
      <c r="B5" s="769">
        <v>2840</v>
      </c>
      <c r="C5" s="769">
        <v>2307</v>
      </c>
      <c r="D5" s="770">
        <f>+Tabla55[[#This Row],[2025]]+Tabla55[[#This Row],[2024]]</f>
        <v>5147</v>
      </c>
      <c r="E5" s="236"/>
      <c r="F5" s="236"/>
      <c r="G5" s="236"/>
      <c r="H5" s="236"/>
      <c r="I5" s="236"/>
    </row>
    <row r="6" spans="1:9" ht="15">
      <c r="A6" s="768" t="s">
        <v>913</v>
      </c>
      <c r="B6" s="769">
        <v>14484</v>
      </c>
      <c r="C6" s="769">
        <v>10324</v>
      </c>
      <c r="D6" s="770">
        <f>+Tabla55[[#This Row],[2025]]+Tabla55[[#This Row],[2024]]</f>
        <v>24808</v>
      </c>
      <c r="E6" s="236"/>
      <c r="F6" s="236"/>
      <c r="G6" s="236"/>
      <c r="H6" s="236"/>
      <c r="I6" s="236"/>
    </row>
    <row r="7" spans="1:9" ht="15">
      <c r="A7" s="768" t="s">
        <v>914</v>
      </c>
      <c r="B7" s="769">
        <v>2396</v>
      </c>
      <c r="C7" s="769">
        <v>2647</v>
      </c>
      <c r="D7" s="770">
        <f>+Tabla55[[#This Row],[2025]]+Tabla55[[#This Row],[2024]]</f>
        <v>5043</v>
      </c>
      <c r="E7" s="236"/>
      <c r="F7" s="236"/>
      <c r="G7" s="236"/>
      <c r="H7" s="236"/>
      <c r="I7" s="236"/>
    </row>
    <row r="8" spans="1:9" ht="15">
      <c r="A8" s="768" t="s">
        <v>915</v>
      </c>
      <c r="B8" s="769">
        <v>1847</v>
      </c>
      <c r="C8" s="769">
        <v>1546</v>
      </c>
      <c r="D8" s="770">
        <f>+Tabla55[[#This Row],[2025]]+Tabla55[[#This Row],[2024]]</f>
        <v>3393</v>
      </c>
      <c r="E8" s="236"/>
      <c r="F8" s="236"/>
      <c r="G8" s="236"/>
      <c r="H8" s="236"/>
      <c r="I8" s="236"/>
    </row>
    <row r="9" spans="1:9" s="608" customFormat="1" ht="19.5" customHeight="1">
      <c r="A9" s="765" t="s">
        <v>916</v>
      </c>
      <c r="B9" s="765"/>
      <c r="C9" s="766"/>
      <c r="D9" s="767"/>
      <c r="E9" s="236"/>
    </row>
    <row r="10" spans="1:9">
      <c r="A10" s="237"/>
      <c r="B10" s="237"/>
      <c r="C10" s="237"/>
      <c r="D10" s="237"/>
      <c r="E10" s="237"/>
      <c r="F10" s="237"/>
      <c r="G10" s="237"/>
      <c r="H10" s="237"/>
      <c r="I10" s="237"/>
    </row>
    <row r="11" spans="1:9">
      <c r="A11" s="237"/>
      <c r="B11" s="237"/>
      <c r="C11" s="237"/>
      <c r="D11" s="237"/>
      <c r="E11" s="237"/>
      <c r="F11" s="237"/>
      <c r="G11" s="237"/>
      <c r="H11" s="237"/>
      <c r="I11" s="237"/>
    </row>
  </sheetData>
  <mergeCells count="3">
    <mergeCell ref="A1:I1"/>
    <mergeCell ref="A2:I2"/>
    <mergeCell ref="A3:I3"/>
  </mergeCells>
  <pageMargins left="0.70866141732283472" right="0.70866141732283472" top="0.74803149606299213" bottom="0.74803149606299213" header="0.31496062992125984" footer="0.31496062992125984"/>
  <pageSetup paperSize="9" scale="89"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7"/>
  <sheetViews>
    <sheetView showGridLines="0" view="pageBreakPreview" zoomScale="55" zoomScaleNormal="100" zoomScaleSheetLayoutView="55" workbookViewId="0">
      <selection activeCell="N45" sqref="N45"/>
    </sheetView>
  </sheetViews>
  <sheetFormatPr baseColWidth="10" defaultColWidth="11.42578125" defaultRowHeight="18"/>
  <cols>
    <col min="1" max="1" width="107.28515625" style="238" customWidth="1"/>
    <col min="2" max="2" width="14.85546875" style="238" customWidth="1"/>
    <col min="3" max="3" width="25.140625" style="238" customWidth="1"/>
    <col min="4" max="5" width="16.85546875" style="238" customWidth="1"/>
    <col min="6" max="6" width="96.7109375" style="238" customWidth="1"/>
    <col min="7" max="7" width="18.5703125" style="238" customWidth="1"/>
    <col min="8" max="8" width="24.42578125" style="238" customWidth="1"/>
    <col min="9" max="9" width="16.85546875" style="238" customWidth="1"/>
    <col min="10" max="16384" width="11.42578125" style="238"/>
  </cols>
  <sheetData>
    <row r="1" spans="1:9" s="286" customFormat="1" ht="72" customHeight="1">
      <c r="A1" s="1398" t="s">
        <v>917</v>
      </c>
      <c r="B1" s="1398"/>
      <c r="C1" s="1398"/>
      <c r="D1" s="1398"/>
      <c r="E1" s="1398"/>
      <c r="F1" s="1398"/>
      <c r="G1" s="1398"/>
      <c r="H1" s="1398"/>
      <c r="I1" s="1398"/>
    </row>
    <row r="2" spans="1:9" s="286" customFormat="1" ht="31.5" customHeight="1">
      <c r="A2" s="1400" t="s">
        <v>918</v>
      </c>
      <c r="B2" s="1400"/>
      <c r="C2" s="1400"/>
      <c r="D2" s="1400"/>
      <c r="E2" s="1400"/>
      <c r="F2" s="1400"/>
      <c r="G2" s="1400"/>
      <c r="H2" s="1400"/>
      <c r="I2" s="1400"/>
    </row>
    <row r="3" spans="1:9" ht="9.75" customHeight="1">
      <c r="A3" s="1399"/>
      <c r="B3" s="1399"/>
      <c r="C3" s="1399"/>
      <c r="D3" s="1399"/>
      <c r="E3" s="1399"/>
      <c r="F3" s="1399"/>
      <c r="G3" s="615"/>
      <c r="H3" s="1399"/>
      <c r="I3" s="1399"/>
    </row>
    <row r="4" spans="1:9" ht="304.5" customHeight="1">
      <c r="A4" s="1396" t="s">
        <v>919</v>
      </c>
      <c r="B4" s="1397"/>
      <c r="C4" s="1397"/>
      <c r="D4" s="1397"/>
      <c r="E4" s="1397"/>
      <c r="F4" s="1397"/>
      <c r="G4" s="1397"/>
      <c r="H4" s="1397"/>
      <c r="I4" s="1397"/>
    </row>
    <row r="5" spans="1:9" ht="18.75" customHeight="1">
      <c r="A5" s="615"/>
      <c r="B5" s="615"/>
      <c r="C5" s="615"/>
      <c r="D5" s="615"/>
      <c r="E5" s="615"/>
      <c r="F5" s="615"/>
      <c r="G5" s="615"/>
      <c r="H5" s="615"/>
      <c r="I5" s="615"/>
    </row>
    <row r="6" spans="1:9" ht="23.25">
      <c r="A6" s="652" t="s">
        <v>920</v>
      </c>
      <c r="B6" s="652" t="s">
        <v>380</v>
      </c>
      <c r="C6" s="728" t="s">
        <v>584</v>
      </c>
      <c r="D6" s="764" t="s">
        <v>147</v>
      </c>
      <c r="E6" s="615"/>
      <c r="F6" s="652" t="s">
        <v>921</v>
      </c>
      <c r="G6" s="652">
        <v>2024</v>
      </c>
      <c r="H6" s="652">
        <v>2025</v>
      </c>
      <c r="I6" s="652" t="str">
        <f>+Tabla54[[#Headers],[Total]]</f>
        <v>Total</v>
      </c>
    </row>
    <row r="7" spans="1:9" ht="26.25" customHeight="1">
      <c r="A7" s="761" t="s">
        <v>922</v>
      </c>
      <c r="B7" s="1109">
        <v>48</v>
      </c>
      <c r="C7" s="1110">
        <v>97</v>
      </c>
      <c r="D7" s="1109">
        <f t="shared" ref="D7:D13" si="0">SUM(B7:C7)</f>
        <v>145</v>
      </c>
      <c r="E7" s="615"/>
      <c r="F7" s="761" t="s">
        <v>922</v>
      </c>
      <c r="G7" s="1110">
        <v>2</v>
      </c>
      <c r="H7" s="1110">
        <v>0</v>
      </c>
      <c r="I7" s="1110">
        <f t="shared" ref="I7:I13" si="1">SUM(G7:H7)</f>
        <v>2</v>
      </c>
    </row>
    <row r="8" spans="1:9" ht="26.25" customHeight="1">
      <c r="A8" s="761" t="s">
        <v>923</v>
      </c>
      <c r="B8" s="1109">
        <v>161</v>
      </c>
      <c r="C8" s="1110">
        <v>128</v>
      </c>
      <c r="D8" s="1109">
        <f t="shared" si="0"/>
        <v>289</v>
      </c>
      <c r="E8" s="615"/>
      <c r="F8" s="761" t="s">
        <v>923</v>
      </c>
      <c r="G8" s="1110">
        <v>32</v>
      </c>
      <c r="H8" s="1110">
        <v>8</v>
      </c>
      <c r="I8" s="1110">
        <f t="shared" si="1"/>
        <v>40</v>
      </c>
    </row>
    <row r="9" spans="1:9" ht="26.25" customHeight="1">
      <c r="A9" s="761" t="s">
        <v>924</v>
      </c>
      <c r="B9" s="1109">
        <v>17</v>
      </c>
      <c r="C9" s="1110">
        <v>25</v>
      </c>
      <c r="D9" s="1109">
        <f t="shared" si="0"/>
        <v>42</v>
      </c>
      <c r="E9" s="615"/>
      <c r="F9" s="761" t="s">
        <v>925</v>
      </c>
      <c r="G9" s="1110">
        <v>20</v>
      </c>
      <c r="H9" s="1110">
        <v>17</v>
      </c>
      <c r="I9" s="1110">
        <f t="shared" si="1"/>
        <v>37</v>
      </c>
    </row>
    <row r="10" spans="1:9" ht="26.25" customHeight="1">
      <c r="A10" s="761" t="s">
        <v>926</v>
      </c>
      <c r="B10" s="1109">
        <v>65</v>
      </c>
      <c r="C10" s="1110">
        <v>47</v>
      </c>
      <c r="D10" s="1109">
        <f t="shared" si="0"/>
        <v>112</v>
      </c>
      <c r="E10" s="615"/>
      <c r="F10" s="761" t="s">
        <v>927</v>
      </c>
      <c r="G10" s="1110">
        <v>8</v>
      </c>
      <c r="H10" s="1110">
        <v>16</v>
      </c>
      <c r="I10" s="1110">
        <f t="shared" si="1"/>
        <v>24</v>
      </c>
    </row>
    <row r="11" spans="1:9" ht="26.25" customHeight="1">
      <c r="A11" s="761" t="s">
        <v>928</v>
      </c>
      <c r="B11" s="1109">
        <v>400</v>
      </c>
      <c r="C11" s="1110">
        <v>243</v>
      </c>
      <c r="D11" s="1109">
        <f t="shared" si="0"/>
        <v>643</v>
      </c>
      <c r="E11" s="615"/>
      <c r="F11" s="761" t="s">
        <v>926</v>
      </c>
      <c r="G11" s="1110">
        <v>7</v>
      </c>
      <c r="H11" s="1110">
        <v>0</v>
      </c>
      <c r="I11" s="1110">
        <f t="shared" si="1"/>
        <v>7</v>
      </c>
    </row>
    <row r="12" spans="1:9" ht="26.25" customHeight="1">
      <c r="A12" s="761" t="s">
        <v>929</v>
      </c>
      <c r="B12" s="1109">
        <v>199</v>
      </c>
      <c r="C12" s="1110">
        <v>119</v>
      </c>
      <c r="D12" s="1109">
        <f t="shared" si="0"/>
        <v>318</v>
      </c>
      <c r="E12" s="615"/>
      <c r="F12" s="761" t="s">
        <v>930</v>
      </c>
      <c r="G12" s="1110">
        <v>16</v>
      </c>
      <c r="H12" s="1110">
        <v>11</v>
      </c>
      <c r="I12" s="1110">
        <f t="shared" si="1"/>
        <v>27</v>
      </c>
    </row>
    <row r="13" spans="1:9" ht="26.25" customHeight="1">
      <c r="A13" s="761" t="s">
        <v>930</v>
      </c>
      <c r="B13" s="1109">
        <v>1635</v>
      </c>
      <c r="C13" s="1110">
        <v>1141</v>
      </c>
      <c r="D13" s="1109">
        <f t="shared" si="0"/>
        <v>2776</v>
      </c>
      <c r="E13" s="615"/>
      <c r="F13" s="761" t="s">
        <v>929</v>
      </c>
      <c r="G13" s="1110">
        <v>28</v>
      </c>
      <c r="H13" s="1110">
        <v>117</v>
      </c>
      <c r="I13" s="1110">
        <f t="shared" si="1"/>
        <v>145</v>
      </c>
    </row>
    <row r="14" spans="1:9" ht="26.25" customHeight="1">
      <c r="A14" s="697"/>
      <c r="B14" s="331">
        <f>SUM(B7:B13)</f>
        <v>2525</v>
      </c>
      <c r="C14" s="331">
        <f>SUM(C7:C13)</f>
        <v>1800</v>
      </c>
      <c r="D14" s="331">
        <f>SUM(D7:D13)</f>
        <v>4325</v>
      </c>
      <c r="E14" s="615"/>
      <c r="F14" s="761" t="s">
        <v>931</v>
      </c>
      <c r="G14" s="1110">
        <v>197</v>
      </c>
      <c r="H14" s="1110">
        <v>221</v>
      </c>
      <c r="I14" s="1110">
        <f>SUM(G14:H14)</f>
        <v>418</v>
      </c>
    </row>
    <row r="15" spans="1:9" ht="23.25">
      <c r="A15" s="722" t="s">
        <v>932</v>
      </c>
      <c r="B15" s="615"/>
      <c r="C15" s="615"/>
      <c r="D15" s="763"/>
      <c r="E15" s="615"/>
      <c r="F15" s="762"/>
      <c r="G15" s="1111">
        <f>SUM(G7:G14)</f>
        <v>310</v>
      </c>
      <c r="H15" s="1111">
        <f>SUM(H7:H14)</f>
        <v>390</v>
      </c>
      <c r="I15" s="1111">
        <f>SUM(I7:I14)</f>
        <v>700</v>
      </c>
    </row>
    <row r="16" spans="1:9" ht="23.25">
      <c r="F16" s="722" t="s">
        <v>932</v>
      </c>
      <c r="G16" s="722"/>
      <c r="H16" s="239"/>
      <c r="I16" s="239"/>
    </row>
    <row r="17" spans="4:5">
      <c r="D17" s="239"/>
      <c r="E17" s="239"/>
    </row>
  </sheetData>
  <mergeCells count="6">
    <mergeCell ref="A4:I4"/>
    <mergeCell ref="A1:I1"/>
    <mergeCell ref="A3:C3"/>
    <mergeCell ref="A2:I2"/>
    <mergeCell ref="D3:F3"/>
    <mergeCell ref="H3:I3"/>
  </mergeCells>
  <pageMargins left="0.70866141732283472" right="0.70866141732283472" top="0.74803149606299213" bottom="0.74803149606299213" header="0.31496062992125984" footer="0.31496062992125984"/>
  <pageSetup paperSize="9" scale="38"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W43" sqref="W43"/>
    </sheetView>
  </sheetViews>
  <sheetFormatPr baseColWidth="10" defaultColWidth="11.42578125" defaultRowHeight="18"/>
  <cols>
    <col min="1" max="1" width="11.42578125" style="176"/>
    <col min="2" max="5" width="26.140625" style="180" customWidth="1"/>
    <col min="6" max="6" width="33" style="180" customWidth="1"/>
    <col min="7" max="7" width="32.140625" style="180" customWidth="1"/>
    <col min="8" max="8" width="37.85546875" style="180" customWidth="1"/>
    <col min="9" max="13" width="19.42578125" style="180" customWidth="1"/>
    <col min="14" max="16384" width="11.42578125" style="176"/>
  </cols>
  <sheetData>
    <row r="5" spans="1:13" ht="72" customHeight="1"/>
    <row r="6" spans="1:13" ht="409.5" customHeight="1">
      <c r="A6" s="1140" t="s">
        <v>86</v>
      </c>
      <c r="B6" s="1140"/>
      <c r="C6" s="1140"/>
      <c r="D6" s="1140"/>
      <c r="E6" s="1140"/>
      <c r="F6" s="1140"/>
      <c r="G6" s="1140"/>
      <c r="H6" s="1140"/>
      <c r="I6" s="1140"/>
      <c r="J6" s="1140"/>
      <c r="K6" s="1140"/>
      <c r="L6" s="1140"/>
      <c r="M6" s="1140"/>
    </row>
    <row r="7" spans="1:13" ht="14.25">
      <c r="A7" s="1140"/>
      <c r="B7" s="1140"/>
      <c r="C7" s="1140"/>
      <c r="D7" s="1140"/>
      <c r="E7" s="1140"/>
      <c r="F7" s="1140"/>
      <c r="G7" s="1140"/>
      <c r="H7" s="1140"/>
      <c r="I7" s="1140"/>
      <c r="J7" s="1140"/>
      <c r="K7" s="1140"/>
      <c r="L7" s="1140"/>
      <c r="M7" s="1140"/>
    </row>
    <row r="8" spans="1:13" ht="14.25">
      <c r="A8" s="1140"/>
      <c r="B8" s="1140"/>
      <c r="C8" s="1140"/>
      <c r="D8" s="1140"/>
      <c r="E8" s="1140"/>
      <c r="F8" s="1140"/>
      <c r="G8" s="1140"/>
      <c r="H8" s="1140"/>
      <c r="I8" s="1140"/>
      <c r="J8" s="1140"/>
      <c r="K8" s="1140"/>
      <c r="L8" s="1140"/>
      <c r="M8" s="1140"/>
    </row>
    <row r="9" spans="1:13" ht="14.25">
      <c r="A9" s="1140"/>
      <c r="B9" s="1140"/>
      <c r="C9" s="1140"/>
      <c r="D9" s="1140"/>
      <c r="E9" s="1140"/>
      <c r="F9" s="1140"/>
      <c r="G9" s="1140"/>
      <c r="H9" s="1140"/>
      <c r="I9" s="1140"/>
      <c r="J9" s="1140"/>
      <c r="K9" s="1140"/>
      <c r="L9" s="1140"/>
      <c r="M9" s="1140"/>
    </row>
    <row r="10" spans="1:13" ht="14.25">
      <c r="A10" s="1140"/>
      <c r="B10" s="1140"/>
      <c r="C10" s="1140"/>
      <c r="D10" s="1140"/>
      <c r="E10" s="1140"/>
      <c r="F10" s="1140"/>
      <c r="G10" s="1140"/>
      <c r="H10" s="1140"/>
      <c r="I10" s="1140"/>
      <c r="J10" s="1140"/>
      <c r="K10" s="1140"/>
      <c r="L10" s="1140"/>
      <c r="M10" s="1140"/>
    </row>
    <row r="11" spans="1:13" ht="14.25">
      <c r="A11" s="1140"/>
      <c r="B11" s="1140"/>
      <c r="C11" s="1140"/>
      <c r="D11" s="1140"/>
      <c r="E11" s="1140"/>
      <c r="F11" s="1140"/>
      <c r="G11" s="1140"/>
      <c r="H11" s="1140"/>
      <c r="I11" s="1140"/>
      <c r="J11" s="1140"/>
      <c r="K11" s="1140"/>
      <c r="L11" s="1140"/>
      <c r="M11" s="1140"/>
    </row>
    <row r="12" spans="1:13" ht="14.25">
      <c r="A12" s="1140"/>
      <c r="B12" s="1140"/>
      <c r="C12" s="1140"/>
      <c r="D12" s="1140"/>
      <c r="E12" s="1140"/>
      <c r="F12" s="1140"/>
      <c r="G12" s="1140"/>
      <c r="H12" s="1140"/>
      <c r="I12" s="1140"/>
      <c r="J12" s="1140"/>
      <c r="K12" s="1140"/>
      <c r="L12" s="1140"/>
      <c r="M12" s="1140"/>
    </row>
    <row r="13" spans="1:13" ht="14.25">
      <c r="A13" s="1140"/>
      <c r="B13" s="1140"/>
      <c r="C13" s="1140"/>
      <c r="D13" s="1140"/>
      <c r="E13" s="1140"/>
      <c r="F13" s="1140"/>
      <c r="G13" s="1140"/>
      <c r="H13" s="1140"/>
      <c r="I13" s="1140"/>
      <c r="J13" s="1140"/>
      <c r="K13" s="1140"/>
      <c r="L13" s="1140"/>
      <c r="M13" s="1140"/>
    </row>
    <row r="14" spans="1:13" ht="14.25">
      <c r="A14" s="1140"/>
      <c r="B14" s="1140"/>
      <c r="C14" s="1140"/>
      <c r="D14" s="1140"/>
      <c r="E14" s="1140"/>
      <c r="F14" s="1140"/>
      <c r="G14" s="1140"/>
      <c r="H14" s="1140"/>
      <c r="I14" s="1140"/>
      <c r="J14" s="1140"/>
      <c r="K14" s="1140"/>
      <c r="L14" s="1140"/>
      <c r="M14" s="1140"/>
    </row>
    <row r="15" spans="1:13" ht="14.25">
      <c r="A15" s="1140"/>
      <c r="B15" s="1140"/>
      <c r="C15" s="1140"/>
      <c r="D15" s="1140"/>
      <c r="E15" s="1140"/>
      <c r="F15" s="1140"/>
      <c r="G15" s="1140"/>
      <c r="H15" s="1140"/>
      <c r="I15" s="1140"/>
      <c r="J15" s="1140"/>
      <c r="K15" s="1140"/>
      <c r="L15" s="1140"/>
      <c r="M15" s="1140"/>
    </row>
    <row r="16" spans="1:13" ht="14.25">
      <c r="A16" s="1140"/>
      <c r="B16" s="1140"/>
      <c r="C16" s="1140"/>
      <c r="D16" s="1140"/>
      <c r="E16" s="1140"/>
      <c r="F16" s="1140"/>
      <c r="G16" s="1140"/>
      <c r="H16" s="1140"/>
      <c r="I16" s="1140"/>
      <c r="J16" s="1140"/>
      <c r="K16" s="1140"/>
      <c r="L16" s="1140"/>
      <c r="M16" s="1140"/>
    </row>
    <row r="17" spans="1:13" ht="14.25">
      <c r="A17" s="1140"/>
      <c r="B17" s="1140"/>
      <c r="C17" s="1140"/>
      <c r="D17" s="1140"/>
      <c r="E17" s="1140"/>
      <c r="F17" s="1140"/>
      <c r="G17" s="1140"/>
      <c r="H17" s="1140"/>
      <c r="I17" s="1140"/>
      <c r="J17" s="1140"/>
      <c r="K17" s="1140"/>
      <c r="L17" s="1140"/>
      <c r="M17" s="1140"/>
    </row>
    <row r="18" spans="1:13" ht="14.25">
      <c r="A18" s="1140"/>
      <c r="B18" s="1140"/>
      <c r="C18" s="1140"/>
      <c r="D18" s="1140"/>
      <c r="E18" s="1140"/>
      <c r="F18" s="1140"/>
      <c r="G18" s="1140"/>
      <c r="H18" s="1140"/>
      <c r="I18" s="1140"/>
      <c r="J18" s="1140"/>
      <c r="K18" s="1140"/>
      <c r="L18" s="1140"/>
      <c r="M18" s="1140"/>
    </row>
    <row r="19" spans="1:13" ht="14.25">
      <c r="A19" s="1140"/>
      <c r="B19" s="1140"/>
      <c r="C19" s="1140"/>
      <c r="D19" s="1140"/>
      <c r="E19" s="1140"/>
      <c r="F19" s="1140"/>
      <c r="G19" s="1140"/>
      <c r="H19" s="1140"/>
      <c r="I19" s="1140"/>
      <c r="J19" s="1140"/>
      <c r="K19" s="1140"/>
      <c r="L19" s="1140"/>
      <c r="M19" s="1140"/>
    </row>
    <row r="20" spans="1:13" ht="14.25">
      <c r="A20" s="1140"/>
      <c r="B20" s="1140"/>
      <c r="C20" s="1140"/>
      <c r="D20" s="1140"/>
      <c r="E20" s="1140"/>
      <c r="F20" s="1140"/>
      <c r="G20" s="1140"/>
      <c r="H20" s="1140"/>
      <c r="I20" s="1140"/>
      <c r="J20" s="1140"/>
      <c r="K20" s="1140"/>
      <c r="L20" s="1140"/>
      <c r="M20" s="1140"/>
    </row>
    <row r="21" spans="1:13" ht="14.25">
      <c r="A21" s="1140"/>
      <c r="B21" s="1140"/>
      <c r="C21" s="1140"/>
      <c r="D21" s="1140"/>
      <c r="E21" s="1140"/>
      <c r="F21" s="1140"/>
      <c r="G21" s="1140"/>
      <c r="H21" s="1140"/>
      <c r="I21" s="1140"/>
      <c r="J21" s="1140"/>
      <c r="K21" s="1140"/>
      <c r="L21" s="1140"/>
      <c r="M21" s="1140"/>
    </row>
    <row r="22" spans="1:13" ht="14.25">
      <c r="A22" s="1140"/>
      <c r="B22" s="1140"/>
      <c r="C22" s="1140"/>
      <c r="D22" s="1140"/>
      <c r="E22" s="1140"/>
      <c r="F22" s="1140"/>
      <c r="G22" s="1140"/>
      <c r="H22" s="1140"/>
      <c r="I22" s="1140"/>
      <c r="J22" s="1140"/>
      <c r="K22" s="1140"/>
      <c r="L22" s="1140"/>
      <c r="M22" s="1140"/>
    </row>
    <row r="23" spans="1:13" ht="14.25">
      <c r="A23" s="1140"/>
      <c r="B23" s="1140"/>
      <c r="C23" s="1140"/>
      <c r="D23" s="1140"/>
      <c r="E23" s="1140"/>
      <c r="F23" s="1140"/>
      <c r="G23" s="1140"/>
      <c r="H23" s="1140"/>
      <c r="I23" s="1140"/>
      <c r="J23" s="1140"/>
      <c r="K23" s="1140"/>
      <c r="L23" s="1140"/>
      <c r="M23" s="1140"/>
    </row>
    <row r="24" spans="1:13" ht="14.25">
      <c r="A24" s="1140"/>
      <c r="B24" s="1140"/>
      <c r="C24" s="1140"/>
      <c r="D24" s="1140"/>
      <c r="E24" s="1140"/>
      <c r="F24" s="1140"/>
      <c r="G24" s="1140"/>
      <c r="H24" s="1140"/>
      <c r="I24" s="1140"/>
      <c r="J24" s="1140"/>
      <c r="K24" s="1140"/>
      <c r="L24" s="1140"/>
      <c r="M24" s="1140"/>
    </row>
    <row r="25" spans="1:13" ht="14.25">
      <c r="A25" s="1140"/>
      <c r="B25" s="1140"/>
      <c r="C25" s="1140"/>
      <c r="D25" s="1140"/>
      <c r="E25" s="1140"/>
      <c r="F25" s="1140"/>
      <c r="G25" s="1140"/>
      <c r="H25" s="1140"/>
      <c r="I25" s="1140"/>
      <c r="J25" s="1140"/>
      <c r="K25" s="1140"/>
      <c r="L25" s="1140"/>
      <c r="M25" s="1140"/>
    </row>
    <row r="26" spans="1:13" ht="14.25">
      <c r="A26" s="1140"/>
      <c r="B26" s="1140"/>
      <c r="C26" s="1140"/>
      <c r="D26" s="1140"/>
      <c r="E26" s="1140"/>
      <c r="F26" s="1140"/>
      <c r="G26" s="1140"/>
      <c r="H26" s="1140"/>
      <c r="I26" s="1140"/>
      <c r="J26" s="1140"/>
      <c r="K26" s="1140"/>
      <c r="L26" s="1140"/>
      <c r="M26" s="1140"/>
    </row>
    <row r="27" spans="1:13" ht="14.25">
      <c r="A27" s="1140"/>
      <c r="B27" s="1140"/>
      <c r="C27" s="1140"/>
      <c r="D27" s="1140"/>
      <c r="E27" s="1140"/>
      <c r="F27" s="1140"/>
      <c r="G27" s="1140"/>
      <c r="H27" s="1140"/>
      <c r="I27" s="1140"/>
      <c r="J27" s="1140"/>
      <c r="K27" s="1140"/>
      <c r="L27" s="1140"/>
      <c r="M27" s="1140"/>
    </row>
    <row r="28" spans="1:13" ht="14.25">
      <c r="A28" s="1140"/>
      <c r="B28" s="1140"/>
      <c r="C28" s="1140"/>
      <c r="D28" s="1140"/>
      <c r="E28" s="1140"/>
      <c r="F28" s="1140"/>
      <c r="G28" s="1140"/>
      <c r="H28" s="1140"/>
      <c r="I28" s="1140"/>
      <c r="J28" s="1140"/>
      <c r="K28" s="1140"/>
      <c r="L28" s="1140"/>
      <c r="M28" s="1140"/>
    </row>
    <row r="29" spans="1:13" ht="14.25">
      <c r="A29" s="1140"/>
      <c r="B29" s="1140"/>
      <c r="C29" s="1140"/>
      <c r="D29" s="1140"/>
      <c r="E29" s="1140"/>
      <c r="F29" s="1140"/>
      <c r="G29" s="1140"/>
      <c r="H29" s="1140"/>
      <c r="I29" s="1140"/>
      <c r="J29" s="1140"/>
      <c r="K29" s="1140"/>
      <c r="L29" s="1140"/>
      <c r="M29" s="1140"/>
    </row>
    <row r="30" spans="1:13" ht="14.25">
      <c r="A30" s="1140"/>
      <c r="B30" s="1140"/>
      <c r="C30" s="1140"/>
      <c r="D30" s="1140"/>
      <c r="E30" s="1140"/>
      <c r="F30" s="1140"/>
      <c r="G30" s="1140"/>
      <c r="H30" s="1140"/>
      <c r="I30" s="1140"/>
      <c r="J30" s="1140"/>
      <c r="K30" s="1140"/>
      <c r="L30" s="1140"/>
      <c r="M30" s="1140"/>
    </row>
    <row r="31" spans="1:13" ht="14.25">
      <c r="A31" s="1140"/>
      <c r="B31" s="1140"/>
      <c r="C31" s="1140"/>
      <c r="D31" s="1140"/>
      <c r="E31" s="1140"/>
      <c r="F31" s="1140"/>
      <c r="G31" s="1140"/>
      <c r="H31" s="1140"/>
      <c r="I31" s="1140"/>
      <c r="J31" s="1140"/>
      <c r="K31" s="1140"/>
      <c r="L31" s="1140"/>
      <c r="M31" s="1140"/>
    </row>
    <row r="32" spans="1:13" ht="14.25">
      <c r="A32" s="1140"/>
      <c r="B32" s="1140"/>
      <c r="C32" s="1140"/>
      <c r="D32" s="1140"/>
      <c r="E32" s="1140"/>
      <c r="F32" s="1140"/>
      <c r="G32" s="1140"/>
      <c r="H32" s="1140"/>
      <c r="I32" s="1140"/>
      <c r="J32" s="1140"/>
      <c r="K32" s="1140"/>
      <c r="L32" s="1140"/>
      <c r="M32" s="1140"/>
    </row>
    <row r="33" spans="1:13" ht="14.25">
      <c r="A33" s="1140"/>
      <c r="B33" s="1140"/>
      <c r="C33" s="1140"/>
      <c r="D33" s="1140"/>
      <c r="E33" s="1140"/>
      <c r="F33" s="1140"/>
      <c r="G33" s="1140"/>
      <c r="H33" s="1140"/>
      <c r="I33" s="1140"/>
      <c r="J33" s="1140"/>
      <c r="K33" s="1140"/>
      <c r="L33" s="1140"/>
      <c r="M33" s="1140"/>
    </row>
    <row r="34" spans="1:13" ht="14.25">
      <c r="A34" s="1140"/>
      <c r="B34" s="1140"/>
      <c r="C34" s="1140"/>
      <c r="D34" s="1140"/>
      <c r="E34" s="1140"/>
      <c r="F34" s="1140"/>
      <c r="G34" s="1140"/>
      <c r="H34" s="1140"/>
      <c r="I34" s="1140"/>
      <c r="J34" s="1140"/>
      <c r="K34" s="1140"/>
      <c r="L34" s="1140"/>
      <c r="M34" s="1140"/>
    </row>
    <row r="35" spans="1:13" ht="14.25">
      <c r="A35" s="1140"/>
      <c r="B35" s="1140"/>
      <c r="C35" s="1140"/>
      <c r="D35" s="1140"/>
      <c r="E35" s="1140"/>
      <c r="F35" s="1140"/>
      <c r="G35" s="1140"/>
      <c r="H35" s="1140"/>
      <c r="I35" s="1140"/>
      <c r="J35" s="1140"/>
      <c r="K35" s="1140"/>
      <c r="L35" s="1140"/>
      <c r="M35" s="1140"/>
    </row>
    <row r="36" spans="1:13" ht="14.25">
      <c r="A36" s="1140"/>
      <c r="B36" s="1140"/>
      <c r="C36" s="1140"/>
      <c r="D36" s="1140"/>
      <c r="E36" s="1140"/>
      <c r="F36" s="1140"/>
      <c r="G36" s="1140"/>
      <c r="H36" s="1140"/>
      <c r="I36" s="1140"/>
      <c r="J36" s="1140"/>
      <c r="K36" s="1140"/>
      <c r="L36" s="1140"/>
      <c r="M36" s="1140"/>
    </row>
    <row r="37" spans="1:13" ht="14.25">
      <c r="A37" s="1140"/>
      <c r="B37" s="1140"/>
      <c r="C37" s="1140"/>
      <c r="D37" s="1140"/>
      <c r="E37" s="1140"/>
      <c r="F37" s="1140"/>
      <c r="G37" s="1140"/>
      <c r="H37" s="1140"/>
      <c r="I37" s="1140"/>
      <c r="J37" s="1140"/>
      <c r="K37" s="1140"/>
      <c r="L37" s="1140"/>
      <c r="M37" s="1140"/>
    </row>
    <row r="38" spans="1:13" ht="14.25">
      <c r="A38" s="1140"/>
      <c r="B38" s="1140"/>
      <c r="C38" s="1140"/>
      <c r="D38" s="1140"/>
      <c r="E38" s="1140"/>
      <c r="F38" s="1140"/>
      <c r="G38" s="1140"/>
      <c r="H38" s="1140"/>
      <c r="I38" s="1140"/>
      <c r="J38" s="1140"/>
      <c r="K38" s="1140"/>
      <c r="L38" s="1140"/>
      <c r="M38" s="1140"/>
    </row>
    <row r="39" spans="1:13" ht="14.25">
      <c r="A39" s="1140"/>
      <c r="B39" s="1140"/>
      <c r="C39" s="1140"/>
      <c r="D39" s="1140"/>
      <c r="E39" s="1140"/>
      <c r="F39" s="1140"/>
      <c r="G39" s="1140"/>
      <c r="H39" s="1140"/>
      <c r="I39" s="1140"/>
      <c r="J39" s="1140"/>
      <c r="K39" s="1140"/>
      <c r="L39" s="1140"/>
      <c r="M39" s="1140"/>
    </row>
    <row r="40" spans="1:13" ht="14.25">
      <c r="A40" s="1140"/>
      <c r="B40" s="1140"/>
      <c r="C40" s="1140"/>
      <c r="D40" s="1140"/>
      <c r="E40" s="1140"/>
      <c r="F40" s="1140"/>
      <c r="G40" s="1140"/>
      <c r="H40" s="1140"/>
      <c r="I40" s="1140"/>
      <c r="J40" s="1140"/>
      <c r="K40" s="1140"/>
      <c r="L40" s="1140"/>
      <c r="M40" s="1140"/>
    </row>
    <row r="41" spans="1:13" ht="14.25">
      <c r="A41" s="1140"/>
      <c r="B41" s="1140"/>
      <c r="C41" s="1140"/>
      <c r="D41" s="1140"/>
      <c r="E41" s="1140"/>
      <c r="F41" s="1140"/>
      <c r="G41" s="1140"/>
      <c r="H41" s="1140"/>
      <c r="I41" s="1140"/>
      <c r="J41" s="1140"/>
      <c r="K41" s="1140"/>
      <c r="L41" s="1140"/>
      <c r="M41" s="1140"/>
    </row>
    <row r="42" spans="1:13" ht="64.5" customHeight="1">
      <c r="A42" s="1140"/>
      <c r="B42" s="1140"/>
      <c r="C42" s="1140"/>
      <c r="D42" s="1140"/>
      <c r="E42" s="1140"/>
      <c r="F42" s="1140"/>
      <c r="G42" s="1140"/>
      <c r="H42" s="1140"/>
      <c r="I42" s="1140"/>
      <c r="J42" s="1140"/>
      <c r="K42" s="1140"/>
      <c r="L42" s="1140"/>
      <c r="M42" s="1140"/>
    </row>
    <row r="43" spans="1:13" ht="171" customHeight="1">
      <c r="A43" s="1140"/>
      <c r="B43" s="1140"/>
      <c r="C43" s="1140"/>
      <c r="D43" s="1140"/>
      <c r="E43" s="1140"/>
      <c r="F43" s="1140"/>
      <c r="G43" s="1140"/>
      <c r="H43" s="1140"/>
      <c r="I43" s="1140"/>
      <c r="J43" s="1140"/>
      <c r="K43" s="1140"/>
      <c r="L43" s="1140"/>
      <c r="M43" s="1140"/>
    </row>
  </sheetData>
  <mergeCells count="1">
    <mergeCell ref="A6:M43"/>
  </mergeCells>
  <pageMargins left="0.70866141732283472" right="0.70866141732283472" top="0.74803149606299213" bottom="0.74803149606299213" header="0.31496062992125984" footer="0.31496062992125984"/>
  <pageSetup paperSize="9" scale="3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a n d b o x N o n E m p t y " > < C u s t o m C o n t e n t > < ! [ C D A T A [ 1 ] ] > < / C u s t o m C o n t e n t > < / G e m i n i > 
</file>

<file path=customXml/item12.xml>��< ? x m l   v e r s i o n = " 1 . 0 "   e n c o d i n g = " U T F - 1 6 " ? > < G e m i n i   x m l n s = " h t t p : / / g e m i n i / p i v o t c u s t o m i z a t i o n / C l i e n t W i n d o w X M L " > < C u s t o m C o n t e n t > < ! [ C D A T A [ R a n g o - f 3 f e 5 9 b c - c 8 f 1 - 4 b e c - 8 0 e 6 - b 3 4 4 c 0 9 d 9 7 7 3 ] ] > < / 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6.xml>��< ? x m l   v e r s i o n = " 1 . 0 "   e n c o d i n g = " U T F - 1 6 " ? > < G e m i n i   x m l n s = " h t t p : / / g e m i n i / p i v o t c u s t o m i z a t i o n / S h o w H i d d e n " > < 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I s S a n d b o x E m b e d d e d " > < C u s t o m C o n t e n t > < ! [ C D A T A [ y e s ] ] > < / 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0.xml>��< ? x m l   v e r s i o n = " 1 . 0 "   e n c o d i n g = " U T F - 1 6 " ? > < G e m i n i   x m l n s = " h t t p : / / g e m i n i / p i v o t c u s t o m i z a t i o n / L i n k e d T a b l e U p d a t e M o d e " > < C u s t o m C o n t e n t > < ! [ C D A T A [ T r u e ] ] > < / C u s t o m C o n t e n t > < / G e m i n i > 
</file>

<file path=customXml/item21.xml>��< ? x m l   v e r s i o n = " 1 . 0 "   e n c o d i n g = " U T F - 1 6 " ? > < G e m i n i   x m l n s = " h t t p : / / g e m i n i / p i v o t c u s t o m i z a t i o n / T a b l e C o u n t I n S a n d b o x " > < C u s t o m C o n t e n t > < ! [ C D A T A [ 1 ] ] > < / 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S h o w I m p l i c i t M e a s u r e s " > < C u s t o m C o n t e n t > < ! [ C D A T A [ F a l s e ] ] > < / 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T a b l e O r d e r " > < C u s t o m C o n t e n t > < ! [ C D A T A [ R a n g o - f 3 f e 5 9 b c - c 8 f 1 - 4 b e c - 8 0 e 6 - b 3 4 4 c 0 9 d 9 7 7 3 ] ] > < / C u s t o m C o n t e n t > < / G e m i n i > 
</file>

<file path=customXml/itemProps1.xml><?xml version="1.0" encoding="utf-8"?>
<ds:datastoreItem xmlns:ds="http://schemas.openxmlformats.org/officeDocument/2006/customXml" ds:itemID="{66F5A4A9-28DD-42B5-A74E-D3194527FB7C}">
  <ds:schemaRefs>
    <ds:schemaRef ds:uri="http://gemini/pivotcustomization/Diagrams"/>
  </ds:schemaRefs>
</ds:datastoreItem>
</file>

<file path=customXml/itemProps10.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1.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2.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5.xml><?xml version="1.0" encoding="utf-8"?>
<ds:datastoreItem xmlns:ds="http://schemas.openxmlformats.org/officeDocument/2006/customXml" ds:itemID="{2C43D010-1F8F-44B5-9EAF-E538678E4F29}">
  <ds:schemaRefs>
    <ds:schemaRef ds:uri="http://schemas.microsoft.com/office/2006/metadata/properties"/>
    <ds:schemaRef ds:uri="http://purl.org/dc/elements/1.1/"/>
    <ds:schemaRef ds:uri="da0356f3-83b3-42db-a4ea-d0e11b8bbdec"/>
    <ds:schemaRef ds:uri="http://schemas.microsoft.com/office/2006/documentManagement/types"/>
    <ds:schemaRef ds:uri="http://schemas.openxmlformats.org/package/2006/metadata/core-properties"/>
    <ds:schemaRef ds:uri="http://purl.org/dc/dcmitype/"/>
    <ds:schemaRef ds:uri="8dedfef6-c5ba-4a3e-af87-6a55fe944720"/>
    <ds:schemaRef ds:uri="http://schemas.microsoft.com/office/infopath/2007/PartnerControls"/>
    <ds:schemaRef ds:uri="http://www.w3.org/XML/1998/namespace"/>
    <ds:schemaRef ds:uri="http://purl.org/dc/terms/"/>
  </ds:schemaRefs>
</ds:datastoreItem>
</file>

<file path=customXml/itemProps16.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7.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8.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9.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0.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21.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3.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4.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4A916007-8023-445B-B95B-6FD071BCE8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8.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9.xml><?xml version="1.0" encoding="utf-8"?>
<ds:datastoreItem xmlns:ds="http://schemas.openxmlformats.org/officeDocument/2006/customXml" ds:itemID="{1734236D-193E-4861-B7AE-9E1751475E34}">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81</vt:i4>
      </vt:variant>
      <vt:variant>
        <vt:lpstr>Rangos con nombre</vt:lpstr>
      </vt:variant>
      <vt:variant>
        <vt:i4>81</vt:i4>
      </vt:variant>
    </vt:vector>
  </HeadingPairs>
  <TitlesOfParts>
    <vt:vector size="162" baseType="lpstr">
      <vt:lpstr>Present. </vt:lpstr>
      <vt:lpstr>Present.Aprob.</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1. SFS-RS</vt:lpstr>
      <vt:lpstr>2. SFS-RS.</vt:lpstr>
      <vt:lpstr>3. SFS-RS</vt:lpstr>
      <vt:lpstr>4. SFS-RS</vt:lpstr>
      <vt:lpstr>5. SFS-RS</vt:lpstr>
      <vt:lpstr>6. SFS-RS</vt:lpstr>
      <vt:lpstr> 1. SFS-RET</vt:lpstr>
      <vt:lpstr>2. SFS-RET.</vt:lpstr>
      <vt:lpstr>3. SFS-RET</vt:lpstr>
      <vt:lpstr>4. SFS-RET</vt:lpstr>
      <vt:lpstr>1.  SRL</vt:lpstr>
      <vt:lpstr>2.  SRL</vt:lpstr>
      <vt:lpstr>3.SRL</vt:lpstr>
      <vt:lpstr>4.SRL</vt:lpstr>
      <vt:lpstr>5.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5.Aport. Gob. y Pagos RS</vt:lpstr>
      <vt:lpstr>6.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Resumen </vt:lpstr>
      <vt:lpstr>2.Reportes ARL</vt:lpstr>
      <vt:lpstr>3. Reporte Sexo</vt:lpstr>
      <vt:lpstr>4. Reporte edad</vt:lpstr>
      <vt:lpstr>5. Reporte Empre.</vt:lpstr>
      <vt:lpstr>1. CI</vt:lpstr>
      <vt:lpstr>2.CI</vt:lpstr>
      <vt:lpstr>3.CI</vt:lpstr>
      <vt:lpstr>' 1. SFS-RET'!Área_de_impresión</vt:lpstr>
      <vt:lpstr>' 4.Pago Entidades'!Área_de_impresión</vt:lpstr>
      <vt:lpstr>' b) Reg. y Seg.'!Área_de_impresión</vt:lpstr>
      <vt:lpstr>' c) Seg. y Ben'!Área_de_impresión</vt:lpstr>
      <vt:lpstr>' d) Org. SDSS'!Área_de_impresión</vt:lpstr>
      <vt:lpstr>'1.  SRL'!Área_de_impresión</vt:lpstr>
      <vt:lpstr>'1. CI'!Área_de_impresión</vt:lpstr>
      <vt:lpstr>'1. Def_SVDS'!Área_de_impresión</vt:lpstr>
      <vt:lpstr>'1. Pagos ARL '!Área_de_impresión</vt:lpstr>
      <vt:lpstr>'1. Pagos SFS'!Área_de_impresión</vt:lpstr>
      <vt:lpstr>'1. SFS'!Área_de_impresión</vt:lpstr>
      <vt:lpstr>'1. SFS-RC'!Área_de_impresión</vt:lpstr>
      <vt:lpstr>'1. SFS-RS'!Área_de_impresión</vt:lpstr>
      <vt:lpstr>'10. SVDS'!Área_de_impresión</vt:lpstr>
      <vt:lpstr>'2 Pensiones por año'!Área_de_impresión</vt:lpstr>
      <vt:lpstr>'2.  SRL'!Área_de_impresión</vt:lpstr>
      <vt:lpstr>'2. Pagos_ SVDS'!Área_de_impresión</vt:lpstr>
      <vt:lpstr>'2. SFS'!Área_de_impresión</vt:lpstr>
      <vt:lpstr>'2. SFS-RC'!Área_de_impresión</vt:lpstr>
      <vt:lpstr>'2. SFS-RET.'!Área_de_impresión</vt:lpstr>
      <vt:lpstr>'2. SFS-RS.'!Área_de_impresión</vt:lpstr>
      <vt:lpstr>'2. SVDS'!Área_de_impresión</vt:lpstr>
      <vt:lpstr>'2.CI'!Área_de_impresión</vt:lpstr>
      <vt:lpstr>'2.Pagos x ARS'!Área_de_impresión</vt:lpstr>
      <vt:lpstr>'2.Reportes ARL'!Área_de_impresión</vt:lpstr>
      <vt:lpstr>'3. Afil. cotiz.'!Área_de_impresión</vt:lpstr>
      <vt:lpstr>'3. PagosXcuentas'!Área_de_impresión</vt:lpstr>
      <vt:lpstr>'3. Reporte Sexo'!Área_de_impresión</vt:lpstr>
      <vt:lpstr>'3. SFS'!Área_de_impresión</vt:lpstr>
      <vt:lpstr>'3. SFS-RC'!Área_de_impresión</vt:lpstr>
      <vt:lpstr>'3. SFS-RET'!Área_de_impresión</vt:lpstr>
      <vt:lpstr>'3. SFS-RS'!Área_de_impresión</vt:lpstr>
      <vt:lpstr>'3.CI'!Área_de_impresión</vt:lpstr>
      <vt:lpstr>'3.INV_SFS x Entidad'!Área_de_impresión</vt:lpstr>
      <vt:lpstr>'3.Pens.Disc. AFP'!Área_de_impresión</vt:lpstr>
      <vt:lpstr>'3.SRL'!Área_de_impresión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'4.INV_SFS x cuentas'!Área_de_impresión</vt:lpstr>
      <vt:lpstr>'4.SRL'!Área_de_impresión</vt:lpstr>
      <vt:lpstr>'5. Pens. Solid.dec'!Área_de_impresión</vt:lpstr>
      <vt:lpstr>'5. Reporte Empre.'!Área_de_impresión</vt:lpstr>
      <vt:lpstr>'5. SFS-RS'!Área_de_impresión</vt:lpstr>
      <vt:lpstr>'5. SRL'!Área_de_impresión</vt:lpstr>
      <vt:lpstr>'5. SVDS'!Área_de_impresión</vt:lpstr>
      <vt:lpstr>'5.Aport. Gob. y Pagos RS'!Área_de_impresión</vt:lpstr>
      <vt:lpstr>'5.Patrim. fp anual'!Área_de_impresión</vt:lpstr>
      <vt:lpstr>'5.SFS'!Área_de_impresión</vt:lpstr>
      <vt:lpstr>'6. Cartera Comp.'!Área_de_impresión</vt:lpstr>
      <vt:lpstr>'6. Pagos.SFS Pens.'!Área_de_impresión</vt:lpstr>
      <vt:lpstr>'6. SFS'!Área_de_impresión</vt:lpstr>
      <vt:lpstr>'6. SFS-RS'!Área_de_impresión</vt:lpstr>
      <vt:lpstr>'6. SVDS'!Área_de_impresión</vt:lpstr>
      <vt:lpstr>'7. SVDS'!Área_de_impresión</vt:lpstr>
      <vt:lpstr>'8. Rent. nominal'!Área_de_impresión</vt:lpstr>
      <vt:lpstr>'8. SVDS'!Área_de_impresión</vt:lpstr>
      <vt:lpstr>'9.Rentab.Real'!Área_de_impresión</vt:lpstr>
      <vt:lpstr>'9.SVDS'!Área_de_impresión</vt:lpstr>
      <vt:lpstr>'a) Linea de tiempo'!Área_de_impresión</vt:lpstr>
      <vt:lpstr>'a.Definición Ing.Gastos'!Área_de_impresión</vt:lpstr>
      <vt:lpstr>'b.Definición Ing.Gastos'!Área_de_impresión</vt:lpstr>
      <vt:lpstr>Contenido!Área_de_impresión</vt:lpstr>
      <vt:lpstr>'e) Gobernanza'!Área_de_impresión</vt:lpstr>
      <vt:lpstr>'f) Artículos'!Área_de_impresión</vt:lpstr>
      <vt:lpstr>'g) Artículos'!Área_de_impresión</vt:lpstr>
      <vt:lpstr>'ING._ EGR'!Área_de_impresión</vt:lpstr>
      <vt:lpstr>PENSIONES_SVDS!Área_de_impresión</vt:lpstr>
      <vt:lpstr>'Portada SFS'!Área_de_impresión</vt:lpstr>
      <vt:lpstr>'Present. '!Área_de_impresión</vt:lpstr>
      <vt:lpstr>Present.Aprob.!Área_de_impresión</vt:lpstr>
      <vt:lpstr>'Resumen '!Área_de_impresión</vt:lpstr>
      <vt:lpstr>SDSS!Área_de_impresión</vt:lpstr>
      <vt:lpstr>'SFS-Ing-Egr'!Área_de_impresión</vt:lpstr>
      <vt:lpstr>'SRL-Ing-Egr'!Área_de_impresión</vt:lpstr>
      <vt:lpstr>SVDS!Área_de_impresión</vt:lpstr>
      <vt:lpstr>'SVDS-Ing-Egr'!Área_de_impresión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2026-02-16T16:28:11Z</cp:lastPrinted>
  <dcterms:created xsi:type="dcterms:W3CDTF">2010-04-06T13:07:55Z</dcterms:created>
  <dcterms:modified xsi:type="dcterms:W3CDTF">2026-03-05T18:30:00Z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