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5.xml" ContentType="application/vnd.openxmlformats-officedocument.spreadsheetml.table+xml"/>
  <Override PartName="/xl/tables/table6.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ryan.cedeno\Downloads\"/>
    </mc:Choice>
  </mc:AlternateContent>
  <bookViews>
    <workbookView xWindow="0" yWindow="0" windowWidth="25125" windowHeight="11910" firstSheet="3" activeTab="3"/>
  </bookViews>
  <sheets>
    <sheet name="Primer trimestre" sheetId="2" state="hidden" r:id="rId1"/>
    <sheet name="segundo trimestre" sheetId="1" state="hidden" r:id="rId2"/>
    <sheet name=" Semestral" sheetId="6" state="hidden" r:id="rId3"/>
    <sheet name="1er. trimestre" sheetId="8" r:id="rId4"/>
    <sheet name="Resumen de 3 trimestre" sheetId="9" state="hidden" r:id="rId5"/>
    <sheet name="Hoja3" sheetId="3" state="hidden" r:id="rId6"/>
    <sheet name="primer " sheetId="7" state="hidden" r:id="rId7"/>
    <sheet name="2 do" sheetId="4" state="hidden" r:id="rId8"/>
  </sheets>
  <externalReferences>
    <externalReference r:id="rId9"/>
  </externalReferences>
  <definedNames>
    <definedName name="_xlnm.Print_Area" localSheetId="2">' Semestral'!$A$1:$J$61</definedName>
    <definedName name="_xlnm.Print_Area" localSheetId="3">'1er. trimestre'!$A$1:$J$53</definedName>
    <definedName name="_xlnm.Print_Area" localSheetId="0">'Primer trimestre'!$A$1:$J$54</definedName>
    <definedName name="_xlnm.Print_Area" localSheetId="1">'segundo trimestre'!$A$1:$J$61</definedName>
  </definedNames>
  <calcPr calcId="162913"/>
  <pivotCaches>
    <pivotCache cacheId="0" r:id="rId1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8" l="1"/>
  <c r="I25" i="8"/>
  <c r="I30" i="8" l="1"/>
  <c r="I29" i="8" l="1"/>
  <c r="J30" i="8" l="1"/>
  <c r="F25" i="1" l="1"/>
  <c r="G20" i="9" l="1"/>
  <c r="G19" i="9"/>
  <c r="F19" i="9"/>
  <c r="H19" i="9" s="1"/>
  <c r="G18" i="9"/>
  <c r="F18" i="9"/>
  <c r="H18" i="9" s="1"/>
  <c r="G17" i="9"/>
  <c r="F17" i="9"/>
  <c r="G16" i="9"/>
  <c r="F16" i="9"/>
  <c r="G15" i="9"/>
  <c r="F15" i="9"/>
  <c r="G14" i="9"/>
  <c r="F14" i="9"/>
  <c r="H14" i="9" s="1"/>
  <c r="G8" i="9"/>
  <c r="G7" i="9"/>
  <c r="F7" i="9"/>
  <c r="H7" i="9" s="1"/>
  <c r="G6" i="9"/>
  <c r="F6" i="9"/>
  <c r="G5" i="9"/>
  <c r="F5" i="9"/>
  <c r="H5" i="9" s="1"/>
  <c r="G4" i="9"/>
  <c r="F4" i="9"/>
  <c r="I4" i="9" l="1"/>
  <c r="I6" i="9"/>
  <c r="I15" i="9"/>
  <c r="I16" i="9"/>
  <c r="I17" i="9"/>
  <c r="I18" i="9"/>
  <c r="I19" i="9"/>
  <c r="I5" i="9"/>
  <c r="H17" i="9"/>
  <c r="F8" i="9"/>
  <c r="I7" i="9"/>
  <c r="I14" i="9"/>
  <c r="F20" i="9"/>
  <c r="H20" i="9" s="1"/>
  <c r="H6" i="9"/>
  <c r="H16" i="9"/>
  <c r="M30" i="8"/>
  <c r="M29" i="8"/>
  <c r="I8" i="9"/>
  <c r="H15" i="9"/>
  <c r="H4" i="9"/>
  <c r="H8" i="9" s="1"/>
  <c r="I20" i="9" l="1"/>
  <c r="L30" i="8"/>
  <c r="K30" i="8"/>
  <c r="L29" i="8"/>
  <c r="K29" i="8"/>
  <c r="C15" i="8"/>
  <c r="J34" i="4" l="1"/>
  <c r="R25" i="4"/>
  <c r="R26" i="4" s="1"/>
  <c r="R27" i="4" s="1"/>
  <c r="H32" i="4"/>
  <c r="N32" i="4" s="1"/>
  <c r="F30" i="4"/>
  <c r="F33" i="4" s="1"/>
  <c r="H33" i="4" s="1"/>
  <c r="I33" i="4" s="1"/>
  <c r="P26" i="4"/>
  <c r="P28" i="4" s="1"/>
  <c r="G30" i="6"/>
  <c r="I30" i="6" s="1"/>
  <c r="G29" i="1"/>
  <c r="G29" i="6" s="1"/>
  <c r="I29" i="6" s="1"/>
  <c r="H30" i="6"/>
  <c r="J30" i="6" s="1"/>
  <c r="H29" i="6"/>
  <c r="J29" i="6" s="1"/>
  <c r="B51" i="6"/>
  <c r="I25" i="6"/>
  <c r="C15" i="6"/>
  <c r="M33" i="4" l="1"/>
  <c r="M34" i="4" s="1"/>
  <c r="N33" i="4"/>
  <c r="I32" i="4"/>
  <c r="J33" i="4"/>
  <c r="F34" i="4"/>
  <c r="F35" i="4" s="1"/>
  <c r="F36" i="4" l="1"/>
  <c r="B51" i="1" l="1"/>
  <c r="E30" i="1"/>
  <c r="H30" i="1"/>
  <c r="H29" i="1"/>
  <c r="F29" i="2"/>
  <c r="F30" i="2"/>
  <c r="E30" i="2"/>
  <c r="E29" i="2"/>
  <c r="E29" i="6" s="1"/>
  <c r="E11" i="3"/>
  <c r="E30" i="6" l="1"/>
  <c r="F12" i="3"/>
  <c r="E12" i="3"/>
  <c r="D12" i="3"/>
  <c r="C12" i="3"/>
  <c r="G11" i="3"/>
  <c r="G10" i="3"/>
  <c r="D6" i="3"/>
  <c r="E6" i="3"/>
  <c r="F6" i="3"/>
  <c r="C6" i="3"/>
  <c r="G5" i="3"/>
  <c r="G4" i="3"/>
  <c r="C30" i="2" s="1"/>
  <c r="I30" i="2" s="1"/>
  <c r="J30" i="2"/>
  <c r="J29" i="2"/>
  <c r="I29" i="2"/>
  <c r="I25" i="2"/>
  <c r="C15" i="2"/>
  <c r="G6" i="3" l="1"/>
  <c r="G12" i="3"/>
  <c r="J29" i="1" l="1"/>
  <c r="I29" i="1"/>
  <c r="F29" i="1"/>
  <c r="F29" i="6" s="1"/>
  <c r="F30" i="1"/>
  <c r="F30" i="6" s="1"/>
  <c r="I25" i="1"/>
  <c r="I30" i="1"/>
  <c r="J30" i="1"/>
  <c r="C15" i="1" l="1"/>
</calcChain>
</file>

<file path=xl/comments1.xml><?xml version="1.0" encoding="utf-8"?>
<comments xmlns="http://schemas.openxmlformats.org/spreadsheetml/2006/main">
  <authors>
    <author>Escania Navarro</author>
  </authors>
  <commentList>
    <comment ref="B37" authorId="0" shapeId="0">
      <text>
        <r>
          <rPr>
            <b/>
            <sz val="9"/>
            <color indexed="81"/>
            <rFont val="Tahoma"/>
            <family val="2"/>
          </rPr>
          <t>Escania Navarro:</t>
        </r>
        <r>
          <rPr>
            <sz val="9"/>
            <color indexed="81"/>
            <rFont val="Tahoma"/>
            <family val="2"/>
          </rPr>
          <t xml:space="preserve">
Retroalimentación pendiente de Juan.
Valorado con Melissa, justificar con la gestión operativo de la las comisiones permanentes. 
Citar otras 2 resoluciones de alto impacto que ameritaron varias reuniones de discusión para justificar la desviación de la meta física. </t>
        </r>
      </text>
    </comment>
  </commentList>
</comments>
</file>

<file path=xl/sharedStrings.xml><?xml version="1.0" encoding="utf-8"?>
<sst xmlns="http://schemas.openxmlformats.org/spreadsheetml/2006/main" count="465" uniqueCount="180">
  <si>
    <t>Informe de Evaluación Trimestral de las Metas Físicas-Financieras</t>
  </si>
  <si>
    <t>Código</t>
  </si>
  <si>
    <t>Documento Relacionado</t>
  </si>
  <si>
    <t>Fecha Versión</t>
  </si>
  <si>
    <t>Versión</t>
  </si>
  <si>
    <t>I -Información Institucional</t>
  </si>
  <si>
    <t>I.I - Completar los datos requeridos sobre la institución</t>
  </si>
  <si>
    <t>Capítulo</t>
  </si>
  <si>
    <t>5207 - CONSEJO NACIONAL DE SEGURIDAD SOCIAL</t>
  </si>
  <si>
    <t>Subcapítulo</t>
  </si>
  <si>
    <t>01 - CONSEJO NACIONAL DE LA SEGURIDAD SOCIAL -CNSS-</t>
  </si>
  <si>
    <t>Unidad Ejecutora</t>
  </si>
  <si>
    <t>0001 - CONSEJO NACIONAL DE LA SEGURIDAD SOCIAL -CNSS-</t>
  </si>
  <si>
    <t>Misión</t>
  </si>
  <si>
    <t>Garantizar protección social, solidaria, suficiente y oportuna contra los riesgos de vejez, discapacidad, sobrevivencia, enfermedad, maternidad, infancia y riesgos laborales, procurando el mayor impacto social, económico y de calidad de vida de la población beneficiaria, cumpliendo con las normas establecidas.</t>
  </si>
  <si>
    <t>Visión</t>
  </si>
  <si>
    <t>Ser un Sistema de Seguridad Social universal, dinámico y sostenible que garantice la prestación de los beneficios y servicios con calidad, eficiencia, transparencia y equidad.</t>
  </si>
  <si>
    <t>II. Contribución a la Estrategia Nacional de Desarrollo</t>
  </si>
  <si>
    <t>Eje estratégico:</t>
  </si>
  <si>
    <t xml:space="preserve">Desarrollo Social </t>
  </si>
  <si>
    <t>Objetivo general:</t>
  </si>
  <si>
    <t>Objetivo(s) específico(s):</t>
  </si>
  <si>
    <t xml:space="preserve">2.2.3 </t>
  </si>
  <si>
    <t>Garantizar un sistema universal, único y sostenible de Seguridad Social frente a los riesgos de vejez, discapacidad y sobrevivencia, integrando y transparentando los regímenes segmentados existentes, en conformidad con la ley 87-01</t>
  </si>
  <si>
    <t>III. Información del Programa</t>
  </si>
  <si>
    <t>Nombre:</t>
  </si>
  <si>
    <t>13 - Dirección y coordinación del Sistema Dominicano de Seguridad Social</t>
  </si>
  <si>
    <t>Descripción:</t>
  </si>
  <si>
    <t>Consiste en garantizar el derecho a salud de calidad para todos los dominicanos y dominicanas, priorizando el primer nivel de atención, basado en un modelo preventivo más que curativo; así como mejorar la calidad de los servicios de salud, reducir las tasas de mortalidad materna e infantil, mejorar los indicadores asociados a las enfermedades infecto-contagiosas.</t>
  </si>
  <si>
    <r>
      <t>Beneficiarios:</t>
    </r>
    <r>
      <rPr>
        <sz val="12"/>
        <color rgb="FF000000"/>
        <rFont val="Century Gothic"/>
        <family val="2"/>
      </rPr>
      <t xml:space="preserve"> </t>
    </r>
  </si>
  <si>
    <t>Población de escasas recursos.</t>
  </si>
  <si>
    <t>Resultado Asociado:</t>
  </si>
  <si>
    <t>Mantener la cobertura universal de aseguramiento en salud de la población en un 97% para el año 2022 en relación con el 95% del año 2021</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</si>
  <si>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</si>
  <si>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</si>
  <si>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</si>
  <si>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</si>
  <si>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</si>
  <si>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</si>
  <si>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</si>
  <si>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</si>
  <si>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</si>
  <si>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</si>
  <si>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</si>
  <si>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</si>
  <si>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</si>
  <si>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</si>
  <si>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</si>
  <si>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</si>
  <si>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</si>
  <si>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</si>
  <si>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</si>
  <si>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</si>
  <si>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</si>
  <si>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6658 - Resoluciones de políticas, normativas y convenios</t>
  </si>
  <si>
    <t>Porcentaje de resoluciones ejecutadas durante el período</t>
  </si>
  <si>
    <t>6710 - Notificaciones de dictámenes sobre el grado de discapacidad</t>
  </si>
  <si>
    <t>Porcentaje de dictámenes notificados durante el período</t>
  </si>
  <si>
    <t xml:space="preserve">Nota: Las informaciones presentadas en el “cuadro de desempeño financiero” por programa son de autoría y responsabilidad de la institución. </t>
  </si>
  <si>
    <t>V. Análisis de los Logros y Desviaciones</t>
  </si>
  <si>
    <t>V.I - Información de Logros y Desviaciones por Producto</t>
  </si>
  <si>
    <t xml:space="preserve">Producto: </t>
  </si>
  <si>
    <t xml:space="preserve">Descripción del producto: </t>
  </si>
  <si>
    <t>Las regulaciones e instrucciones del CNSS para el funcionamiento del Seguro Familiar de Salud (SFS), el Seguro de Vejez, Discapacidad y Sobrevivencia (SVDS), el Seguro de Riesgos Laborales (SRL), son ejecutadas por las entidades que conforman el SDSS, son formalizadas en resoluciones, las cuales son ejecutadas por una o varias entidades del SDSS. Dichas ejecuciones incluyen pero no se limitan a: estudios técnicos, legales, auditorias de gestión, prestación de servicios, entre otros.</t>
  </si>
  <si>
    <t>Logros alcanzados:</t>
  </si>
  <si>
    <t>El CNSS logro resolutar a importantes temas de gran impacto entre los que fueron: Extension de la cobertura del Fonamat, Gastos Funebres, Pruebas PCR COVID-19, Aumento de la cobertura de servicios y aumento percapita pagado a los medicos por Anestecia y procedimientos varios.</t>
  </si>
  <si>
    <t>Causas y justificación del desvío:</t>
  </si>
  <si>
    <t>El CNSS presento una baja productividad en el Primer Trimestre del año donde la meta proyectada del producto fisico fue un 20% y solo se logro cumplir un 5.88% debido a una baja en las reuniones de la plenaria.</t>
  </si>
  <si>
    <t>Evaluación médica realizada en cumplimiento al manual de evaluación del grado de discapacidad aprobado por el Consejo Nacional de Seguridad Social vía las comisiones médicas nacional y regionales</t>
  </si>
  <si>
    <t>Este año se alcanzaron las 1300 notificaciones, el cual la baja cantidad se debe a una sobreestimacion realizada en la meta planificada. Este año se redujeron en un 25% las devoluciones por calidad medica los dictamenes recibidos.</t>
  </si>
  <si>
    <t xml:space="preserve">Varios factores amentado el desempeño físico y financiero del producto: incremento por nuevos afiliados  y alta incidencia de visitada a los centros de atencion. </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</si>
  <si>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</si>
  <si>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</si>
  <si>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Para el segundo trimestre estaremos enfocados en el proceso de organización y eficientizacion de los procesos para la realizacion de plenarias, asi como la estructuracion de mesas de trabajos con el fin de dar respuesta oportuna a las metas realizadas en nuestro plan operativo y/o presupuesto.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</si>
  <si>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</si>
  <si>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r>
      <rPr>
        <b/>
        <sz val="11"/>
        <rFont val="Calibri"/>
        <family val="2"/>
      </rPr>
      <t>Periodo</t>
    </r>
    <r>
      <rPr>
        <sz val="11"/>
        <rFont val="Calibri"/>
        <family val="2"/>
      </rPr>
      <t>: Primer Trimestre Enero-marzo 2022</t>
    </r>
  </si>
  <si>
    <t>________________________________________</t>
  </si>
  <si>
    <t>Escania Navarro</t>
  </si>
  <si>
    <t xml:space="preserve">Director  de Planificación y Desarrollo </t>
  </si>
  <si>
    <t>En el 2021 en el CNSS logro aumentar las cantidades de reuniones al lograr el 106 % de la planificación previa.</t>
  </si>
  <si>
    <t>El CNSS presento una mejora productividad con respecto al Primer Trimestre del año, donde la meta proyectada del producto físico fue un 20% y solo se logro cumplir un 5.% debido a una baja en las reuniones de la plenaria.</t>
  </si>
  <si>
    <t>Este año se alcanzaron las 1300 notificaciones, el cual la baja cantidad se debe a una sobreestimación realizada en la meta planificada. Este año se redujeron en un 25% las devoluciones por calidad medica los dictámenes recibidos.</t>
  </si>
  <si>
    <t xml:space="preserve">Varios factores amentado el desempeño físico y financiero del producto: incremento por nuevos afiliados  y alta incidencia de visitada a los centros de atención. </t>
  </si>
  <si>
    <t xml:space="preserve">Para el tercer trimestre estaremos enfocados en lograr realizar procesos de seguimiento  de temas y plenarias a fin de dar respuesta a temas pendientes, derivados de reunionés previas, cabe destacar que después de la designación del Doctor Edward Guzman se ha priorizado la realización de reuniones que den respuestas a temas derivados de reuniones previas del consejo, así como eficientizar los procesos del área de comisiones medicas. a fin de impactar ambos productos programáticos.
							</t>
  </si>
  <si>
    <r>
      <rPr>
        <b/>
        <sz val="11"/>
        <rFont val="Calibri"/>
        <family val="2"/>
      </rPr>
      <t>Periodo</t>
    </r>
    <r>
      <rPr>
        <sz val="11"/>
        <rFont val="Calibri"/>
        <family val="2"/>
      </rPr>
      <t>: Segundo  Trimestre abril-junio 2022</t>
    </r>
  </si>
  <si>
    <t>Programación Semestral</t>
  </si>
  <si>
    <t xml:space="preserve">Nota:  Las informaciones presentadas en el “cuadro de desempeño financiero” por programa son de autoría y responsabilidad de la institución. </t>
  </si>
  <si>
    <t>El CNSS logro aumentar las cantidades de reuniones al lograr el 106 % de la planificación previa.</t>
  </si>
  <si>
    <r>
      <rPr>
        <b/>
        <sz val="11"/>
        <rFont val="Calibri"/>
        <family val="2"/>
      </rPr>
      <t>Periodo</t>
    </r>
    <r>
      <rPr>
        <sz val="11"/>
        <rFont val="Calibri"/>
        <family val="2"/>
      </rPr>
      <t>: Primer Semestre Enero-Junio 2022</t>
    </r>
  </si>
  <si>
    <t>Informe Operativo Físico Financiero</t>
  </si>
  <si>
    <t>v1</t>
  </si>
  <si>
    <r>
      <rPr>
        <i/>
        <sz val="11"/>
        <color rgb="FF000000"/>
        <rFont val="Calibri"/>
        <scheme val="minor"/>
      </rPr>
      <t>En el primer trimestre del 2025 el Consejo Nacional de Seguridad Social (CNSS) fueron ejecutadas un total de 05 de  sesiones ordinarias que permitieron la emisión 25 resoluciones de impacto ciudadano derivada de los insumos de las sesiones de trabajo de las comisiones permanentes:  Comisión Permanente Salud (CPS),  Comisión de Presupuesto Finanzas e Inversión (CPFeI), Comisión Permanente Reglamento (CPR), Comisión Permanente de Riesgo Laboral (CPRL), Comisión Permanente Pensiones (CPP), Comisión Especial de Reglamento (CE-RA) y Comisiones Especiales (CE) como resultado de lo anterior se destaca la</t>
    </r>
    <r>
      <rPr>
        <b/>
        <i/>
        <sz val="11"/>
        <color rgb="FF000000"/>
        <rFont val="Calibri"/>
        <scheme val="minor"/>
      </rPr>
      <t xml:space="preserve"> Resolución No. 610-04 del CNSS que representa un hito para la consolidación del acceso universal al Sistema Dominicano de Seguridad Social, </t>
    </r>
    <r>
      <rPr>
        <i/>
        <sz val="11"/>
        <color rgb="FF000000"/>
        <rFont val="Calibri"/>
        <scheme val="minor"/>
      </rPr>
      <t>al establecer medidas que garantizan la co</t>
    </r>
    <r>
      <rPr>
        <b/>
        <i/>
        <sz val="11"/>
        <color rgb="FF000000"/>
        <rFont val="Calibri"/>
        <scheme val="minor"/>
      </rPr>
      <t xml:space="preserve">ntinuidad de la cobertura en salud de más de 4.9 millones de personas afiliadas al Régimen Subsidiado, </t>
    </r>
    <r>
      <rPr>
        <i/>
        <sz val="11"/>
        <color rgb="FF000000"/>
        <rFont val="Calibri"/>
        <scheme val="minor"/>
      </rPr>
      <t>población que representa el grupo más vulnerable del país y que equivale al 45% del total de afiliados al sistema. Esta decisión del CNSS asegura la protección de los derechos en salud de estas personas, se destaca como logros  la ampliación de Cobertura de Medicamentos de Alto Costo relacionados al Tratamiento del Cáncer en UN MILLÓN DE PESOS DOMINICANOS CON 00/100 (RD$1,000,000.00), y se unifica la cobertura ya dispuesta junto a la correspondiente a los Neoadyuvantes, Adyuvantes y Paliativos a DOS MILLONES NOVENTA MIL PESOS DOMINICANOS (RD$2,090,000.00)manteniendo la cobertura de UN MILLÓN DE PESOS DOMINICANOS CON 00/100 (RD$1,000,000.00), para todos los servicios incluidos en los Sub Grupos 9.15  (cobertura de los medicamentos de Alto Costo para el tratamiento oncológico) y 9.16, distintos a medicamentos aplicarán para el tratamiento de tumoraciones benignas; así como, se APRUEBA la extensión de la cobertura de medicamentos de Alto Costo a RD$1,000,000.00, para otras patologías No Oncológicas. Esta cobertura será efectiva a partir del mes de abril del 2025, con retroactividad al mes de enero del 2025</t>
    </r>
  </si>
  <si>
    <t>Respecto al producto 6658, relacionado con la ejecución de resoluciones de políticas, normativas y convenios, la ejecución física fue del 96.57%, mientras que la financiera alcanzó un 52% de cumplimiento. La diferencia del -3.43% entre la programación y la ejecución física se justifica por los retrasos en la operación de las comisiones, y la programación incompleta de pagos al cierre del período. la baja ejecución financiera % se  debe principalmentea la merma en la realización de reuniones de comisiones y al pago completivo correspondiente al mes de diciembre, lo cual no se ejecutó dentro del primer trimestre. Adicionalmente, se registraron retrasos en el conocimiento del backlog de temas pendientes. Durante el primer trimestre, se realizaron las convocatorias correspondientes para completar las vacantes de titulares y suplentes del sector de profesionales, técnicos, personas con discapacidad, indigentes y desempleados. Estas vacantes fueron cubiertas en marzo, por lo que la ejecución correspondiente a dicho sector se reflejará a partir del segundo trimestre.</t>
  </si>
  <si>
    <t xml:space="preserve"> Durante el primer trimestre del 2025 recibió un total de 667 solicitudes de evaluación del grado de discapacidad y se lograron dictaminar 780 expedientes. Se destaca reducción significativa en los tiempos de respuesta promedio en la emisión de los dictamentes médicos pasando de 105.98 días en el primer trimestre de 2024 a 19.83 días en el mismo período de 2025 gracias a la  digitalización de Comisiones Médicas  implementado durante el último año, que ha permitido una gestión más ágil desde la citación hasta la notificación final del dictamen. Como resultado, el tiempo de respuesta promedio se redujo significativamente, pasando de 105.98 días en el primer trimestre de 2024 a 19.83 días en el mismo período de 2025.</t>
  </si>
  <si>
    <t xml:space="preserve">
En cuanto al producto 6710, vinculado con las notificaciones de dictámenes sobre el grado de discapacidad, la ejecución física reportada durante el T1-2025 fue del 130% y con una ejecución financiera del 140%. Esta sobre-ejecución dado que se trabajaron 180 solicitudes adicionales drivadas del proceso de recepción y  de auditoria de calidad que representan el incremento significativo en la cantidad de notificaciones realizadas durante el primer trimestre de 2025, alcanzando un total de 785 dictámenes notificados vs los 600 iniciales proyectados, lo cual representa un aumento del 38% en comparación con el mismo período del año anterior (485 dictámenes), se destaca que las mejoras en la  digitalización de Comisiones Médicas  implementadas durante el último año han mostrado una gestión más ágil desde la citación hasta la notificación final del dictamen que es de donde parten el aumento (capacidad de respuestas más rapida que permiten la conclusión de los dictamen por debajo de los 60días reglamentario).
 Lo anterior refleja durante el 1t-2025 una reducción significativa pasando a 19.83 como tiempo maximo de respuesta si bien se denota una mejora operativa que refleja aumento de la producción fisica  se afecta proporcionalemente la proyección de ejeucució presupuestaria  prevista presupuestariamente ameritando erogar los pagos correspondientes por el total de dictamentenes elaborado por el personal médico subcontratado a corde a lo establecido a la resolución aprobada el 13/10/2022 en la sesión ordinaria 555 que pauta precios por dictamenes elaborado.  </t>
  </si>
  <si>
    <t xml:space="preserve">1-Coordinar con UNIPAGO los ajustes y limitaciones que requiere el sistema SIGEBEN para que nos presente retrasos en tipificación y cierre del dictámen como fue el T1.
2-Realizar ajuste en la progamación con probabilidad  de modificación ( T3-2025) que contemple un procentaje de variación y aumento de la ejeución fisica y financiera del producto 6710 dado el volumen de dictámenes en revisión por calidad.
3-Coordinar con DIGEPRES una sesión para evaluar la naturaleza y forma de medición actual de los productos programaticos del CNSS dada la particularidad que las metas inferidas al depender de ingreso de solicitudes (convenios, dictamenes) no es controlable por el organismo, un periodo y otro tiene fluctuasiones diversas.
</t>
  </si>
  <si>
    <r>
      <rPr>
        <b/>
        <sz val="11"/>
        <color rgb="FF000000"/>
        <rFont val="Calibri"/>
      </rPr>
      <t>Periodo</t>
    </r>
    <r>
      <rPr>
        <sz val="11"/>
        <color rgb="FF000000"/>
        <rFont val="Calibri"/>
      </rPr>
      <t>:  Trimestre Enero - Marzo 2025</t>
    </r>
  </si>
  <si>
    <t>Cod.Producto</t>
  </si>
  <si>
    <t>Suma de Pres. Vigente Aprobado</t>
  </si>
  <si>
    <t>Suma de Total Librado</t>
  </si>
  <si>
    <t>Presupuestado</t>
  </si>
  <si>
    <t xml:space="preserve">Ejecucion </t>
  </si>
  <si>
    <t>Disponibilidad</t>
  </si>
  <si>
    <t>%</t>
  </si>
  <si>
    <t>00</t>
  </si>
  <si>
    <t>Acciones que no generan producción</t>
  </si>
  <si>
    <t>01</t>
  </si>
  <si>
    <t>Acciones comunes</t>
  </si>
  <si>
    <t>02</t>
  </si>
  <si>
    <t>Personas físicas y jurídicas reciben resoluciones de políticas, normativas y convenios aprobados</t>
  </si>
  <si>
    <t>03</t>
  </si>
  <si>
    <t>Empresas administradoras de riesgos reciben servicios de evaluación, calificación y notificación del grado de discapacidad</t>
  </si>
  <si>
    <t>Total general</t>
  </si>
  <si>
    <t>Cod.Ref CCP Concepto</t>
  </si>
  <si>
    <t>Ref CCP Concepto</t>
  </si>
  <si>
    <t>Enero-Septiembre 2022</t>
  </si>
  <si>
    <t>2.1</t>
  </si>
  <si>
    <t>REMUNERACIONES Y CONTRIBUCIONES</t>
  </si>
  <si>
    <t>2.2</t>
  </si>
  <si>
    <t>CONTRATACIÓN DE SERVICIOS</t>
  </si>
  <si>
    <t>2.3</t>
  </si>
  <si>
    <t>MATERIALES Y SUMINISTROS</t>
  </si>
  <si>
    <t>2.4</t>
  </si>
  <si>
    <t>TRANSFERENCIAS CORRIENTES</t>
  </si>
  <si>
    <t>2.6</t>
  </si>
  <si>
    <t>BIENES MUEBLES, INMUEBLES E INTANGIBLES</t>
  </si>
  <si>
    <t>2.7</t>
  </si>
  <si>
    <t>OBRAS</t>
  </si>
  <si>
    <t>6710: Notificaciones de dictámenes sobre el grado de discapacidad.</t>
  </si>
  <si>
    <t>Mes</t>
  </si>
  <si>
    <t>T1</t>
  </si>
  <si>
    <t>T2</t>
  </si>
  <si>
    <t>T3</t>
  </si>
  <si>
    <t>T4</t>
  </si>
  <si>
    <t>Total</t>
  </si>
  <si>
    <t>Fisico</t>
  </si>
  <si>
    <t>financiero</t>
  </si>
  <si>
    <t>TOTAL</t>
  </si>
  <si>
    <t>6658: Resoluciones de políticas, normativas y convenios</t>
  </si>
  <si>
    <r>
      <t xml:space="preserve">
SOLICITUDES POR ESTADO Y ENTIDAD
</t>
    </r>
    <r>
      <rPr>
        <b/>
        <sz val="10"/>
        <color indexed="8"/>
        <rFont val="Arial"/>
        <family val="2"/>
      </rPr>
      <t xml:space="preserve">Desde: 01/01/2022 - Hasta: 31/03/2022
</t>
    </r>
    <r>
      <rPr>
        <b/>
        <sz val="7"/>
        <color indexed="8"/>
        <rFont val="Arial"/>
        <family val="2"/>
      </rPr>
      <t>Visualizado en fecha: 01/04/2022 2:57:27 PM</t>
    </r>
  </si>
  <si>
    <t>ESTADO/ENTIDAD</t>
  </si>
  <si>
    <t>AFP ATLÁNTICO</t>
  </si>
  <si>
    <t>AFP CRECER</t>
  </si>
  <si>
    <t>AFP POPULAR</t>
  </si>
  <si>
    <t>AFP RESERVAS</t>
  </si>
  <si>
    <t>AFP ROMANA</t>
  </si>
  <si>
    <t>AFP SIEMBRA</t>
  </si>
  <si>
    <t>ARL SALUD SEGURA</t>
  </si>
  <si>
    <t>DGJP MH</t>
  </si>
  <si>
    <t>PP BANCO CENTRAL</t>
  </si>
  <si>
    <t>PP BANCO RESERVAS</t>
  </si>
  <si>
    <t>PPS INABIMA</t>
  </si>
  <si>
    <t>PRPN</t>
  </si>
  <si>
    <t>Pendiente Creación Final</t>
  </si>
  <si>
    <t>Pendiente Revisión Solicitud Evaluación</t>
  </si>
  <si>
    <t>Mantenimiento Solicitud Evaluación</t>
  </si>
  <si>
    <t>Coordinar Cita Afiliado</t>
  </si>
  <si>
    <t>Atender Cita Afiliado</t>
  </si>
  <si>
    <t>Evaluación Médica</t>
  </si>
  <si>
    <t>Devueltas a Evaluación Médica por Calidad</t>
  </si>
  <si>
    <t>Calificación Médica</t>
  </si>
  <si>
    <t>Devueltas a Calificación Médica por Calidad</t>
  </si>
  <si>
    <t>Dictamen Discapacidad</t>
  </si>
  <si>
    <t>Pendiente Revisión Solicitud por Calidad</t>
  </si>
  <si>
    <t>Solicitudes Revisadas por Calidad</t>
  </si>
  <si>
    <t>Gestionar Entrega de Dictamen</t>
  </si>
  <si>
    <t>Solicitudes Suspendidas</t>
  </si>
  <si>
    <t>Solicitudes Inactivas</t>
  </si>
  <si>
    <t>Otros</t>
  </si>
  <si>
    <r>
      <t xml:space="preserve">
SOLICITUDES POR ESTADO Y ENTIDAD
</t>
    </r>
    <r>
      <rPr>
        <b/>
        <sz val="10"/>
        <color indexed="8"/>
        <rFont val="Arial"/>
        <family val="2"/>
      </rPr>
      <t xml:space="preserve">Desde: 01/04/2022 - Hasta: 30/06/2022
</t>
    </r>
    <r>
      <rPr>
        <sz val="7"/>
        <color indexed="8"/>
        <rFont val="Arial"/>
        <family val="2"/>
      </rPr>
      <t>Visualizado en fecha: 18/07/2022 1:01:40 PM</t>
    </r>
  </si>
  <si>
    <t>Devueltas a Dictamen Discapacidad por Calidad</t>
  </si>
  <si>
    <t>Apelación en proceso CMN</t>
  </si>
  <si>
    <t>Solicitudes con Dictamenes Apelados</t>
  </si>
  <si>
    <t>Pendiente Revisión por CTD SIPEN</t>
  </si>
  <si>
    <t>Elaborado por:</t>
  </si>
  <si>
    <t>Validado por:</t>
  </si>
  <si>
    <t>Juan Diaz</t>
  </si>
  <si>
    <t>Encargado de Planes, Programas Y Proyectos</t>
  </si>
  <si>
    <t xml:space="preserve">Ing. Escania Navarro </t>
  </si>
  <si>
    <t xml:space="preserve">Directora de Planificación y Desarrollo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</si>
</sst>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dd/mm/yyyy;@"/>
    <numFmt numFmtId="165" formatCode="[$-10409]#,##0;\-#,##0"/>
    <numFmt numFmtId="166" formatCode="[$-10409]#,##0.00;\-#,##0.00"/>
    <numFmt numFmtId="167" formatCode="[$-10409]0.00%"/>
    <numFmt numFmtId="168" formatCode="[$-10409]#,##0;\(#,##0\)"/>
    <numFmt numFmtId="170" formatCode="0.0%"/>
  </numFmts>
  <fonts count="47"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u/>
      <sz val="11"/>
      <name val="Calibri"/>
      <family val="2"/>
    </font>
    <font>
      <b/>
      <sz val="11"/>
      <color theme="1"/>
      <name val="Century Gothic"/>
      <family val="2"/>
    </font>
    <font>
      <b/>
      <sz val="11.5"/>
      <color rgb="FF221E1F"/>
      <name val="Century Gothic"/>
      <family val="2"/>
    </font>
    <font>
      <sz val="10"/>
      <name val="Arial"/>
      <family val="2"/>
    </font>
    <font>
      <b/>
      <sz val="10"/>
      <color indexed="8"/>
      <name val="Arial"/>
      <family val="2"/>
    </font>
    <font>
      <sz val="10"/>
      <color indexed="8"/>
      <name val="Arial"/>
      <family val="2"/>
    </font>
    <font>
      <sz val="9"/>
      <color indexed="8"/>
      <name val="Arial"/>
      <family val="2"/>
    </font>
    <font>
      <b/>
      <sz val="9"/>
      <color indexed="8"/>
      <name val="Arial"/>
      <family val="2"/>
    </font>
    <font>
      <b/>
      <sz val="11"/>
      <color indexed="8"/>
      <name val="Arial"/>
      <family val="2"/>
    </font>
    <font>
      <sz val="7"/>
      <color indexed="8"/>
      <name val="Arial"/>
      <family val="2"/>
    </font>
    <font>
      <sz val="11"/>
      <color indexed="8"/>
      <name val="Calibri"/>
      <family val="2"/>
      <scheme val="minor"/>
    </font>
    <font>
      <b/>
      <sz val="10"/>
      <name val="Arial"/>
      <family val="2"/>
    </font>
    <font>
      <b/>
      <sz val="7"/>
      <color indexed="8"/>
      <name val="Arial"/>
      <family val="2"/>
    </font>
    <font>
      <b/>
      <sz val="11"/>
      <color theme="0"/>
      <name val="Calibri"/>
      <family val="2"/>
      <scheme val="minor"/>
    </font>
    <font>
      <sz val="9"/>
      <color indexed="81"/>
      <name val="Tahoma"/>
      <family val="2"/>
    </font>
    <font>
      <b/>
      <sz val="9"/>
      <color indexed="81"/>
      <name val="Tahoma"/>
      <family val="2"/>
    </font>
    <font>
      <i/>
      <sz val="11"/>
      <name val="Calibri"/>
      <family val="2"/>
      <scheme val="minor"/>
    </font>
    <font>
      <sz val="11"/>
      <name val="Arial"/>
      <family val="2"/>
    </font>
    <font>
      <b/>
      <sz val="9"/>
      <name val="Calibri"/>
      <family val="2"/>
    </font>
    <font>
      <i/>
      <sz val="11"/>
      <color theme="1"/>
      <name val="Calibri"/>
      <scheme val="minor"/>
    </font>
    <font>
      <b/>
      <sz val="11"/>
      <color rgb="FF000000"/>
      <name val="Calibri"/>
    </font>
    <font>
      <sz val="11"/>
      <color rgb="FF000000"/>
      <name val="Calibri"/>
    </font>
    <font>
      <i/>
      <sz val="11"/>
      <color rgb="FF000000"/>
      <name val="Calibri"/>
      <scheme val="minor"/>
    </font>
    <font>
      <b/>
      <i/>
      <sz val="11"/>
      <color rgb="FF000000"/>
      <name val="Calibri"/>
      <scheme val="minor"/>
    </font>
  </fonts>
  <fills count="16">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2"/>
        <bgColor indexed="64"/>
      </patternFill>
    </fill>
    <fill>
      <patternFill patternType="solid">
        <fgColor indexed="10"/>
        <bgColor indexed="0"/>
      </patternFill>
    </fill>
    <fill>
      <patternFill patternType="solid">
        <fgColor indexed="9"/>
        <bgColor indexed="0"/>
      </patternFill>
    </fill>
    <fill>
      <patternFill patternType="solid">
        <fgColor theme="8"/>
        <bgColor theme="8"/>
      </patternFill>
    </fill>
    <fill>
      <patternFill patternType="solid">
        <fgColor theme="4" tint="0.79998168889431442"/>
        <bgColor theme="4" tint="0.79998168889431442"/>
      </patternFill>
    </fill>
    <fill>
      <patternFill patternType="solid">
        <fgColor rgb="FF00B050"/>
        <bgColor indexed="64"/>
      </patternFill>
    </fill>
  </fills>
  <borders count="7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style="thin">
        <color indexed="9"/>
      </left>
      <right style="thin">
        <color indexed="8"/>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8"/>
      </left>
      <right style="thin">
        <color indexed="9"/>
      </right>
      <top style="thin">
        <color indexed="9"/>
      </top>
      <bottom style="thin">
        <color indexed="9"/>
      </bottom>
      <diagonal/>
    </border>
    <border>
      <left style="thin">
        <color indexed="9"/>
      </left>
      <right style="thin">
        <color indexed="8"/>
      </right>
      <top style="thin">
        <color indexed="8"/>
      </top>
      <bottom style="thin">
        <color indexed="9"/>
      </bottom>
      <diagonal/>
    </border>
    <border>
      <left style="thin">
        <color indexed="9"/>
      </left>
      <right style="thin">
        <color indexed="9"/>
      </right>
      <top style="thin">
        <color indexed="8"/>
      </top>
      <bottom style="thin">
        <color indexed="9"/>
      </bottom>
      <diagonal/>
    </border>
    <border>
      <left/>
      <right style="thin">
        <color indexed="9"/>
      </right>
      <top style="thin">
        <color indexed="8"/>
      </top>
      <bottom style="thin">
        <color indexed="9"/>
      </bottom>
      <diagonal/>
    </border>
    <border>
      <left style="thin">
        <color indexed="8"/>
      </left>
      <right style="thin">
        <color indexed="9"/>
      </right>
      <top style="thin">
        <color indexed="8"/>
      </top>
      <bottom style="thin">
        <color indexed="9"/>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9"/>
      </left>
      <right style="thin">
        <color indexed="8"/>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8"/>
      </left>
      <right style="thin">
        <color indexed="9"/>
      </right>
      <top/>
      <bottom style="thin">
        <color indexed="9"/>
      </bottom>
      <diagonal/>
    </border>
    <border>
      <left/>
      <right/>
      <top style="medium">
        <color theme="8" tint="-0.249977111117893"/>
      </top>
      <bottom/>
      <diagonal/>
    </border>
    <border>
      <left/>
      <right/>
      <top style="thin">
        <color theme="8" tint="-0.249977111117893"/>
      </top>
      <bottom style="medium">
        <color theme="8" tint="-0.249977111117893"/>
      </bottom>
      <diagonal/>
    </border>
    <border>
      <left/>
      <right/>
      <top/>
      <bottom style="thin">
        <color theme="4" tint="0.39997558519241921"/>
      </bottom>
      <diagonal/>
    </border>
    <border>
      <left/>
      <right/>
      <top style="thin">
        <color theme="4" tint="0.39997558519241921"/>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rgb="FFFFFFFF"/>
      </bottom>
      <diagonal/>
    </border>
    <border>
      <left style="thin">
        <color indexed="64"/>
      </left>
      <right/>
      <top/>
      <bottom style="medium">
        <color indexed="64"/>
      </bottom>
      <diagonal/>
    </border>
    <border>
      <left style="medium">
        <color indexed="64"/>
      </left>
      <right style="thin">
        <color indexed="64"/>
      </right>
      <top style="medium">
        <color rgb="FFFFFFFF"/>
      </top>
      <bottom style="medium">
        <color indexed="64"/>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6" fillId="0" borderId="0"/>
    <xf numFmtId="0" fontId="33" fillId="0" borderId="0"/>
    <xf numFmtId="9" fontId="33" fillId="0" borderId="0" applyFont="0" applyFill="0" applyBorder="0" applyAlignment="0" applyProtection="0"/>
    <xf numFmtId="43" fontId="33" fillId="0" borderId="0" applyFont="0" applyFill="0" applyBorder="0" applyAlignment="0" applyProtection="0"/>
  </cellStyleXfs>
  <cellXfs count="235">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10" borderId="17" xfId="0" applyFont="1" applyFill="1" applyBorder="1" applyAlignment="1" applyProtection="1">
      <alignment vertical="center" wrapText="1"/>
      <protection locked="0"/>
    </xf>
    <xf numFmtId="0" fontId="16" fillId="0" borderId="24" xfId="0" applyFont="1" applyBorder="1" applyAlignment="1" applyProtection="1">
      <alignment horizontal="left" vertical="top" wrapText="1"/>
      <protection locked="0"/>
    </xf>
    <xf numFmtId="0" fontId="21" fillId="0" borderId="0" xfId="0" applyFont="1" applyAlignment="1" applyProtection="1">
      <alignment vertical="center" wrapText="1"/>
      <protection locked="0"/>
    </xf>
    <xf numFmtId="0" fontId="21" fillId="0" borderId="18" xfId="0" applyFont="1" applyBorder="1" applyAlignment="1" applyProtection="1">
      <alignment vertical="center" wrapText="1"/>
      <protection locked="0"/>
    </xf>
    <xf numFmtId="0" fontId="9" fillId="0" borderId="37" xfId="0" applyFont="1" applyBorder="1" applyAlignment="1">
      <alignment vertical="center"/>
    </xf>
    <xf numFmtId="0" fontId="2" fillId="0" borderId="33" xfId="0" applyFont="1" applyBorder="1"/>
    <xf numFmtId="43" fontId="0" fillId="0" borderId="0" xfId="1" applyFont="1"/>
    <xf numFmtId="43" fontId="0" fillId="0" borderId="0" xfId="0" applyNumberFormat="1"/>
    <xf numFmtId="0" fontId="24" fillId="0" borderId="0" xfId="0" applyFont="1"/>
    <xf numFmtId="0" fontId="25" fillId="0" borderId="0" xfId="0" applyFont="1"/>
    <xf numFmtId="0" fontId="26" fillId="0" borderId="0" xfId="3"/>
    <xf numFmtId="168" fontId="27" fillId="11" borderId="38" xfId="3" applyNumberFormat="1" applyFont="1" applyFill="1" applyBorder="1" applyAlignment="1" applyProtection="1">
      <alignment vertical="top" wrapText="1" readingOrder="1"/>
      <protection locked="0"/>
    </xf>
    <xf numFmtId="0" fontId="27" fillId="11" borderId="42" xfId="3" applyFont="1" applyFill="1" applyBorder="1" applyAlignment="1" applyProtection="1">
      <alignment horizontal="center" vertical="top" wrapText="1" readingOrder="1"/>
      <protection locked="0"/>
    </xf>
    <xf numFmtId="10" fontId="0" fillId="0" borderId="0" xfId="2" applyNumberFormat="1" applyFont="1"/>
    <xf numFmtId="9" fontId="0" fillId="0" borderId="0" xfId="0" applyNumberFormat="1"/>
    <xf numFmtId="0" fontId="28" fillId="0" borderId="39" xfId="3" applyFont="1" applyBorder="1" applyAlignment="1" applyProtection="1">
      <alignment vertical="top" wrapText="1" readingOrder="1"/>
      <protection locked="0"/>
    </xf>
    <xf numFmtId="168" fontId="28" fillId="12" borderId="39" xfId="3" applyNumberFormat="1" applyFont="1" applyFill="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0" fontId="30" fillId="12" borderId="43" xfId="3" applyFont="1" applyFill="1" applyBorder="1" applyAlignment="1" applyProtection="1">
      <alignment horizontal="center" vertical="top" wrapText="1" readingOrder="1"/>
      <protection locked="0"/>
    </xf>
    <xf numFmtId="0" fontId="33" fillId="0" borderId="0" xfId="4"/>
    <xf numFmtId="0" fontId="33" fillId="0" borderId="0" xfId="4" applyAlignment="1">
      <alignment wrapText="1"/>
    </xf>
    <xf numFmtId="170" fontId="0" fillId="0" borderId="0" xfId="2" applyNumberFormat="1" applyFont="1"/>
    <xf numFmtId="168" fontId="26" fillId="0" borderId="0" xfId="3" applyNumberFormat="1"/>
    <xf numFmtId="43" fontId="26" fillId="0" borderId="0" xfId="1" applyFont="1"/>
    <xf numFmtId="10" fontId="26" fillId="0" borderId="0" xfId="2" applyNumberFormat="1" applyFont="1"/>
    <xf numFmtId="0" fontId="27" fillId="11" borderId="49" xfId="3" applyFont="1" applyFill="1" applyBorder="1" applyAlignment="1" applyProtection="1">
      <alignment horizontal="center" vertical="top" wrapText="1" readingOrder="1"/>
      <protection locked="0"/>
    </xf>
    <xf numFmtId="0" fontId="30" fillId="12" borderId="50" xfId="3" applyFont="1" applyFill="1" applyBorder="1" applyAlignment="1" applyProtection="1">
      <alignment horizontal="center" vertical="top" wrapText="1" readingOrder="1"/>
      <protection locked="0"/>
    </xf>
    <xf numFmtId="0" fontId="33" fillId="0" borderId="0" xfId="4" applyAlignment="1">
      <alignment horizontal="center"/>
    </xf>
    <xf numFmtId="0" fontId="36" fillId="13" borderId="53" xfId="4" applyFont="1" applyFill="1" applyBorder="1"/>
    <xf numFmtId="0" fontId="36" fillId="13" borderId="53" xfId="4" applyFont="1" applyFill="1" applyBorder="1" applyAlignment="1">
      <alignment horizontal="center"/>
    </xf>
    <xf numFmtId="4" fontId="33" fillId="0" borderId="0" xfId="4" applyNumberFormat="1"/>
    <xf numFmtId="10" fontId="0" fillId="0" borderId="0" xfId="5" applyNumberFormat="1" applyFont="1" applyAlignment="1">
      <alignment horizontal="center"/>
    </xf>
    <xf numFmtId="43" fontId="2" fillId="0" borderId="54" xfId="6" applyFont="1" applyBorder="1" applyAlignment="1">
      <alignment wrapText="1"/>
    </xf>
    <xf numFmtId="10" fontId="2" fillId="0" borderId="54" xfId="5" applyNumberFormat="1" applyFont="1" applyBorder="1" applyAlignment="1">
      <alignment horizontal="center" wrapText="1"/>
    </xf>
    <xf numFmtId="0" fontId="2" fillId="14" borderId="55" xfId="4" applyFont="1" applyFill="1" applyBorder="1" applyAlignment="1">
      <alignment wrapText="1"/>
    </xf>
    <xf numFmtId="9" fontId="2" fillId="14" borderId="55" xfId="5" applyFont="1" applyFill="1" applyBorder="1" applyAlignment="1">
      <alignment wrapText="1"/>
    </xf>
    <xf numFmtId="9" fontId="0" fillId="0" borderId="0" xfId="5" applyFont="1"/>
    <xf numFmtId="4" fontId="2" fillId="14" borderId="56" xfId="4" applyNumberFormat="1" applyFont="1" applyFill="1" applyBorder="1"/>
    <xf numFmtId="9" fontId="2" fillId="14" borderId="56" xfId="5" applyFont="1" applyFill="1" applyBorder="1"/>
    <xf numFmtId="0" fontId="9" fillId="0" borderId="17" xfId="0" applyFont="1" applyBorder="1" applyAlignment="1" applyProtection="1">
      <alignment horizontal="left" vertical="center" wrapText="1"/>
      <protection locked="0"/>
    </xf>
    <xf numFmtId="0" fontId="0" fillId="0" borderId="0" xfId="0" applyAlignment="1">
      <alignment vertical="center"/>
    </xf>
    <xf numFmtId="0" fontId="2" fillId="0" borderId="17" xfId="0" applyFont="1" applyBorder="1" applyAlignment="1">
      <alignment vertical="center"/>
    </xf>
    <xf numFmtId="0" fontId="2" fillId="0" borderId="33" xfId="0" applyFont="1" applyBorder="1" applyAlignment="1">
      <alignment vertical="center"/>
    </xf>
    <xf numFmtId="0" fontId="0" fillId="0" borderId="17" xfId="0" applyBorder="1" applyAlignment="1">
      <alignment vertical="center"/>
    </xf>
    <xf numFmtId="0" fontId="15" fillId="8" borderId="31" xfId="0" applyFont="1" applyFill="1" applyBorder="1" applyAlignment="1">
      <alignment horizontal="center" vertical="center" wrapText="1"/>
    </xf>
    <xf numFmtId="0" fontId="16" fillId="0" borderId="28" xfId="0" applyFont="1" applyBorder="1" applyAlignment="1" applyProtection="1">
      <alignment vertical="center" wrapText="1"/>
      <protection locked="0"/>
    </xf>
    <xf numFmtId="165" fontId="16" fillId="0" borderId="28" xfId="0" applyNumberFormat="1" applyFont="1" applyBorder="1" applyAlignment="1" applyProtection="1">
      <alignment horizontal="center" vertical="center" wrapText="1"/>
      <protection locked="0"/>
    </xf>
    <xf numFmtId="166" fontId="16" fillId="0" borderId="28" xfId="0" applyNumberFormat="1" applyFont="1" applyBorder="1" applyAlignment="1" applyProtection="1">
      <alignment horizontal="center" vertical="center" wrapText="1"/>
      <protection locked="0"/>
    </xf>
    <xf numFmtId="10" fontId="0" fillId="0" borderId="0" xfId="2" applyNumberFormat="1" applyFont="1" applyAlignment="1">
      <alignment vertical="center"/>
    </xf>
    <xf numFmtId="0" fontId="0" fillId="9" borderId="0" xfId="0" applyFill="1" applyAlignment="1">
      <alignment vertical="center"/>
    </xf>
    <xf numFmtId="43" fontId="0" fillId="9" borderId="0" xfId="1" applyFont="1" applyFill="1" applyAlignment="1">
      <alignment vertical="center"/>
    </xf>
    <xf numFmtId="0" fontId="11" fillId="0" borderId="0" xfId="0" applyFont="1" applyAlignment="1" applyProtection="1">
      <alignment vertical="center"/>
      <protection locked="0"/>
    </xf>
    <xf numFmtId="0" fontId="21" fillId="0" borderId="18" xfId="0" applyFont="1" applyBorder="1" applyAlignment="1" applyProtection="1">
      <alignment horizontal="left" vertical="center" wrapText="1"/>
      <protection locked="0"/>
    </xf>
    <xf numFmtId="0" fontId="9" fillId="10" borderId="37" xfId="0" applyFont="1" applyFill="1" applyBorder="1" applyAlignment="1" applyProtection="1">
      <alignment vertical="center" wrapText="1"/>
      <protection locked="0"/>
    </xf>
    <xf numFmtId="0" fontId="3" fillId="9" borderId="37" xfId="0" applyFont="1" applyFill="1" applyBorder="1" applyAlignment="1">
      <alignment vertical="center" wrapText="1"/>
    </xf>
    <xf numFmtId="0" fontId="3" fillId="9" borderId="17" xfId="0" applyFont="1" applyFill="1" applyBorder="1" applyAlignment="1">
      <alignment vertical="center" wrapText="1"/>
    </xf>
    <xf numFmtId="0" fontId="5" fillId="2" borderId="62" xfId="0" applyFont="1" applyFill="1" applyBorder="1" applyAlignment="1">
      <alignment horizontal="center" vertical="center" wrapText="1"/>
    </xf>
    <xf numFmtId="0" fontId="3" fillId="9" borderId="63" xfId="0" applyFont="1" applyFill="1" applyBorder="1" applyAlignment="1">
      <alignment vertical="center" wrapText="1"/>
    </xf>
    <xf numFmtId="0" fontId="6" fillId="0" borderId="64" xfId="0" applyFont="1" applyBorder="1" applyAlignment="1">
      <alignment horizontal="center" vertical="center" wrapText="1"/>
    </xf>
    <xf numFmtId="0" fontId="15" fillId="8" borderId="65" xfId="0" applyFont="1" applyFill="1" applyBorder="1" applyAlignment="1">
      <alignment horizontal="center" vertical="center" wrapText="1"/>
    </xf>
    <xf numFmtId="0" fontId="15" fillId="8" borderId="66" xfId="0" applyFont="1" applyFill="1" applyBorder="1" applyAlignment="1">
      <alignment horizontal="center" vertical="center" wrapText="1"/>
    </xf>
    <xf numFmtId="0" fontId="16" fillId="0" borderId="27" xfId="0" applyFont="1" applyBorder="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xf numFmtId="0" fontId="11" fillId="0" borderId="18" xfId="0" applyFont="1" applyBorder="1" applyAlignment="1" applyProtection="1">
      <alignment vertical="center"/>
      <protection locked="0"/>
    </xf>
    <xf numFmtId="0" fontId="11" fillId="0" borderId="33" xfId="0" applyFont="1" applyBorder="1" applyAlignment="1" applyProtection="1">
      <alignment vertical="center"/>
      <protection locked="0"/>
    </xf>
    <xf numFmtId="0" fontId="11" fillId="0" borderId="34" xfId="0" applyFont="1" applyBorder="1" applyAlignment="1" applyProtection="1">
      <alignment vertical="center"/>
      <protection locked="0"/>
    </xf>
    <xf numFmtId="0" fontId="11" fillId="0" borderId="35" xfId="0" applyFont="1" applyBorder="1" applyAlignment="1" applyProtection="1">
      <alignment vertical="center"/>
      <protection locked="0"/>
    </xf>
    <xf numFmtId="10" fontId="41" fillId="15" borderId="28" xfId="2" applyNumberFormat="1" applyFont="1" applyFill="1" applyBorder="1" applyAlignment="1" applyProtection="1">
      <alignment horizontal="center" vertical="center" wrapText="1"/>
      <protection locked="0"/>
    </xf>
    <xf numFmtId="167" fontId="41" fillId="15" borderId="29" xfId="0" applyNumberFormat="1" applyFont="1" applyFill="1" applyBorder="1" applyAlignment="1" applyProtection="1">
      <alignment horizontal="center" vertical="center" wrapText="1"/>
      <protection locked="0"/>
    </xf>
    <xf numFmtId="0" fontId="44" fillId="0" borderId="17" xfId="0" applyFont="1" applyBorder="1" applyAlignment="1" applyProtection="1">
      <alignment vertical="center"/>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49" fontId="20" fillId="0" borderId="22" xfId="0" quotePrefix="1" applyNumberFormat="1" applyFont="1" applyBorder="1" applyAlignment="1" applyProtection="1">
      <alignment horizontal="left" vertical="center" wrapText="1"/>
      <protection locked="0"/>
    </xf>
    <xf numFmtId="49" fontId="20" fillId="0" borderId="0" xfId="0" quotePrefix="1" applyNumberFormat="1" applyFont="1" applyAlignment="1" applyProtection="1">
      <alignment horizontal="left" vertical="center" wrapText="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2" fontId="21" fillId="0" borderId="33" xfId="0" applyNumberFormat="1" applyFont="1" applyBorder="1" applyAlignment="1" applyProtection="1">
      <alignment horizontal="left" vertical="center" wrapText="1"/>
      <protection locked="0"/>
    </xf>
    <xf numFmtId="2" fontId="21" fillId="0" borderId="34" xfId="0" applyNumberFormat="1" applyFont="1" applyBorder="1" applyAlignment="1" applyProtection="1">
      <alignment horizontal="left" vertical="center" wrapText="1"/>
      <protection locked="0"/>
    </xf>
    <xf numFmtId="2" fontId="21" fillId="0" borderId="35" xfId="0" applyNumberFormat="1" applyFont="1" applyBorder="1" applyAlignment="1" applyProtection="1">
      <alignment horizontal="left" vertical="center" wrapText="1"/>
      <protection locked="0"/>
    </xf>
    <xf numFmtId="2" fontId="21" fillId="0" borderId="19" xfId="0" applyNumberFormat="1" applyFont="1" applyBorder="1" applyAlignment="1" applyProtection="1">
      <alignment horizontal="left" vertical="center" wrapText="1"/>
      <protection locked="0"/>
    </xf>
    <xf numFmtId="2" fontId="21" fillId="0" borderId="20" xfId="0" applyNumberFormat="1" applyFont="1" applyBorder="1" applyAlignment="1" applyProtection="1">
      <alignment horizontal="left" vertical="center" wrapText="1"/>
      <protection locked="0"/>
    </xf>
    <xf numFmtId="2" fontId="21" fillId="0" borderId="21" xfId="0" applyNumberFormat="1" applyFont="1" applyBorder="1" applyAlignment="1" applyProtection="1">
      <alignment horizontal="left" vertical="center" wrapText="1"/>
      <protection locked="0"/>
    </xf>
    <xf numFmtId="0" fontId="10" fillId="6" borderId="19" xfId="0" applyFont="1" applyFill="1" applyBorder="1" applyAlignment="1">
      <alignment horizontal="left" vertical="center" wrapText="1"/>
    </xf>
    <xf numFmtId="0" fontId="10" fillId="6" borderId="20"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6" borderId="22" xfId="0" applyFont="1" applyFill="1" applyBorder="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0" borderId="17" xfId="0" applyFont="1" applyBorder="1" applyAlignment="1">
      <alignment horizontal="left" vertical="center" wrapText="1"/>
    </xf>
    <xf numFmtId="0" fontId="8" fillId="0" borderId="0" xfId="0" applyFont="1" applyAlignment="1">
      <alignment horizontal="left" vertical="center"/>
    </xf>
    <xf numFmtId="0" fontId="8" fillId="0" borderId="18" xfId="0" applyFont="1" applyBorder="1" applyAlignment="1">
      <alignment horizontal="left" vertical="center"/>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21" fillId="10" borderId="0" xfId="0" applyFont="1" applyFill="1" applyAlignment="1" applyProtection="1">
      <alignment horizontal="left" vertical="center" wrapText="1"/>
      <protection locked="0"/>
    </xf>
    <xf numFmtId="0" fontId="21" fillId="10" borderId="18" xfId="0" applyFont="1" applyFill="1" applyBorder="1" applyAlignment="1" applyProtection="1">
      <alignment horizontal="left" vertical="center" wrapText="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1" fillId="0" borderId="0" xfId="0" applyFont="1" applyAlignment="1" applyProtection="1">
      <alignment horizontal="center"/>
      <protection locked="0"/>
    </xf>
    <xf numFmtId="0" fontId="18" fillId="0" borderId="0" xfId="0" applyFont="1" applyAlignment="1">
      <alignment horizontal="left" vertical="center" wrapText="1"/>
    </xf>
    <xf numFmtId="0" fontId="23" fillId="0" borderId="0" xfId="0" applyFont="1" applyAlignment="1" applyProtection="1">
      <alignment horizontal="center"/>
      <protection locked="0"/>
    </xf>
    <xf numFmtId="0" fontId="13" fillId="0" borderId="0" xfId="0" applyFont="1" applyAlignment="1" applyProtection="1">
      <alignment horizontal="center"/>
      <protection locked="0"/>
    </xf>
    <xf numFmtId="0" fontId="21" fillId="0" borderId="19"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xf numFmtId="39" fontId="16" fillId="0" borderId="27" xfId="1" applyNumberFormat="1" applyFont="1" applyFill="1" applyBorder="1" applyAlignment="1" applyProtection="1">
      <alignment horizontal="center" vertical="center" wrapText="1" readingOrder="1"/>
      <protection locked="0"/>
    </xf>
    <xf numFmtId="39" fontId="16" fillId="0" borderId="28" xfId="1" applyNumberFormat="1" applyFont="1" applyFill="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xf>
    <xf numFmtId="10" fontId="16" fillId="7" borderId="29" xfId="2" applyNumberFormat="1" applyFont="1" applyFill="1" applyBorder="1" applyAlignment="1" applyProtection="1">
      <alignment horizontal="center" vertical="center" wrapText="1" readingOrder="1"/>
    </xf>
    <xf numFmtId="39" fontId="16" fillId="0" borderId="25" xfId="1" applyNumberFormat="1" applyFont="1" applyFill="1" applyBorder="1" applyAlignment="1" applyProtection="1">
      <alignment horizontal="center" vertical="center" wrapText="1" readingOrder="1"/>
      <protection locked="0"/>
    </xf>
    <xf numFmtId="39" fontId="16" fillId="0" borderId="36" xfId="1" applyNumberFormat="1" applyFont="1" applyFill="1" applyBorder="1" applyAlignment="1" applyProtection="1">
      <alignment horizontal="center" vertical="center" wrapText="1" readingOrder="1"/>
      <protection locked="0"/>
    </xf>
    <xf numFmtId="39" fontId="16" fillId="0" borderId="24" xfId="1" applyNumberFormat="1" applyFont="1" applyFill="1" applyBorder="1" applyAlignment="1" applyProtection="1">
      <alignment horizontal="center" vertical="center" wrapText="1" readingOrder="1"/>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61" xfId="0" applyFont="1" applyBorder="1" applyAlignment="1">
      <alignment horizontal="center" vertical="center" wrapText="1"/>
    </xf>
    <xf numFmtId="0" fontId="0" fillId="3" borderId="17" xfId="0" applyFill="1" applyBorder="1" applyAlignment="1">
      <alignment horizontal="center" vertical="center"/>
    </xf>
    <xf numFmtId="0" fontId="0" fillId="3" borderId="0" xfId="0" applyFill="1" applyAlignment="1">
      <alignment horizontal="center" vertical="center"/>
    </xf>
    <xf numFmtId="0" fontId="0" fillId="3" borderId="18" xfId="0" applyFill="1" applyBorder="1" applyAlignment="1">
      <alignment horizontal="center" vertical="center"/>
    </xf>
    <xf numFmtId="0" fontId="13" fillId="6" borderId="23"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36" xfId="0" applyFont="1" applyFill="1" applyBorder="1" applyAlignment="1">
      <alignment horizontal="center" vertical="center" wrapText="1"/>
    </xf>
    <xf numFmtId="43" fontId="13" fillId="6" borderId="25" xfId="6" applyFont="1" applyFill="1" applyBorder="1" applyAlignment="1">
      <alignment horizontal="center" vertical="center" wrapText="1"/>
    </xf>
    <xf numFmtId="43" fontId="13" fillId="6" borderId="26" xfId="6" applyFont="1" applyFill="1" applyBorder="1" applyAlignment="1">
      <alignment horizontal="center" vertical="center" wrapText="1"/>
    </xf>
    <xf numFmtId="39" fontId="40" fillId="0" borderId="23" xfId="1" applyNumberFormat="1" applyFont="1" applyFill="1" applyBorder="1" applyAlignment="1" applyProtection="1">
      <alignment horizontal="center" vertical="center" wrapText="1" readingOrder="1"/>
      <protection locked="0"/>
    </xf>
    <xf numFmtId="39" fontId="40" fillId="0" borderId="24" xfId="1" applyNumberFormat="1" applyFont="1" applyFill="1" applyBorder="1" applyAlignment="1" applyProtection="1">
      <alignment horizontal="center" vertical="center" wrapText="1" readingOrder="1"/>
      <protection locked="0"/>
    </xf>
    <xf numFmtId="39" fontId="40" fillId="0" borderId="67" xfId="1" applyNumberFormat="1" applyFont="1" applyFill="1" applyBorder="1" applyAlignment="1" applyProtection="1">
      <alignment horizontal="center" vertical="center" wrapText="1" readingOrder="1"/>
      <protection locked="0"/>
    </xf>
    <xf numFmtId="39" fontId="40" fillId="0" borderId="68" xfId="1" applyNumberFormat="1" applyFont="1" applyFill="1" applyBorder="1" applyAlignment="1" applyProtection="1">
      <alignment horizontal="center" vertical="center" wrapText="1" readingOrder="1"/>
      <protection locked="0"/>
    </xf>
    <xf numFmtId="39" fontId="40" fillId="0" borderId="69" xfId="1" applyNumberFormat="1" applyFont="1" applyFill="1" applyBorder="1" applyAlignment="1" applyProtection="1">
      <alignment horizontal="center" vertical="center" wrapText="1" readingOrder="1"/>
      <protection locked="0"/>
    </xf>
    <xf numFmtId="39" fontId="40" fillId="0" borderId="25" xfId="1" applyNumberFormat="1" applyFont="1" applyFill="1" applyBorder="1" applyAlignment="1" applyProtection="1">
      <alignment horizontal="center" vertical="center" wrapText="1" readingOrder="1"/>
      <protection locked="0"/>
    </xf>
    <xf numFmtId="39" fontId="40" fillId="0" borderId="36" xfId="1" applyNumberFormat="1" applyFont="1" applyFill="1" applyBorder="1" applyAlignment="1" applyProtection="1">
      <alignment horizontal="center" vertical="center" wrapText="1" readingOrder="1"/>
      <protection locked="0"/>
    </xf>
    <xf numFmtId="9" fontId="40" fillId="0" borderId="25" xfId="2" applyFont="1" applyFill="1" applyBorder="1" applyAlignment="1" applyProtection="1">
      <alignment horizontal="center" vertical="center" wrapText="1" readingOrder="1"/>
    </xf>
    <xf numFmtId="9" fontId="40" fillId="0" borderId="26" xfId="2"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xf>
    <xf numFmtId="0" fontId="11" fillId="6" borderId="28" xfId="0" applyFont="1" applyFill="1" applyBorder="1" applyAlignment="1">
      <alignment vertical="center" wrapText="1"/>
    </xf>
    <xf numFmtId="0" fontId="11" fillId="6" borderId="29" xfId="0" applyFont="1" applyFill="1" applyBorder="1" applyAlignment="1">
      <alignment vertical="center" wrapText="1"/>
    </xf>
    <xf numFmtId="0" fontId="21" fillId="10" borderId="57" xfId="0" applyFont="1" applyFill="1" applyBorder="1" applyAlignment="1" applyProtection="1">
      <alignment horizontal="left" vertical="center" wrapText="1"/>
      <protection locked="0"/>
    </xf>
    <xf numFmtId="0" fontId="21" fillId="10" borderId="58" xfId="0" applyFont="1" applyFill="1" applyBorder="1" applyAlignment="1" applyProtection="1">
      <alignment horizontal="left" vertical="center" wrapText="1"/>
      <protection locked="0"/>
    </xf>
    <xf numFmtId="0" fontId="45" fillId="0" borderId="0" xfId="0" applyFont="1" applyAlignment="1" applyProtection="1">
      <alignment horizontal="left" vertical="center" wrapText="1"/>
      <protection locked="0"/>
    </xf>
    <xf numFmtId="0" fontId="39" fillId="0" borderId="0" xfId="0" applyFont="1" applyAlignment="1" applyProtection="1">
      <alignment horizontal="left" vertical="center" wrapText="1"/>
      <protection locked="0"/>
    </xf>
    <xf numFmtId="0" fontId="39" fillId="0" borderId="18" xfId="0" applyFont="1" applyBorder="1" applyAlignment="1" applyProtection="1">
      <alignment horizontal="left" vertical="center" wrapText="1"/>
      <protection locked="0"/>
    </xf>
    <xf numFmtId="0" fontId="42" fillId="0" borderId="0" xfId="0" applyFont="1" applyAlignment="1" applyProtection="1">
      <alignment horizontal="left" vertical="center" wrapText="1"/>
      <protection locked="0"/>
    </xf>
    <xf numFmtId="0" fontId="11" fillId="0" borderId="17"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26" fillId="0" borderId="0" xfId="3" applyAlignment="1" applyProtection="1">
      <alignment vertical="top" wrapText="1"/>
      <protection locked="0"/>
    </xf>
    <xf numFmtId="0" fontId="31" fillId="0" borderId="0" xfId="3" applyFont="1" applyAlignment="1" applyProtection="1">
      <alignment horizontal="center" vertical="top" wrapText="1" readingOrder="1"/>
      <protection locked="0"/>
    </xf>
    <xf numFmtId="0" fontId="34" fillId="0" borderId="0" xfId="3" applyFont="1" applyAlignment="1"/>
    <xf numFmtId="0" fontId="28" fillId="0" borderId="0" xfId="3" applyFont="1" applyAlignment="1" applyProtection="1">
      <alignment vertical="top" wrapText="1" readingOrder="1"/>
      <protection locked="0"/>
    </xf>
    <xf numFmtId="0" fontId="27" fillId="12" borderId="52" xfId="3" applyFont="1" applyFill="1" applyBorder="1" applyAlignment="1" applyProtection="1">
      <alignment vertical="top" wrapText="1" readingOrder="1"/>
      <protection locked="0"/>
    </xf>
    <xf numFmtId="0" fontId="26" fillId="0" borderId="51" xfId="3" applyBorder="1" applyAlignment="1" applyProtection="1">
      <alignment vertical="top" wrapText="1"/>
      <protection locked="0"/>
    </xf>
    <xf numFmtId="0" fontId="30" fillId="12" borderId="50" xfId="3" applyFont="1" applyFill="1" applyBorder="1" applyAlignment="1" applyProtection="1">
      <alignment horizontal="center" vertical="top" wrapText="1" readingOrder="1"/>
      <protection locked="0"/>
    </xf>
    <xf numFmtId="0" fontId="29" fillId="0" borderId="41" xfId="3" applyFont="1" applyBorder="1" applyAlignment="1" applyProtection="1">
      <alignment vertical="top" wrapText="1" readingOrder="1"/>
      <protection locked="0"/>
    </xf>
    <xf numFmtId="0" fontId="26" fillId="0" borderId="40" xfId="3" applyBorder="1" applyAlignment="1" applyProtection="1">
      <alignment vertical="top" wrapText="1"/>
      <protection locked="0"/>
    </xf>
    <xf numFmtId="0" fontId="28" fillId="0" borderId="39" xfId="3" applyFont="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0" fontId="27" fillId="12" borderId="41" xfId="3" applyFont="1" applyFill="1" applyBorder="1" applyAlignment="1" applyProtection="1">
      <alignment horizontal="left" vertical="top" wrapText="1" readingOrder="1"/>
      <protection locked="0"/>
    </xf>
    <xf numFmtId="168" fontId="28" fillId="12" borderId="39" xfId="3" applyNumberFormat="1" applyFont="1" applyFill="1" applyBorder="1" applyAlignment="1" applyProtection="1">
      <alignment vertical="top" wrapText="1" readingOrder="1"/>
      <protection locked="0"/>
    </xf>
    <xf numFmtId="0" fontId="26" fillId="0" borderId="48" xfId="3" applyBorder="1" applyAlignment="1" applyProtection="1">
      <alignment vertical="top" wrapText="1"/>
      <protection locked="0"/>
    </xf>
    <xf numFmtId="0" fontId="26" fillId="0" borderId="47" xfId="3" applyBorder="1" applyAlignment="1" applyProtection="1">
      <alignment vertical="top" wrapText="1"/>
      <protection locked="0"/>
    </xf>
    <xf numFmtId="0" fontId="26" fillId="0" borderId="0" xfId="3" applyAlignment="1"/>
    <xf numFmtId="0" fontId="28" fillId="0" borderId="46" xfId="3" applyFont="1" applyBorder="1" applyAlignment="1" applyProtection="1">
      <alignment vertical="top" wrapText="1" readingOrder="1"/>
      <protection locked="0"/>
    </xf>
    <xf numFmtId="0" fontId="26" fillId="0" borderId="46" xfId="3" applyBorder="1" applyAlignment="1" applyProtection="1">
      <alignment vertical="top" wrapText="1"/>
      <protection locked="0"/>
    </xf>
    <xf numFmtId="0" fontId="27" fillId="12" borderId="45" xfId="3" applyFont="1" applyFill="1" applyBorder="1" applyAlignment="1" applyProtection="1">
      <alignment vertical="top" wrapText="1" readingOrder="1"/>
      <protection locked="0"/>
    </xf>
    <xf numFmtId="0" fontId="26" fillId="0" borderId="44" xfId="3" applyBorder="1" applyAlignment="1" applyProtection="1">
      <alignment vertical="top" wrapText="1"/>
      <protection locked="0"/>
    </xf>
    <xf numFmtId="0" fontId="30" fillId="12" borderId="43" xfId="3" applyFont="1" applyFill="1" applyBorder="1" applyAlignment="1" applyProtection="1">
      <alignment horizontal="center" vertical="top" wrapText="1" readingOrder="1"/>
      <protection locked="0"/>
    </xf>
    <xf numFmtId="0" fontId="11" fillId="0" borderId="17" xfId="0" applyFont="1" applyBorder="1" applyAlignment="1" applyProtection="1">
      <alignment vertical="center"/>
      <protection locked="0"/>
    </xf>
    <xf numFmtId="0" fontId="23" fillId="0" borderId="0" xfId="0" applyFont="1" applyAlignment="1" applyProtection="1">
      <alignment vertical="center"/>
      <protection locked="0"/>
    </xf>
    <xf numFmtId="0" fontId="23" fillId="0" borderId="18" xfId="0" applyFont="1" applyBorder="1" applyAlignment="1" applyProtection="1">
      <alignment vertical="center"/>
      <protection locked="0"/>
    </xf>
    <xf numFmtId="0" fontId="13" fillId="0" borderId="17" xfId="0" applyFont="1" applyBorder="1" applyAlignment="1" applyProtection="1">
      <alignment vertical="center"/>
      <protection locked="0"/>
    </xf>
    <xf numFmtId="0" fontId="13" fillId="0" borderId="0" xfId="0" applyFont="1" applyAlignment="1" applyProtection="1">
      <alignment vertical="center"/>
      <protection locked="0"/>
    </xf>
    <xf numFmtId="0" fontId="13" fillId="0" borderId="18" xfId="0" applyFont="1" applyBorder="1" applyAlignment="1" applyProtection="1">
      <alignment vertical="center"/>
      <protection locked="0"/>
    </xf>
  </cellXfs>
  <cellStyles count="7">
    <cellStyle name="Millares" xfId="1" builtinId="3"/>
    <cellStyle name="Millares 2" xfId="6"/>
    <cellStyle name="Normal" xfId="0" builtinId="0"/>
    <cellStyle name="Normal 2" xfId="3"/>
    <cellStyle name="Normal 3" xfId="4"/>
    <cellStyle name="Porcentaje" xfId="2" builtinId="5"/>
    <cellStyle name="Porcentaje 2" xfId="5"/>
  </cellStyles>
  <dxfs count="75">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alignment wrapText="1" readingOrder="0"/>
    </dxf>
    <dxf>
      <numFmt numFmtId="4" formatCode="#,##0.00"/>
    </dxf>
    <dxf>
      <numFmt numFmtId="4" formatCode="#,##0.0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4" formatCode="#,##0.00"/>
    </dxf>
    <dxf>
      <numFmt numFmtId="4" formatCode="#,##0.00"/>
    </dxf>
    <dxf>
      <alignment wrapText="1" readingOrder="0"/>
    </dxf>
    <dxf>
      <font>
        <b/>
        <i val="0"/>
        <strike val="0"/>
        <condense val="0"/>
        <extend val="0"/>
        <outline val="0"/>
        <shadow val="0"/>
        <u val="none"/>
        <vertAlign val="baseline"/>
        <sz val="9"/>
        <color auto="1"/>
        <name val="Calibri"/>
        <scheme val="none"/>
      </font>
      <numFmt numFmtId="167" formatCode="[$-10409]0.00%"/>
      <fill>
        <patternFill patternType="solid">
          <fgColor indexed="64"/>
          <bgColor rgb="FF00B050"/>
        </patternFill>
      </fill>
      <alignment horizontal="center" vertical="center" textRotation="0" wrapText="1" indent="0" justifyLastLine="0" shrinkToFit="0" readingOrder="0"/>
      <border diagonalUp="0" diagonalDown="0" outline="0">
        <left/>
        <right style="thin">
          <color indexed="64"/>
        </right>
        <top style="medium">
          <color auto="1"/>
        </top>
        <bottom style="medium">
          <color auto="1"/>
        </bottom>
      </border>
      <protection locked="0" hidden="0"/>
    </dxf>
    <dxf>
      <font>
        <b/>
        <i val="0"/>
        <strike val="0"/>
        <condense val="0"/>
        <extend val="0"/>
        <outline val="0"/>
        <shadow val="0"/>
        <u val="none"/>
        <vertAlign val="baseline"/>
        <sz val="9"/>
        <color auto="1"/>
        <name val="Calibri"/>
        <scheme val="none"/>
      </font>
      <numFmt numFmtId="14" formatCode="0.00%"/>
      <fill>
        <patternFill patternType="solid">
          <fgColor indexed="64"/>
          <bgColor rgb="FF00B05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71" formatCode="[$-10409]#,##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0"/>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200025</xdr:colOff>
      <xdr:row>0</xdr:row>
      <xdr:rowOff>76200</xdr:rowOff>
    </xdr:from>
    <xdr:to>
      <xdr:col>2</xdr:col>
      <xdr:colOff>1285875</xdr:colOff>
      <xdr:row>2</xdr:row>
      <xdr:rowOff>9525</xdr:rowOff>
    </xdr:to>
    <xdr:pic>
      <xdr:nvPicPr>
        <xdr:cNvPr id="2" name="Picture 0" descr="1294d7fa-daa7-451f-b60f-8235b9022337">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5" y="76200"/>
          <a:ext cx="409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9525</xdr:rowOff>
    </xdr:from>
    <xdr:to>
      <xdr:col>1</xdr:col>
      <xdr:colOff>895350</xdr:colOff>
      <xdr:row>0</xdr:row>
      <xdr:rowOff>847725</xdr:rowOff>
    </xdr:to>
    <xdr:pic>
      <xdr:nvPicPr>
        <xdr:cNvPr id="2" name="Picture 0" descr="adf0cc5d-9582-4abf-969e-3b0f7ffbf650">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25"/>
          <a:ext cx="12096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francis.encarnacion/Documents/Copia%20de%20Proyeccion%20de%20cierre%20Actualizado%203%20de%20octubre%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Francis Encarnación" refreshedDate="44847.57338923611" createdVersion="6" refreshedVersion="6" minRefreshableVersion="3" recordCount="130">
  <cacheSource type="worksheet">
    <worksheetSource ref="A1:Z1048576" sheet="Programa" r:id="rId2"/>
  </cacheSource>
  <cacheFields count="26">
    <cacheField name="Cod.Capí­tulo" numFmtId="0">
      <sharedItems containsBlank="1"/>
    </cacheField>
    <cacheField name="Capí­tulo" numFmtId="0">
      <sharedItems containsBlank="1"/>
    </cacheField>
    <cacheField name="Cod.Fuente Especifica" numFmtId="0">
      <sharedItems containsBlank="1"/>
    </cacheField>
    <cacheField name="Fuente Especifica" numFmtId="0">
      <sharedItems containsBlank="1"/>
    </cacheField>
    <cacheField name="Cod.Ref CCP Aux" numFmtId="0">
      <sharedItems containsBlank="1"/>
    </cacheField>
    <cacheField name="Ref CCP Aux" numFmtId="0">
      <sharedItems containsBlank="1"/>
    </cacheField>
    <cacheField name="Cod.Ref CCP Concepto" numFmtId="0">
      <sharedItems containsBlank="1" count="7">
        <s v="2.1"/>
        <s v="2.2"/>
        <s v="2.3"/>
        <s v="2.4"/>
        <s v="2.6"/>
        <s v="2.7"/>
        <m/>
      </sharedItems>
    </cacheField>
    <cacheField name="Ref CCP Concepto" numFmtId="0">
      <sharedItems containsBlank="1" count="7">
        <s v="REMUNERACIONES Y CONTRIBUCIONES"/>
        <s v="CONTRATACIÓN DE SERVICIOS"/>
        <s v="MATERIALES Y SUMINISTROS"/>
        <s v="TRANSFERENCIAS CORRIENTES"/>
        <s v="BIENES MUEBLES, INMUEBLES E INTANGIBLES"/>
        <s v="OBRAS"/>
        <m/>
      </sharedItems>
    </cacheField>
    <cacheField name="Cod.Ref CCP Cuenta" numFmtId="0">
      <sharedItems containsBlank="1"/>
    </cacheField>
    <cacheField name="Ref CCP Cuenta" numFmtId="0">
      <sharedItems containsBlank="1"/>
    </cacheField>
    <cacheField name="Cod.Ref CCP SubCuenta" numFmtId="0">
      <sharedItems containsBlank="1"/>
    </cacheField>
    <cacheField name="Ref CCP SubCuenta" numFmtId="0">
      <sharedItems containsBlank="1"/>
    </cacheField>
    <cacheField name="Cod.Unidad Ejecutora" numFmtId="0">
      <sharedItems containsBlank="1"/>
    </cacheField>
    <cacheField name="Unidad Ejecutora" numFmtId="0">
      <sharedItems containsBlank="1"/>
    </cacheField>
    <cacheField name="Cod.Producto" numFmtId="0">
      <sharedItems containsBlank="1" count="5">
        <s v="01"/>
        <s v="02"/>
        <s v="03"/>
        <s v="00"/>
        <m/>
      </sharedItems>
    </cacheField>
    <cacheField name="Producto" numFmtId="0">
      <sharedItems containsBlank="1" count="5">
        <s v="Acciones comunes"/>
        <s v="Personas físicas y jurídicas reciben resoluciones de políticas, normativas y convenios aprobados"/>
        <s v="Empresas administradoras de riesgos reciben servicios de evaluación, calificación y notificación del grado de discapacidad"/>
        <s v="Acciones que no generan producción"/>
        <m/>
      </sharedItems>
    </cacheField>
    <cacheField name="Cod.Programa" numFmtId="0">
      <sharedItems containsBlank="1"/>
    </cacheField>
    <cacheField name="Programa" numFmtId="0">
      <sharedItems containsBlank="1"/>
    </cacheField>
    <cacheField name="Modificación Aprobada" numFmtId="43">
      <sharedItems containsString="0" containsBlank="1" containsNumber="1" minValue="-100000000" maxValue="50000000"/>
    </cacheField>
    <cacheField name="Pres. Inicial" numFmtId="43">
      <sharedItems containsString="0" containsBlank="1" containsNumber="1" containsInteger="1" minValue="0" maxValue="100000000"/>
    </cacheField>
    <cacheField name="Pres. Vigente Aprobado" numFmtId="43">
      <sharedItems containsString="0" containsBlank="1" containsNumber="1" minValue="0" maxValue="80200000"/>
    </cacheField>
    <cacheField name="Total Compromiso" numFmtId="43">
      <sharedItems containsString="0" containsBlank="1" containsNumber="1" minValue="0" maxValue="54217975"/>
    </cacheField>
    <cacheField name="Total Devengado" numFmtId="43">
      <sharedItems containsString="0" containsBlank="1" containsNumber="1" minValue="0" maxValue="54217975"/>
    </cacheField>
    <cacheField name="Total Librado" numFmtId="43">
      <sharedItems containsString="0" containsBlank="1" containsNumber="1" minValue="0" maxValue="54217975"/>
    </cacheField>
    <cacheField name="Total Pagado" numFmtId="43">
      <sharedItems containsString="0" containsBlank="1" containsNumber="1" minValue="0" maxValue="54217975"/>
    </cacheField>
    <cacheField name="Total Preventivo" numFmtId="43">
      <sharedItems containsString="0" containsBlank="1" containsNumber="1" minValue="0" maxValue="5421797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0">
  <r>
    <s v="5207"/>
    <s v="CONSEJO NACIONAL DE SEGURIDAD SOCIAL"/>
    <s v="0100"/>
    <s v="FONDO GENERAL"/>
    <s v="2.1.1.1.01"/>
    <s v="Sueldos empleados fijos"/>
    <x v="0"/>
    <x v="0"/>
    <s v="2.1.1"/>
    <s v="REMUNERACIONES"/>
    <s v="2.1.1.1"/>
    <s v="Remuneraciones al personal fijo"/>
    <s v="0001"/>
    <s v="CONSEJO NACIONAL DE LA SEGURIDAD SOCIAL -CNSS-"/>
    <x v="0"/>
    <x v="0"/>
    <s v="13"/>
    <s v="Regulación del sistema dominicano de seguridad social"/>
    <n v="36456200"/>
    <n v="43743800"/>
    <n v="80200000"/>
    <n v="54217975"/>
    <n v="54217975"/>
    <n v="54217975"/>
    <n v="54217975"/>
    <n v="54217975"/>
  </r>
  <r>
    <s v="5207"/>
    <s v="CONSEJO NACIONAL DE SEGURIDAD SOCIAL"/>
    <s v="0100"/>
    <s v="FONDO GENERAL"/>
    <s v="2.1.1.2.03"/>
    <s v="Suplencias"/>
    <x v="0"/>
    <x v="0"/>
    <s v="2.1.1"/>
    <s v="REMUNERACIONES"/>
    <s v="2.1.1.2"/>
    <s v="Remuneraciones al personal de carácter temporal"/>
    <s v="0001"/>
    <s v="CONSEJO NACIONAL DE LA SEGURIDAD SOCIAL -CNSS-"/>
    <x v="0"/>
    <x v="0"/>
    <s v="13"/>
    <s v="Regulación del sistema dominicano de seguridad social"/>
    <n v="800000"/>
    <n v="0"/>
    <n v="800000"/>
    <n v="0"/>
    <n v="0"/>
    <n v="0"/>
    <n v="0"/>
    <n v="0"/>
  </r>
  <r>
    <s v="5207"/>
    <s v="CONSEJO NACIONAL DE SEGURIDAD SOCIAL"/>
    <s v="0100"/>
    <s v="FONDO GENERAL"/>
    <s v="2.1.1.2.08"/>
    <s v="Empleados temporales"/>
    <x v="0"/>
    <x v="0"/>
    <s v="2.1.1"/>
    <s v="REMUNERACIONES"/>
    <s v="2.1.1.2"/>
    <s v="Remuneraciones al personal de carácter temporal"/>
    <s v="0001"/>
    <s v="CONSEJO NACIONAL DE LA SEGURIDAD SOCIAL -CNSS-"/>
    <x v="0"/>
    <x v="0"/>
    <s v="13"/>
    <s v="Regulación del sistema dominicano de seguridad social"/>
    <n v="50000000"/>
    <n v="1800000"/>
    <n v="51800000"/>
    <n v="35019000"/>
    <n v="33904000"/>
    <n v="33904000"/>
    <n v="33904000"/>
    <n v="35019000"/>
  </r>
  <r>
    <s v="5207"/>
    <s v="CONSEJO NACIONAL DE SEGURIDAD SOCIAL"/>
    <s v="0100"/>
    <s v="FONDO GENERAL"/>
    <s v="2.1.1.2.09"/>
    <s v="Personal de carácter eventual"/>
    <x v="0"/>
    <x v="0"/>
    <s v="2.1.1"/>
    <s v="REMUNERACIONES"/>
    <s v="2.1.1.2"/>
    <s v="Remuneraciones al personal de carácter temporal"/>
    <s v="0001"/>
    <s v="CONSEJO NACIONAL DE LA SEGURIDAD SOCIAL -CNSS-"/>
    <x v="0"/>
    <x v="0"/>
    <s v="13"/>
    <s v="Regulación del sistema dominicano de seguridad social"/>
    <n v="1115000"/>
    <n v="0"/>
    <n v="1115000"/>
    <n v="0"/>
    <n v="0"/>
    <n v="0"/>
    <n v="0"/>
    <n v="0"/>
  </r>
  <r>
    <s v="5207"/>
    <s v="CONSEJO NACIONAL DE SEGURIDAD SOCIAL"/>
    <s v="0100"/>
    <s v="FONDO GENERAL"/>
    <s v="2.1.1.2.11"/>
    <s v="Interinato"/>
    <x v="0"/>
    <x v="0"/>
    <s v="2.1.1"/>
    <s v="REMUNERACIONES"/>
    <s v="2.1.1.2"/>
    <s v="Remuneraciones al personal de carácter temporal"/>
    <s v="0001"/>
    <s v="CONSEJO NACIONAL DE LA SEGURIDAD SOCIAL -CNSS-"/>
    <x v="0"/>
    <x v="0"/>
    <s v="13"/>
    <s v="Regulación del sistema dominicano de seguridad social"/>
    <n v="3649750"/>
    <n v="150000"/>
    <n v="3799750"/>
    <n v="3099000"/>
    <n v="2907500"/>
    <n v="2907500"/>
    <n v="2907500"/>
    <n v="3099000"/>
  </r>
  <r>
    <s v="5207"/>
    <s v="CONSEJO NACIONAL DE SEGURIDAD SOCIAL"/>
    <s v="0100"/>
    <s v="FONDO GENERAL"/>
    <s v="2.1.1.3.01"/>
    <s v="Sueldos al personal fijo en trámite de pensiones"/>
    <x v="0"/>
    <x v="0"/>
    <s v="2.1.1"/>
    <s v="REMUNERACIONES"/>
    <s v="2.1.1.3"/>
    <s v="Sueldos al personal fijo en trámite de pensiones"/>
    <s v="0001"/>
    <s v="CONSEJO NACIONAL DE LA SEGURIDAD SOCIAL -CNSS-"/>
    <x v="0"/>
    <x v="0"/>
    <s v="13"/>
    <s v="Regulación del sistema dominicano de seguridad social"/>
    <n v="-1560000"/>
    <n v="1560000"/>
    <n v="0"/>
    <n v="0"/>
    <n v="0"/>
    <n v="0"/>
    <n v="0"/>
    <n v="0"/>
  </r>
  <r>
    <s v="5207"/>
    <s v="CONSEJO NACIONAL DE SEGURIDAD SOCIAL"/>
    <s v="0100"/>
    <s v="FONDO GENERAL"/>
    <s v="2.1.1.4.01"/>
    <s v="Sueldo Anual No. 13"/>
    <x v="0"/>
    <x v="0"/>
    <s v="2.1.1"/>
    <s v="REMUNERACIONES"/>
    <s v="2.1.1.4"/>
    <s v="Sueldo anual no.13"/>
    <s v="0001"/>
    <s v="CONSEJO NACIONAL DE LA SEGURIDAD SOCIAL -CNSS-"/>
    <x v="0"/>
    <x v="0"/>
    <s v="13"/>
    <s v="Regulación del sistema dominicano de seguridad social"/>
    <n v="5858550"/>
    <n v="6341450"/>
    <n v="12200000"/>
    <n v="0"/>
    <n v="0"/>
    <n v="0"/>
    <n v="0"/>
    <n v="0"/>
  </r>
  <r>
    <s v="5207"/>
    <s v="CONSEJO NACIONAL DE SEGURIDAD SOCIAL"/>
    <s v="0100"/>
    <s v="FONDO GENERAL"/>
    <s v="2.1.1.5.01"/>
    <s v="Prestaciones económicas"/>
    <x v="0"/>
    <x v="0"/>
    <s v="2.1.1"/>
    <s v="REMUNERACIONES"/>
    <s v="2.1.1.5"/>
    <s v="Prestaciones económicas"/>
    <s v="0001"/>
    <s v="CONSEJO NACIONAL DE LA SEGURIDAD SOCIAL -CNSS-"/>
    <x v="0"/>
    <x v="0"/>
    <s v="13"/>
    <s v="Regulación del sistema dominicano de seguridad social"/>
    <n v="12437000"/>
    <n v="1800000"/>
    <n v="14237000"/>
    <n v="2090000"/>
    <n v="2090000"/>
    <n v="2090000"/>
    <n v="2090000"/>
    <n v="2090000"/>
  </r>
  <r>
    <s v="5207"/>
    <s v="CONSEJO NACIONAL DE SEGURIDAD SOCIAL"/>
    <s v="0100"/>
    <s v="FONDO GENERAL"/>
    <s v="2.1.1.5.04"/>
    <s v="Proporción de vacaciones no disfrutadas"/>
    <x v="0"/>
    <x v="0"/>
    <s v="2.1.1"/>
    <s v="REMUNERACIONES"/>
    <s v="2.1.1.5"/>
    <s v="Prestaciones económicas"/>
    <s v="0001"/>
    <s v="CONSEJO NACIONAL DE LA SEGURIDAD SOCIAL -CNSS-"/>
    <x v="0"/>
    <x v="0"/>
    <s v="13"/>
    <s v="Regulación del sistema dominicano de seguridad social"/>
    <n v="4600000"/>
    <n v="0"/>
    <n v="4600000"/>
    <n v="2705952.92"/>
    <n v="2683802.48"/>
    <n v="2683802.48"/>
    <n v="2683802.48"/>
    <n v="2705952.92"/>
  </r>
  <r>
    <s v="5207"/>
    <s v="CONSEJO NACIONAL DE SEGURIDAD SOCIAL"/>
    <s v="0100"/>
    <s v="FONDO GENERAL"/>
    <s v="2.1.2.2.01"/>
    <s v="Compensación por gastos de alimentación"/>
    <x v="0"/>
    <x v="0"/>
    <s v="2.1.2"/>
    <s v="SOBRESUELDOS"/>
    <s v="2.1.2.2"/>
    <s v="Compensación"/>
    <s v="0001"/>
    <s v="CONSEJO NACIONAL DE LA SEGURIDAD SOCIAL -CNSS-"/>
    <x v="0"/>
    <x v="0"/>
    <s v="13"/>
    <s v="Regulación del sistema dominicano de seguridad social"/>
    <n v="0"/>
    <n v="300000"/>
    <n v="300000"/>
    <n v="171600"/>
    <n v="171600"/>
    <n v="171600"/>
    <n v="171600"/>
    <n v="171600"/>
  </r>
  <r>
    <s v="5207"/>
    <s v="CONSEJO NACIONAL DE SEGURIDAD SOCIAL"/>
    <s v="0100"/>
    <s v="FONDO GENERAL"/>
    <s v="2.1.2.2.03"/>
    <s v="Pago de horas extraordinarias"/>
    <x v="0"/>
    <x v="0"/>
    <s v="2.1.2"/>
    <s v="SOBRESUELDOS"/>
    <s v="2.1.2.2"/>
    <s v="Compensación"/>
    <s v="0001"/>
    <s v="CONSEJO NACIONAL DE LA SEGURIDAD SOCIAL -CNSS-"/>
    <x v="0"/>
    <x v="0"/>
    <s v="13"/>
    <s v="Regulación del sistema dominicano de seguridad social"/>
    <n v="0"/>
    <n v="300000"/>
    <n v="300000"/>
    <n v="169091.47"/>
    <n v="169091.46"/>
    <n v="169091.46"/>
    <n v="169091.46"/>
    <n v="169091.47"/>
  </r>
  <r>
    <s v="5207"/>
    <s v="CONSEJO NACIONAL DE SEGURIDAD SOCIAL"/>
    <s v="0100"/>
    <s v="FONDO GENERAL"/>
    <s v="2.1.2.2.04"/>
    <s v="Prima de transporte"/>
    <x v="0"/>
    <x v="0"/>
    <s v="2.1.2"/>
    <s v="SOBRESUELDOS"/>
    <s v="2.1.2.2"/>
    <s v="Compensación"/>
    <s v="0001"/>
    <s v="CONSEJO NACIONAL DE LA SEGURIDAD SOCIAL -CNSS-"/>
    <x v="0"/>
    <x v="0"/>
    <s v="13"/>
    <s v="Regulación del sistema dominicano de seguridad social"/>
    <n v="56000"/>
    <n v="84000"/>
    <n v="140000"/>
    <n v="70000"/>
    <n v="70000"/>
    <n v="70000"/>
    <n v="70000"/>
    <n v="70000"/>
  </r>
  <r>
    <s v="5207"/>
    <s v="CONSEJO NACIONAL DE SEGURIDAD SOCIAL"/>
    <s v="0100"/>
    <s v="FONDO GENERAL"/>
    <s v="2.1.2.2.05"/>
    <s v="Compensación servicios de seguridad"/>
    <x v="0"/>
    <x v="0"/>
    <s v="2.1.2"/>
    <s v="SOBRESUELDOS"/>
    <s v="2.1.2.2"/>
    <s v="Compensación"/>
    <s v="0001"/>
    <s v="CONSEJO NACIONAL DE LA SEGURIDAD SOCIAL -CNSS-"/>
    <x v="0"/>
    <x v="0"/>
    <s v="13"/>
    <s v="Regulación del sistema dominicano de seguridad social"/>
    <n v="3400000"/>
    <n v="1400000"/>
    <n v="4800000"/>
    <n v="2864600"/>
    <n v="2240600"/>
    <n v="2240600"/>
    <n v="2240600"/>
    <n v="2864600"/>
  </r>
  <r>
    <s v="5207"/>
    <s v="CONSEJO NACIONAL DE SEGURIDAD SOCIAL"/>
    <s v="0100"/>
    <s v="FONDO GENERAL"/>
    <s v="2.1.2.2.06"/>
    <s v="Incentivo por Rendimiento Individual"/>
    <x v="0"/>
    <x v="0"/>
    <s v="2.1.2"/>
    <s v="SOBRESUELDOS"/>
    <s v="2.1.2.2"/>
    <s v="Compensación"/>
    <s v="0001"/>
    <s v="CONSEJO NACIONAL DE LA SEGURIDAD SOCIAL -CNSS-"/>
    <x v="0"/>
    <x v="0"/>
    <s v="13"/>
    <s v="Regulación del sistema dominicano de seguridad social"/>
    <n v="9905000"/>
    <n v="11000"/>
    <n v="9916000"/>
    <n v="9915687.4900000002"/>
    <n v="9915687.4900000002"/>
    <n v="9915687.4900000002"/>
    <n v="9915687.4900000002"/>
    <n v="9915687.4900000002"/>
  </r>
  <r>
    <s v="5207"/>
    <s v="CONSEJO NACIONAL DE SEGURIDAD SOCIAL"/>
    <s v="0100"/>
    <s v="FONDO GENERAL"/>
    <s v="2.1.2.2.09"/>
    <s v="Bono por desempeño a servidores de carrera"/>
    <x v="0"/>
    <x v="0"/>
    <s v="2.1.2"/>
    <s v="SOBRESUELDOS"/>
    <s v="2.1.2.2"/>
    <s v="Compensación"/>
    <s v="0001"/>
    <s v="CONSEJO NACIONAL DE LA SEGURIDAD SOCIAL -CNSS-"/>
    <x v="0"/>
    <x v="0"/>
    <s v="13"/>
    <s v="Regulación del sistema dominicano de seguridad social"/>
    <n v="0"/>
    <n v="95000"/>
    <n v="95000"/>
    <n v="0"/>
    <n v="0"/>
    <n v="0"/>
    <n v="0"/>
    <n v="0"/>
  </r>
  <r>
    <s v="5207"/>
    <s v="CONSEJO NACIONAL DE SEGURIDAD SOCIAL"/>
    <s v="0100"/>
    <s v="FONDO GENERAL"/>
    <s v="2.1.2.2.10"/>
    <s v="Compensación por cumplimiento de indicadores del MAP"/>
    <x v="0"/>
    <x v="0"/>
    <s v="2.1.2"/>
    <s v="SOBRESUELDOS"/>
    <s v="2.1.2.2"/>
    <s v="Compensación"/>
    <s v="0001"/>
    <s v="CONSEJO NACIONAL DE LA SEGURIDAD SOCIAL -CNSS-"/>
    <x v="0"/>
    <x v="0"/>
    <s v="13"/>
    <s v="Regulación del sistema dominicano de seguridad social"/>
    <n v="461600"/>
    <n v="1000"/>
    <n v="462600"/>
    <n v="0"/>
    <n v="0"/>
    <n v="0"/>
    <n v="0"/>
    <n v="0"/>
  </r>
  <r>
    <s v="5207"/>
    <s v="CONSEJO NACIONAL DE SEGURIDAD SOCIAL"/>
    <s v="0100"/>
    <s v="FONDO GENERAL"/>
    <s v="2.1.3.1.01"/>
    <s v="Dietas en el país"/>
    <x v="0"/>
    <x v="0"/>
    <s v="2.1.3"/>
    <s v="DIETAS Y GASTOS DE REPRESENTACIÓN"/>
    <s v="2.1.3.1"/>
    <s v="Dietas"/>
    <s v="0001"/>
    <s v="CONSEJO NACIONAL DE LA SEGURIDAD SOCIAL -CNSS-"/>
    <x v="1"/>
    <x v="1"/>
    <s v="13"/>
    <s v="Regulación del sistema dominicano de seguridad social"/>
    <n v="7678894"/>
    <n v="2321106"/>
    <n v="10000000"/>
    <n v="6512220"/>
    <n v="5319600"/>
    <n v="5319600"/>
    <n v="5319600"/>
    <n v="6512220"/>
  </r>
  <r>
    <s v="5207"/>
    <s v="CONSEJO NACIONAL DE SEGURIDAD SOCIAL"/>
    <s v="0100"/>
    <s v="FONDO GENERAL"/>
    <s v="2.1.3.2.01"/>
    <s v="Gastos de representación en el país"/>
    <x v="0"/>
    <x v="0"/>
    <s v="2.1.3"/>
    <s v="DIETAS Y GASTOS DE REPRESENTACIÓN"/>
    <s v="2.1.3.2"/>
    <s v="Gastos de representación"/>
    <s v="0001"/>
    <s v="CONSEJO NACIONAL DE LA SEGURIDAD SOCIAL -CNSS-"/>
    <x v="0"/>
    <x v="0"/>
    <s v="13"/>
    <s v="Regulación del sistema dominicano de seguridad social"/>
    <n v="-1872000"/>
    <n v="1872000"/>
    <n v="0"/>
    <n v="0"/>
    <n v="0"/>
    <n v="0"/>
    <n v="0"/>
    <n v="0"/>
  </r>
  <r>
    <s v="5207"/>
    <s v="CONSEJO NACIONAL DE SEGURIDAD SOCIAL"/>
    <s v="0100"/>
    <s v="FONDO GENERAL"/>
    <s v="2.1.4.2.02"/>
    <s v="Gratificaciones por pasantías"/>
    <x v="0"/>
    <x v="0"/>
    <s v="2.1.4"/>
    <s v="GRATIFICACIONES Y BONIFICACIONES"/>
    <s v="2.1.4.2"/>
    <s v="Otras Gratificaciones y Bonificaciones"/>
    <s v="0001"/>
    <s v="CONSEJO NACIONAL DE LA SEGURIDAD SOCIAL -CNSS-"/>
    <x v="0"/>
    <x v="0"/>
    <s v="13"/>
    <s v="Regulación del sistema dominicano de seguridad social"/>
    <n v="0"/>
    <n v="250000"/>
    <n v="250000"/>
    <n v="0"/>
    <n v="0"/>
    <n v="0"/>
    <n v="0"/>
    <n v="0"/>
  </r>
  <r>
    <s v="5207"/>
    <s v="CONSEJO NACIONAL DE SEGURIDAD SOCIAL"/>
    <s v="0100"/>
    <s v="FONDO GENERAL"/>
    <s v="2.1.4.2.04"/>
    <s v="Otras gratificaciones"/>
    <x v="0"/>
    <x v="0"/>
    <s v="2.1.4"/>
    <s v="GRATIFICACIONES Y BONIFICACIONES"/>
    <s v="2.1.4.2"/>
    <s v="Otras Gratificaciones y Bonificaciones"/>
    <s v="0001"/>
    <s v="CONSEJO NACIONAL DE LA SEGURIDAD SOCIAL -CNSS-"/>
    <x v="0"/>
    <x v="0"/>
    <s v="13"/>
    <s v="Regulación del sistema dominicano de seguridad social"/>
    <n v="232021"/>
    <n v="117500"/>
    <n v="349521"/>
    <n v="0"/>
    <n v="0"/>
    <n v="0"/>
    <n v="0"/>
    <n v="0"/>
  </r>
  <r>
    <s v="5207"/>
    <s v="CONSEJO NACIONAL DE SEGURIDAD SOCIAL"/>
    <s v="0100"/>
    <s v="FONDO GENERAL"/>
    <s v="2.1.5.1.01"/>
    <s v="Contribuciones al seguro de salud"/>
    <x v="0"/>
    <x v="0"/>
    <s v="2.1.5"/>
    <s v="CONTRIBUCIONES A LA SEGURIDAD SOCIAL"/>
    <s v="2.1.5.1"/>
    <s v="Contribuciones al seguro de salud"/>
    <s v="0001"/>
    <s v="CONSEJO NACIONAL DE LA SEGURIDAD SOCIAL -CNSS-"/>
    <x v="0"/>
    <x v="0"/>
    <s v="13"/>
    <s v="Regulación del sistema dominicano de seguridad social"/>
    <n v="4144765"/>
    <n v="4873935"/>
    <n v="9018700"/>
    <n v="6136749.9699999997"/>
    <n v="6040115.3700000001"/>
    <n v="6040115.3700000001"/>
    <n v="6040115.3700000001"/>
    <n v="6136749.9699999997"/>
  </r>
  <r>
    <s v="5207"/>
    <s v="CONSEJO NACIONAL DE SEGURIDAD SOCIAL"/>
    <s v="0100"/>
    <s v="FONDO GENERAL"/>
    <s v="2.1.5.2.01"/>
    <s v="Contribuciones al seguro de pensiones"/>
    <x v="0"/>
    <x v="0"/>
    <s v="2.1.5"/>
    <s v="CONTRIBUCIONES A LA SEGURIDAD SOCIAL"/>
    <s v="2.1.5.2"/>
    <s v="Contribuciones al seguro de pensiones"/>
    <s v="0001"/>
    <s v="CONSEJO NACIONAL DE LA SEGURIDAD SOCIAL -CNSS-"/>
    <x v="0"/>
    <x v="0"/>
    <s v="13"/>
    <s v="Regulación del sistema dominicano de seguridad social"/>
    <n v="4798391"/>
    <n v="4880809"/>
    <n v="9679200"/>
    <n v="6554778.0899999999"/>
    <n v="6447604.0899999999"/>
    <n v="6447604.0899999999"/>
    <n v="6447604.0899999999"/>
    <n v="6554778.0899999999"/>
  </r>
  <r>
    <s v="5207"/>
    <s v="CONSEJO NACIONAL DE SEGURIDAD SOCIAL"/>
    <s v="0100"/>
    <s v="FONDO GENERAL"/>
    <s v="2.1.5.3.01"/>
    <s v="Contribuciones al seguro de riesgo laboral"/>
    <x v="0"/>
    <x v="0"/>
    <s v="2.1.5"/>
    <s v="CONTRIBUCIONES A LA SEGURIDAD SOCIAL"/>
    <s v="2.1.5.3"/>
    <s v="Contribuciones al seguro de riesgo laboral"/>
    <s v="0001"/>
    <s v="CONSEJO NACIONAL DE LA SEGURIDAD SOCIAL -CNSS-"/>
    <x v="0"/>
    <x v="0"/>
    <s v="13"/>
    <s v="Regulación del sistema dominicano de seguridad social"/>
    <n v="349318"/>
    <n v="756182"/>
    <n v="1105500"/>
    <n v="693542.46"/>
    <n v="684587.91"/>
    <n v="684587.91"/>
    <n v="684587.91"/>
    <n v="693542.46"/>
  </r>
  <r>
    <s v="5207"/>
    <s v="CONSEJO NACIONAL DE SEGURIDAD SOCIAL"/>
    <s v="0100"/>
    <s v="FONDO GENERAL"/>
    <s v="2.2.1.3.01"/>
    <s v="Teléfono local"/>
    <x v="1"/>
    <x v="1"/>
    <s v="2.2.1"/>
    <s v="SERVICIOS BÁSICOS"/>
    <s v="2.2.1.3"/>
    <s v="Teléfono local"/>
    <s v="0001"/>
    <s v="CONSEJO NACIONAL DE LA SEGURIDAD SOCIAL -CNSS-"/>
    <x v="0"/>
    <x v="0"/>
    <s v="13"/>
    <s v="Regulación del sistema dominicano de seguridad social"/>
    <n v="1210000"/>
    <n v="3290000"/>
    <n v="4500000"/>
    <n v="1583425.6"/>
    <n v="1583425.6"/>
    <n v="1583425.6"/>
    <n v="1583425.6"/>
    <n v="1583425.6"/>
  </r>
  <r>
    <s v="5207"/>
    <s v="CONSEJO NACIONAL DE SEGURIDAD SOCIAL"/>
    <s v="0100"/>
    <s v="FONDO GENERAL"/>
    <s v="2.2.1.4.01"/>
    <s v="Telefax y correos"/>
    <x v="1"/>
    <x v="1"/>
    <s v="2.2.1"/>
    <s v="SERVICIOS BÁSICOS"/>
    <s v="2.2.1.4"/>
    <s v="Telefax y correos"/>
    <s v="0001"/>
    <s v="CONSEJO NACIONAL DE LA SEGURIDAD SOCIAL -CNSS-"/>
    <x v="0"/>
    <x v="0"/>
    <s v="13"/>
    <s v="Regulación del sistema dominicano de seguridad social"/>
    <n v="1230000"/>
    <n v="20000"/>
    <n v="1250000"/>
    <n v="21347"/>
    <n v="21347"/>
    <n v="21347"/>
    <n v="21347"/>
    <n v="21347"/>
  </r>
  <r>
    <s v="5207"/>
    <s v="CONSEJO NACIONAL DE SEGURIDAD SOCIAL"/>
    <s v="0100"/>
    <s v="FONDO GENERAL"/>
    <s v="2.2.1.5.01"/>
    <s v="Servicio de internet y televisión por cable"/>
    <x v="1"/>
    <x v="1"/>
    <s v="2.2.1"/>
    <s v="SERVICIOS BÁSICOS"/>
    <s v="2.2.1.5"/>
    <s v="Servicio de internet y televisión por cable"/>
    <s v="0001"/>
    <s v="CONSEJO NACIONAL DE LA SEGURIDAD SOCIAL -CNSS-"/>
    <x v="0"/>
    <x v="0"/>
    <s v="13"/>
    <s v="Regulación del sistema dominicano de seguridad social"/>
    <n v="1450400"/>
    <n v="3549600"/>
    <n v="5000000"/>
    <n v="2719957.14"/>
    <n v="2719957.14"/>
    <n v="2719957.14"/>
    <n v="2719957.14"/>
    <n v="2719957.14"/>
  </r>
  <r>
    <s v="5207"/>
    <s v="CONSEJO NACIONAL DE SEGURIDAD SOCIAL"/>
    <s v="0100"/>
    <s v="FONDO GENERAL"/>
    <s v="2.2.1.6.01"/>
    <s v="Energía eléctrica"/>
    <x v="1"/>
    <x v="1"/>
    <s v="2.2.1"/>
    <s v="SERVICIOS BÁSICOS"/>
    <s v="2.2.1.6"/>
    <s v="Electricidad"/>
    <s v="0001"/>
    <s v="CONSEJO NACIONAL DE LA SEGURIDAD SOCIAL -CNSS-"/>
    <x v="0"/>
    <x v="0"/>
    <s v="13"/>
    <s v="Regulación del sistema dominicano de seguridad social"/>
    <n v="800000"/>
    <n v="7200000"/>
    <n v="8000000"/>
    <n v="6026491.8099999996"/>
    <n v="6026491.8099999996"/>
    <n v="6026491.8099999996"/>
    <n v="6026491.8099999996"/>
    <n v="6026491.8099999996"/>
  </r>
  <r>
    <s v="5207"/>
    <s v="CONSEJO NACIONAL DE SEGURIDAD SOCIAL"/>
    <s v="0100"/>
    <s v="FONDO GENERAL"/>
    <s v="2.2.1.7.01"/>
    <s v="Agua"/>
    <x v="1"/>
    <x v="1"/>
    <s v="2.2.1"/>
    <s v="SERVICIOS BÁSICOS"/>
    <s v="2.2.1.7"/>
    <s v="Agua"/>
    <s v="0001"/>
    <s v="CONSEJO NACIONAL DE LA SEGURIDAD SOCIAL -CNSS-"/>
    <x v="0"/>
    <x v="0"/>
    <s v="13"/>
    <s v="Regulación del sistema dominicano de seguridad social"/>
    <n v="100710"/>
    <n v="149290"/>
    <n v="250000"/>
    <n v="76660.600000000006"/>
    <n v="76660.600000000006"/>
    <n v="76660.600000000006"/>
    <n v="76660.600000000006"/>
    <n v="76660.600000000006"/>
  </r>
  <r>
    <s v="5207"/>
    <s v="CONSEJO NACIONAL DE SEGURIDAD SOCIAL"/>
    <s v="0100"/>
    <s v="FONDO GENERAL"/>
    <s v="2.2.1.8.01"/>
    <s v="Recolección de residuos"/>
    <x v="1"/>
    <x v="1"/>
    <s v="2.2.1"/>
    <s v="SERVICIOS BÁSICOS"/>
    <s v="2.2.1.8"/>
    <s v="Recolección de residuos"/>
    <s v="0001"/>
    <s v="CONSEJO NACIONAL DE LA SEGURIDAD SOCIAL -CNSS-"/>
    <x v="0"/>
    <x v="0"/>
    <s v="13"/>
    <s v="Regulación del sistema dominicano de seguridad social"/>
    <n v="-107185"/>
    <n v="347185"/>
    <n v="240000"/>
    <n v="107373"/>
    <n v="107373"/>
    <n v="107373"/>
    <n v="107373"/>
    <n v="107373"/>
  </r>
  <r>
    <s v="5207"/>
    <s v="CONSEJO NACIONAL DE SEGURIDAD SOCIAL"/>
    <s v="0100"/>
    <s v="FONDO GENERAL"/>
    <s v="2.2.2.1.01"/>
    <s v="Publicidad y propaganda"/>
    <x v="1"/>
    <x v="1"/>
    <s v="2.2.2"/>
    <s v="PUBLICIDAD, IMPRESIÓN Y ENCUADERNACIÓN"/>
    <s v="2.2.2.1"/>
    <s v="Publicidad y propaganda"/>
    <s v="0001"/>
    <s v="CONSEJO NACIONAL DE LA SEGURIDAD SOCIAL -CNSS-"/>
    <x v="0"/>
    <x v="0"/>
    <s v="13"/>
    <s v="Regulación del sistema dominicano de seguridad social"/>
    <n v="500000"/>
    <n v="5000000"/>
    <n v="5500000"/>
    <n v="4445142.25"/>
    <n v="1889384.41"/>
    <n v="1889384.41"/>
    <n v="1889384.41"/>
    <n v="4485142.25"/>
  </r>
  <r>
    <s v="5207"/>
    <s v="CONSEJO NACIONAL DE SEGURIDAD SOCIAL"/>
    <s v="0100"/>
    <s v="FONDO GENERAL"/>
    <s v="2.2.2.1.02"/>
    <s v="Promoción y patrocinio"/>
    <x v="1"/>
    <x v="1"/>
    <s v="2.2.2"/>
    <s v="PUBLICIDAD, IMPRESIÓN Y ENCUADERNACIÓN"/>
    <s v="2.2.2.1"/>
    <s v="Publicidad y propaganda"/>
    <s v="0001"/>
    <s v="CONSEJO NACIONAL DE LA SEGURIDAD SOCIAL -CNSS-"/>
    <x v="0"/>
    <x v="0"/>
    <s v="13"/>
    <s v="Regulación del sistema dominicano de seguridad social"/>
    <n v="250000"/>
    <n v="0"/>
    <n v="250000"/>
    <n v="250000"/>
    <n v="250000"/>
    <n v="250000"/>
    <n v="250000"/>
    <n v="250000"/>
  </r>
  <r>
    <s v="5207"/>
    <s v="CONSEJO NACIONAL DE SEGURIDAD SOCIAL"/>
    <s v="0100"/>
    <s v="FONDO GENERAL"/>
    <s v="2.2.2.1.03"/>
    <s v="Publicaciones de avisos oficiales"/>
    <x v="1"/>
    <x v="1"/>
    <s v="2.2.2"/>
    <s v="PUBLICIDAD, IMPRESIÓN Y ENCUADERNACIÓN"/>
    <s v="2.2.2.1"/>
    <s v="Publicidad y propaganda"/>
    <s v="0001"/>
    <s v="CONSEJO NACIONAL DE LA SEGURIDAD SOCIAL -CNSS-"/>
    <x v="0"/>
    <x v="0"/>
    <s v="13"/>
    <s v="Regulación del sistema dominicano de seguridad social"/>
    <n v="2000000"/>
    <n v="0"/>
    <n v="2000000"/>
    <n v="0"/>
    <n v="0"/>
    <n v="0"/>
    <n v="0"/>
    <n v="0"/>
  </r>
  <r>
    <s v="5207"/>
    <s v="CONSEJO NACIONAL DE SEGURIDAD SOCIAL"/>
    <s v="0100"/>
    <s v="FONDO GENERAL"/>
    <s v="2.2.2.2.01"/>
    <s v="Impresión, encuadernación y rotulación"/>
    <x v="1"/>
    <x v="1"/>
    <s v="2.2.2"/>
    <s v="PUBLICIDAD, IMPRESIÓN Y ENCUADERNACIÓN"/>
    <s v="2.2.2.2"/>
    <s v="Impresión, encuadernación y rotulación"/>
    <s v="0001"/>
    <s v="CONSEJO NACIONAL DE LA SEGURIDAD SOCIAL -CNSS-"/>
    <x v="0"/>
    <x v="0"/>
    <s v="13"/>
    <s v="Regulación del sistema dominicano de seguridad social"/>
    <n v="2300000"/>
    <n v="2000000"/>
    <n v="4300000"/>
    <n v="662911.02"/>
    <n v="623174.52"/>
    <n v="623174.52"/>
    <n v="623174.52"/>
    <n v="721369.43"/>
  </r>
  <r>
    <s v="5207"/>
    <s v="CONSEJO NACIONAL DE SEGURIDAD SOCIAL"/>
    <s v="0100"/>
    <s v="FONDO GENERAL"/>
    <s v="2.2.3.1.01"/>
    <s v="Viáticos dentro del país"/>
    <x v="1"/>
    <x v="1"/>
    <s v="2.2.3"/>
    <s v="VIÁTICOS"/>
    <s v="2.2.3.1"/>
    <s v="Viáticos dentro del país"/>
    <s v="0001"/>
    <s v="CONSEJO NACIONAL DE LA SEGURIDAD SOCIAL -CNSS-"/>
    <x v="0"/>
    <x v="0"/>
    <s v="13"/>
    <s v="Regulación del sistema dominicano de seguridad social"/>
    <n v="-753015.57"/>
    <n v="1000000"/>
    <n v="246984.43"/>
    <n v="45930"/>
    <n v="45930"/>
    <n v="45930"/>
    <n v="45930"/>
    <n v="45930"/>
  </r>
  <r>
    <s v="5207"/>
    <s v="CONSEJO NACIONAL DE SEGURIDAD SOCIAL"/>
    <s v="0100"/>
    <s v="FONDO GENERAL"/>
    <s v="2.2.4.1.01"/>
    <s v="Pasajes y gastos de transporte"/>
    <x v="1"/>
    <x v="1"/>
    <s v="2.2.4"/>
    <s v="TRANSPORTE Y ALMACENAJE"/>
    <s v="2.2.4.1"/>
    <s v="Pasajes y gastos de transporte"/>
    <s v="0001"/>
    <s v="CONSEJO NACIONAL DE LA SEGURIDAD SOCIAL -CNSS-"/>
    <x v="0"/>
    <x v="0"/>
    <s v="13"/>
    <s v="Regulación del sistema dominicano de seguridad social"/>
    <n v="-2350000"/>
    <n v="2500000"/>
    <n v="150000"/>
    <n v="41460"/>
    <n v="41460"/>
    <n v="41460"/>
    <n v="41460"/>
    <n v="41460"/>
  </r>
  <r>
    <s v="5207"/>
    <s v="CONSEJO NACIONAL DE SEGURIDAD SOCIAL"/>
    <s v="0100"/>
    <s v="FONDO GENERAL"/>
    <s v="2.2.4.2.01"/>
    <s v="Fletes"/>
    <x v="1"/>
    <x v="1"/>
    <s v="2.2.4"/>
    <s v="TRANSPORTE Y ALMACENAJE"/>
    <s v="2.2.4.2"/>
    <s v="Fletes"/>
    <s v="0001"/>
    <s v="CONSEJO NACIONAL DE LA SEGURIDAD SOCIAL -CNSS-"/>
    <x v="0"/>
    <x v="0"/>
    <s v="13"/>
    <s v="Regulación del sistema dominicano de seguridad social"/>
    <n v="-50000"/>
    <n v="50000"/>
    <n v="0"/>
    <n v="0"/>
    <n v="0"/>
    <n v="0"/>
    <n v="0"/>
    <n v="0"/>
  </r>
  <r>
    <s v="5207"/>
    <s v="CONSEJO NACIONAL DE SEGURIDAD SOCIAL"/>
    <s v="0100"/>
    <s v="FONDO GENERAL"/>
    <s v="2.2.4.4.01"/>
    <s v="Peaje"/>
    <x v="1"/>
    <x v="1"/>
    <s v="2.2.4"/>
    <s v="TRANSPORTE Y ALMACENAJE"/>
    <s v="2.2.4.4"/>
    <s v="Peaje"/>
    <s v="0001"/>
    <s v="CONSEJO NACIONAL DE LA SEGURIDAD SOCIAL -CNSS-"/>
    <x v="0"/>
    <x v="0"/>
    <s v="13"/>
    <s v="Regulación del sistema dominicano de seguridad social"/>
    <n v="175000"/>
    <n v="25000"/>
    <n v="200000"/>
    <n v="100000"/>
    <n v="100000"/>
    <n v="100000"/>
    <n v="100000"/>
    <n v="100000"/>
  </r>
  <r>
    <s v="5207"/>
    <s v="CONSEJO NACIONAL DE SEGURIDAD SOCIAL"/>
    <s v="0100"/>
    <s v="FONDO GENERAL"/>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6819618"/>
    <n v="7180382"/>
    <n v="14000000"/>
    <n v="6741139.3399999999"/>
    <n v="6741139.3399999999"/>
    <n v="6741139.3399999999"/>
    <n v="6741139.3399999999"/>
    <n v="6741139.3399999999"/>
  </r>
  <r>
    <s v="5207"/>
    <s v="CONSEJO NACIONAL DE SEGURIDAD SOCIAL"/>
    <s v="0100"/>
    <s v="FONDO GENERAL"/>
    <s v="2.2.5.4.01"/>
    <s v="Alquileres de equipos de transporte, tracción y elevación"/>
    <x v="1"/>
    <x v="1"/>
    <s v="2.2.5"/>
    <s v="ALQUILERES Y RENTAS"/>
    <s v="2.2.5.4"/>
    <s v="Alquileres de equipos de transporte, tracción y elevación"/>
    <s v="0001"/>
    <s v="CONSEJO NACIONAL DE LA SEGURIDAD SOCIAL -CNSS-"/>
    <x v="0"/>
    <x v="0"/>
    <s v="13"/>
    <s v="Regulación del sistema dominicano de seguridad social"/>
    <n v="125000"/>
    <n v="75000"/>
    <n v="200000"/>
    <n v="32200"/>
    <n v="9000"/>
    <n v="9000"/>
    <n v="9000"/>
    <n v="32200"/>
  </r>
  <r>
    <s v="5207"/>
    <s v="CONSEJO NACIONAL DE SEGURIDAD SOCIAL"/>
    <s v="0100"/>
    <s v="FONDO GENERAL"/>
    <s v="2.2.5.8.01"/>
    <s v="Otros alquileres y arrendamientos por derechos de usos"/>
    <x v="1"/>
    <x v="1"/>
    <s v="2.2.5"/>
    <s v="ALQUILERES Y RENTAS"/>
    <s v="2.2.5.8"/>
    <s v="Otros alquileres"/>
    <s v="0001"/>
    <s v="CONSEJO NACIONAL DE LA SEGURIDAD SOCIAL -CNSS-"/>
    <x v="0"/>
    <x v="0"/>
    <s v="13"/>
    <s v="Regulación del sistema dominicano de seguridad social"/>
    <n v="140000"/>
    <n v="10000"/>
    <n v="150000"/>
    <n v="0"/>
    <n v="0"/>
    <n v="0"/>
    <n v="0"/>
    <n v="0"/>
  </r>
  <r>
    <s v="5207"/>
    <s v="CONSEJO NACIONAL DE SEGURIDAD SOCIAL"/>
    <s v="0100"/>
    <s v="FONDO GENERAL"/>
    <s v="2.2.5.9.01"/>
    <s v="Licencias Informáticas"/>
    <x v="1"/>
    <x v="1"/>
    <s v="2.2.5"/>
    <s v="ALQUILERES Y RENTAS"/>
    <s v="2.2.5.9"/>
    <s v="Derecho de uso"/>
    <s v="0001"/>
    <s v="CONSEJO NACIONAL DE LA SEGURIDAD SOCIAL -CNSS-"/>
    <x v="0"/>
    <x v="0"/>
    <s v="13"/>
    <s v="Regulación del sistema dominicano de seguridad social"/>
    <n v="5200000"/>
    <n v="8000000"/>
    <n v="13200000"/>
    <n v="11096908.42"/>
    <n v="7616734.9800000004"/>
    <n v="7616734.9800000004"/>
    <n v="2423521.2999999998"/>
    <n v="12966908.42"/>
  </r>
  <r>
    <s v="5207"/>
    <s v="CONSEJO NACIONAL DE SEGURIDAD SOCIAL"/>
    <s v="0100"/>
    <s v="FONDO GENERAL"/>
    <s v="2.2.6.1.01"/>
    <s v="Seguro de bienes inmuebles e infraestructura"/>
    <x v="1"/>
    <x v="1"/>
    <s v="2.2.6"/>
    <s v="SEGUROS"/>
    <s v="2.2.6.1"/>
    <s v="Seguro de bienes inmuebles"/>
    <s v="0001"/>
    <s v="CONSEJO NACIONAL DE LA SEGURIDAD SOCIAL -CNSS-"/>
    <x v="0"/>
    <x v="0"/>
    <s v="13"/>
    <s v="Regulación del sistema dominicano de seguridad social"/>
    <n v="912000"/>
    <n v="1700000"/>
    <n v="2612000"/>
    <n v="2110220.25"/>
    <n v="2110220.25"/>
    <n v="2110220.25"/>
    <n v="2110220.25"/>
    <n v="2110220.25"/>
  </r>
  <r>
    <s v="5207"/>
    <s v="CONSEJO NACIONAL DE SEGURIDAD SOCIAL"/>
    <s v="0100"/>
    <s v="FONDO GENERAL"/>
    <s v="2.2.6.2.01"/>
    <s v="Seguro de bienes muebles"/>
    <x v="1"/>
    <x v="1"/>
    <s v="2.2.6"/>
    <s v="SEGUROS"/>
    <s v="2.2.6.2"/>
    <s v="Seguro de bienes muebles"/>
    <s v="0001"/>
    <s v="CONSEJO NACIONAL DE LA SEGURIDAD SOCIAL -CNSS-"/>
    <x v="0"/>
    <x v="0"/>
    <s v="13"/>
    <s v="Regulación del sistema dominicano de seguridad social"/>
    <n v="800000"/>
    <n v="1000000"/>
    <n v="1800000"/>
    <n v="985577.67"/>
    <n v="985577.67"/>
    <n v="985577.67"/>
    <n v="985577.67"/>
    <n v="985577.67"/>
  </r>
  <r>
    <s v="5207"/>
    <s v="CONSEJO NACIONAL DE SEGURIDAD SOCIAL"/>
    <s v="0100"/>
    <s v="FONDO GENERAL"/>
    <s v="2.2.6.3.01"/>
    <s v="Seguros de personas"/>
    <x v="1"/>
    <x v="1"/>
    <s v="2.2.6"/>
    <s v="SEGUROS"/>
    <s v="2.2.6.3"/>
    <s v="Seguros de personas"/>
    <s v="0001"/>
    <s v="CONSEJO NACIONAL DE LA SEGURIDAD SOCIAL -CNSS-"/>
    <x v="0"/>
    <x v="0"/>
    <s v="13"/>
    <s v="Regulación del sistema dominicano de seguridad social"/>
    <n v="-275000"/>
    <n v="800000"/>
    <n v="525000"/>
    <n v="449976.05"/>
    <n v="449976.05"/>
    <n v="449976.05"/>
    <n v="449976.05"/>
    <n v="449976.05"/>
  </r>
  <r>
    <s v="5207"/>
    <s v="CONSEJO NACIONAL DE SEGURIDAD SOCIAL"/>
    <s v="0100"/>
    <s v="FONDO GENERAL"/>
    <s v="2.2.7.1.01"/>
    <s v="Reparaciones y mantenimientos menores en edificacion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300000"/>
    <n v="450000"/>
    <n v="4750000"/>
    <n v="438840.36"/>
    <n v="438840.36"/>
    <n v="438840.36"/>
    <n v="438840.36"/>
    <n v="3638840.36"/>
  </r>
  <r>
    <s v="5207"/>
    <s v="CONSEJO NACIONAL DE SEGURIDAD SOCIAL"/>
    <s v="0100"/>
    <s v="FONDO GENERAL"/>
    <s v="2.2.7.1.02"/>
    <s v="Mantenimientos y reparaciones especial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93808"/>
    <n v="843808"/>
    <n v="750000"/>
    <n v="0"/>
    <n v="0"/>
    <n v="0"/>
    <n v="0"/>
    <n v="35400"/>
  </r>
  <r>
    <s v="5207"/>
    <s v="CONSEJO NACIONAL DE SEGURIDAD SOCIAL"/>
    <s v="0100"/>
    <s v="FONDO GENERAL"/>
    <s v="2.2.7.1.06"/>
    <s v="Mantenimiento y reparación de instalaciones eléctrica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7800000"/>
    <n v="450000"/>
    <n v="8250000"/>
    <n v="0"/>
    <n v="0"/>
    <n v="0"/>
    <n v="0"/>
    <n v="0"/>
  </r>
  <r>
    <s v="5207"/>
    <s v="CONSEJO NACIONAL DE SEGURIDAD SOCIAL"/>
    <s v="0100"/>
    <s v="FONDO GENERAL"/>
    <s v="2.2.7.1.07"/>
    <s v="Mantenimiento, reparación, servicios de pintura y sus derivado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800000"/>
    <n v="500000"/>
    <n v="5300000"/>
    <n v="0"/>
    <n v="0"/>
    <n v="0"/>
    <n v="0"/>
    <n v="4500000"/>
  </r>
  <r>
    <s v="5207"/>
    <s v="CONSEJO NACIONAL DE SEGURIDAD SOCIAL"/>
    <s v="0100"/>
    <s v="FONDO GENERAL"/>
    <s v="2.2.7.2.01"/>
    <s v="Mantenimiento y reparación de mobiliarios y equipos de oficina"/>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40000"/>
    <n v="750000"/>
    <n v="410000"/>
    <n v="159772"/>
    <n v="159772"/>
    <n v="159772"/>
    <n v="159772"/>
    <n v="159772"/>
  </r>
  <r>
    <s v="5207"/>
    <s v="CONSEJO NACIONAL DE SEGURIDAD SOCIAL"/>
    <s v="0100"/>
    <s v="FONDO GENERAL"/>
    <s v="2.2.7.2.02"/>
    <s v="Mantenimiento y reparación de equipos tecnología e inform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60000"/>
    <n v="200000"/>
    <n v="560000"/>
    <n v="46787"/>
    <n v="19576.2"/>
    <n v="19576.2"/>
    <n v="19576.2"/>
    <n v="46787"/>
  </r>
  <r>
    <s v="5207"/>
    <s v="CONSEJO NACIONAL DE SEGURIDAD SOCIAL"/>
    <s v="0100"/>
    <s v="FONDO GENERAL"/>
    <s v="2.2.7.2.05"/>
    <s v="Mantenimiento y reparación de equipo de comunicación y audiovisuales"/>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90729"/>
    <n v="50000"/>
    <n v="140729"/>
    <n v="0"/>
    <n v="0"/>
    <n v="0"/>
    <n v="0"/>
    <n v="0"/>
  </r>
  <r>
    <s v="5207"/>
    <s v="CONSEJO NACIONAL DE SEGURIDAD SOCIAL"/>
    <s v="0100"/>
    <s v="FONDO GENERAL"/>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022500"/>
    <n v="1172500"/>
    <n v="150000"/>
    <n v="146401.24"/>
    <n v="111001.24"/>
    <n v="111001.24"/>
    <n v="111001.24"/>
    <n v="146401.24"/>
  </r>
  <r>
    <s v="5207"/>
    <s v="CONSEJO NACIONAL DE SEGURIDAD SOCIAL"/>
    <s v="0100"/>
    <s v="FONDO GENERAL"/>
    <s v="2.2.7.2.07"/>
    <s v="Mantenimiento y reparación de equipos industriales y produc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67560"/>
    <n v="174060"/>
    <n v="6500"/>
    <n v="6161.91"/>
    <n v="6161.91"/>
    <n v="6161.91"/>
    <n v="6161.91"/>
    <n v="6161.91"/>
  </r>
  <r>
    <s v="5207"/>
    <s v="CONSEJO NACIONAL DE SEGURIDAD SOCIAL"/>
    <s v="0100"/>
    <s v="FONDO GENERAL"/>
    <s v="2.2.7.2.08"/>
    <s v="Servicios de mantenimiento, reparación, desmonte e instal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300000"/>
    <n v="0"/>
    <n v="1300000"/>
    <n v="216022.6"/>
    <n v="216022.6"/>
    <n v="216022.6"/>
    <n v="216022.6"/>
    <n v="216022.6"/>
  </r>
  <r>
    <s v="5207"/>
    <s v="CONSEJO NACIONAL DE SEGURIDAD SOCIAL"/>
    <s v="0100"/>
    <s v="FONDO GENERAL"/>
    <s v="2.2.8.2.01"/>
    <s v="Comisiones y gastos"/>
    <x v="1"/>
    <x v="1"/>
    <s v="2.2.8"/>
    <s v="OTROS SERVICIOS NO INCLUIDOS EN CONCEPTOS ANTERIORES"/>
    <s v="2.2.8.2"/>
    <s v="Comisiones y gastos"/>
    <s v="0001"/>
    <s v="CONSEJO NACIONAL DE LA SEGURIDAD SOCIAL -CNSS-"/>
    <x v="0"/>
    <x v="0"/>
    <s v="13"/>
    <s v="Regulación del sistema dominicano de seguridad social"/>
    <n v="5000"/>
    <n v="5000"/>
    <n v="10000"/>
    <n v="0"/>
    <n v="0"/>
    <n v="0"/>
    <n v="0"/>
    <n v="0"/>
  </r>
  <r>
    <s v="5207"/>
    <s v="CONSEJO NACIONAL DE SEGURIDAD SOCIAL"/>
    <s v="0100"/>
    <s v="FONDO GENERAL"/>
    <s v="2.2.8.5.01"/>
    <s v="Fumigación"/>
    <x v="1"/>
    <x v="1"/>
    <s v="2.2.8"/>
    <s v="OTROS SERVICIOS NO INCLUIDOS EN CONCEPTOS ANTERIORES"/>
    <s v="2.2.8.5"/>
    <s v="Fumigación, lavandería, limpieza e higiene"/>
    <s v="0001"/>
    <s v="CONSEJO NACIONAL DE LA SEGURIDAD SOCIAL -CNSS-"/>
    <x v="0"/>
    <x v="0"/>
    <s v="13"/>
    <s v="Regulación del sistema dominicano de seguridad social"/>
    <n v="-150000"/>
    <n v="350000"/>
    <n v="200000"/>
    <n v="272603.90000000002"/>
    <n v="42630.7"/>
    <n v="42630.7"/>
    <n v="42630.7"/>
    <n v="351243.72"/>
  </r>
  <r>
    <s v="5207"/>
    <s v="CONSEJO NACIONAL DE SEGURIDAD SOCIAL"/>
    <s v="0100"/>
    <s v="FONDO GENERAL"/>
    <s v="2.2.8.5.02"/>
    <s v="Lavandería"/>
    <x v="1"/>
    <x v="1"/>
    <s v="2.2.8"/>
    <s v="OTROS SERVICIOS NO INCLUIDOS EN CONCEPTOS ANTERIORES"/>
    <s v="2.2.8.5"/>
    <s v="Fumigación, lavandería, limpieza e higiene"/>
    <s v="0001"/>
    <s v="CONSEJO NACIONAL DE LA SEGURIDAD SOCIAL -CNSS-"/>
    <x v="0"/>
    <x v="0"/>
    <s v="13"/>
    <s v="Regulación del sistema dominicano de seguridad social"/>
    <n v="-5000"/>
    <n v="5000"/>
    <n v="0"/>
    <n v="0"/>
    <n v="0"/>
    <n v="0"/>
    <n v="0"/>
    <n v="0"/>
  </r>
  <r>
    <s v="5207"/>
    <s v="CONSEJO NACIONAL DE SEGURIDAD SOCIAL"/>
    <s v="0100"/>
    <s v="FONDO GENERAL"/>
    <s v="2.2.8.5.03"/>
    <s v="Limpieza e higiene"/>
    <x v="1"/>
    <x v="1"/>
    <s v="2.2.8"/>
    <s v="OTROS SERVICIOS NO INCLUIDOS EN CONCEPTOS ANTERIORES"/>
    <s v="2.2.8.5"/>
    <s v="Fumigación, lavandería, limpieza e higiene"/>
    <s v="0001"/>
    <s v="CONSEJO NACIONAL DE LA SEGURIDAD SOCIAL -CNSS-"/>
    <x v="0"/>
    <x v="0"/>
    <s v="13"/>
    <s v="Regulación del sistema dominicano de seguridad social"/>
    <n v="1120000"/>
    <n v="1400000"/>
    <n v="2520000"/>
    <n v="855445.83"/>
    <n v="620445.68000000005"/>
    <n v="620445.68000000005"/>
    <n v="620445.68000000005"/>
    <n v="1845546.6"/>
  </r>
  <r>
    <s v="5207"/>
    <s v="CONSEJO NACIONAL DE SEGURIDAD SOCIAL"/>
    <s v="0100"/>
    <s v="FONDO GENERAL"/>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2440960"/>
    <n v="2520000"/>
    <n v="4960960"/>
    <n v="2260150"/>
    <n v="769810"/>
    <n v="769810"/>
    <n v="760960"/>
    <n v="3460150"/>
  </r>
  <r>
    <s v="5207"/>
    <s v="CONSEJO NACIONAL DE SEGURIDAD SOCIAL"/>
    <s v="0100"/>
    <s v="FONDO GENERAL"/>
    <s v="2.2.8.6.02"/>
    <s v="Festividad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000000"/>
    <n v="1000000"/>
    <n v="0"/>
    <n v="0"/>
    <n v="0"/>
    <n v="0"/>
    <n v="0"/>
    <n v="0"/>
  </r>
  <r>
    <s v="5207"/>
    <s v="CONSEJO NACIONAL DE SEGURIDAD SOCIAL"/>
    <s v="0100"/>
    <s v="FONDO GENERAL"/>
    <s v="2.2.8.6.04"/>
    <s v="Actuaciones artística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30000"/>
    <n v="30000"/>
    <n v="0"/>
    <n v="0"/>
    <n v="0"/>
    <n v="0"/>
    <n v="0"/>
    <n v="0"/>
  </r>
  <r>
    <s v="5207"/>
    <s v="CONSEJO NACIONAL DE SEGURIDAD SOCIAL"/>
    <s v="0100"/>
    <s v="FONDO GENERAL"/>
    <s v="2.2.8.7.02"/>
    <s v="Servicios jurídicos"/>
    <x v="1"/>
    <x v="1"/>
    <s v="2.2.8"/>
    <s v="OTROS SERVICIOS NO INCLUIDOS EN CONCEPTOS ANTERIORES"/>
    <s v="2.2.8.7"/>
    <s v="Servicios Técnicos y Profesionales"/>
    <s v="0001"/>
    <s v="CONSEJO NACIONAL DE LA SEGURIDAD SOCIAL -CNSS-"/>
    <x v="0"/>
    <x v="0"/>
    <s v="13"/>
    <s v="Regulación del sistema dominicano de seguridad social"/>
    <n v="100000"/>
    <n v="1500000"/>
    <n v="1600000"/>
    <n v="97468"/>
    <n v="93928"/>
    <n v="93928"/>
    <n v="93928"/>
    <n v="144628"/>
  </r>
  <r>
    <s v="5207"/>
    <s v="CONSEJO NACIONAL DE SEGURIDAD SOCIAL"/>
    <s v="0100"/>
    <s v="FONDO GENERAL"/>
    <s v="2.2.8.7.04"/>
    <s v="Servicios de capacitación"/>
    <x v="1"/>
    <x v="1"/>
    <s v="2.2.8"/>
    <s v="OTROS SERVICIOS NO INCLUIDOS EN CONCEPTOS ANTERIORES"/>
    <s v="2.2.8.7"/>
    <s v="Servicios Técnicos y Profesionales"/>
    <s v="0001"/>
    <s v="CONSEJO NACIONAL DE LA SEGURIDAD SOCIAL -CNSS-"/>
    <x v="0"/>
    <x v="0"/>
    <s v="13"/>
    <s v="Regulación del sistema dominicano de seguridad social"/>
    <n v="6156500"/>
    <n v="700000"/>
    <n v="6856500"/>
    <n v="262645.37"/>
    <n v="30756.87"/>
    <n v="30756.87"/>
    <n v="30756.87"/>
    <n v="266086.87"/>
  </r>
  <r>
    <s v="5207"/>
    <s v="CONSEJO NACIONAL DE SEGURIDAD SOCIAL"/>
    <s v="0100"/>
    <s v="FONDO GENERAL"/>
    <s v="2.2.8.7.05"/>
    <s v="Servicios de informática y sistemas computarizados"/>
    <x v="1"/>
    <x v="1"/>
    <s v="2.2.8"/>
    <s v="OTROS SERVICIOS NO INCLUIDOS EN CONCEPTOS ANTERIORES"/>
    <s v="2.2.8.7"/>
    <s v="Servicios Técnicos y Profesionales"/>
    <s v="0001"/>
    <s v="CONSEJO NACIONAL DE LA SEGURIDAD SOCIAL -CNSS-"/>
    <x v="0"/>
    <x v="0"/>
    <s v="13"/>
    <s v="Regulación del sistema dominicano de seguridad social"/>
    <n v="300000"/>
    <n v="1200000"/>
    <n v="150000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0"/>
    <x v="0"/>
    <s v="13"/>
    <s v="Regulación del sistema dominicano de seguridad social"/>
    <n v="-39391393"/>
    <n v="52624393"/>
    <n v="13233000"/>
    <n v="2335517.5"/>
    <n v="2189017.5"/>
    <n v="2189017.5"/>
    <n v="2189017.5"/>
    <n v="5085517.5"/>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1"/>
    <x v="1"/>
    <s v="13"/>
    <s v="Regulación del sistema dominicano de seguridad social"/>
    <n v="-100000000"/>
    <n v="100000000"/>
    <n v="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2"/>
    <x v="2"/>
    <s v="13"/>
    <s v="Regulación del sistema dominicano de seguridad social"/>
    <n v="16800000"/>
    <n v="1200000"/>
    <n v="18000000"/>
    <n v="12620550"/>
    <n v="12042550"/>
    <n v="12042550"/>
    <n v="11674050"/>
    <n v="12620550"/>
  </r>
  <r>
    <s v="5207"/>
    <s v="CONSEJO NACIONAL DE SEGURIDAD SOCIAL"/>
    <s v="0100"/>
    <s v="FONDO GENERAL"/>
    <s v="2.2.8.8.01"/>
    <s v="Impuestos"/>
    <x v="1"/>
    <x v="1"/>
    <s v="2.2.8"/>
    <s v="OTROS SERVICIOS NO INCLUIDOS EN CONCEPTOS ANTERIORES"/>
    <s v="2.2.8.8"/>
    <s v="Impuestos, derechos y tasas"/>
    <s v="0001"/>
    <s v="CONSEJO NACIONAL DE LA SEGURIDAD SOCIAL -CNSS-"/>
    <x v="0"/>
    <x v="0"/>
    <s v="13"/>
    <s v="Regulación del sistema dominicano de seguridad social"/>
    <n v="1200000"/>
    <n v="0"/>
    <n v="1200000"/>
    <n v="0"/>
    <n v="0"/>
    <n v="0"/>
    <n v="0"/>
    <n v="0"/>
  </r>
  <r>
    <s v="5207"/>
    <s v="CONSEJO NACIONAL DE SEGURIDAD SOCIAL"/>
    <s v="0100"/>
    <s v="FONDO GENERAL"/>
    <s v="2.2.9.1.01"/>
    <s v="Otras contrataciones de servicios"/>
    <x v="1"/>
    <x v="1"/>
    <s v="2.2.9"/>
    <s v="OTRAS CONTRATACIONES DE SERVICIOS"/>
    <s v="2.2.9.1"/>
    <s v="Otras contrataciones de servicios"/>
    <s v="0001"/>
    <s v="CONSEJO NACIONAL DE LA SEGURIDAD SOCIAL -CNSS-"/>
    <x v="0"/>
    <x v="0"/>
    <s v="13"/>
    <s v="Regulación del sistema dominicano de seguridad social"/>
    <n v="1200000"/>
    <n v="0"/>
    <n v="1200000"/>
    <n v="132160"/>
    <n v="33040"/>
    <n v="33040"/>
    <n v="33040"/>
    <n v="132160"/>
  </r>
  <r>
    <s v="5207"/>
    <s v="CONSEJO NACIONAL DE SEGURIDAD SOCIAL"/>
    <s v="0100"/>
    <s v="FONDO GENERAL"/>
    <s v="2.2.9.2.01"/>
    <s v="Servicios de alimentación"/>
    <x v="1"/>
    <x v="1"/>
    <s v="2.2.9"/>
    <s v="OTRAS CONTRATACIONES DE SERVICIOS"/>
    <s v="2.2.9.2"/>
    <s v="Servicios de alimentación"/>
    <s v="0001"/>
    <s v="CONSEJO NACIONAL DE LA SEGURIDAD SOCIAL -CNSS-"/>
    <x v="0"/>
    <x v="0"/>
    <s v="13"/>
    <s v="Regulación del sistema dominicano de seguridad social"/>
    <n v="7649000"/>
    <n v="336000"/>
    <n v="7985000"/>
    <n v="7121492.7199999997"/>
    <n v="3516340.02"/>
    <n v="3516340.02"/>
    <n v="3198188.42"/>
    <n v="7121492.7199999997"/>
  </r>
  <r>
    <s v="5207"/>
    <s v="CONSEJO NACIONAL DE SEGURIDAD SOCIAL"/>
    <s v="0100"/>
    <s v="FONDO GENERAL"/>
    <s v="2.2.9.2.03"/>
    <s v="Servicios de Catering"/>
    <x v="1"/>
    <x v="1"/>
    <s v="2.2.9"/>
    <s v="OTRAS CONTRATACIONES DE SERVICIOS"/>
    <s v="2.2.9.2"/>
    <s v="Servicios de alimentación"/>
    <s v="0001"/>
    <s v="CONSEJO NACIONAL DE LA SEGURIDAD SOCIAL -CNSS-"/>
    <x v="0"/>
    <x v="0"/>
    <s v="13"/>
    <s v="Regulación del sistema dominicano de seguridad social"/>
    <n v="865000"/>
    <n v="0"/>
    <n v="865000"/>
    <n v="690648.1"/>
    <n v="690648.1"/>
    <n v="690648.1"/>
    <n v="616249.1"/>
    <n v="1612218"/>
  </r>
  <r>
    <s v="5207"/>
    <s v="CONSEJO NACIONAL DE SEGURIDAD SOCIAL"/>
    <s v="0100"/>
    <s v="FONDO GENERAL"/>
    <s v="2.3.1.1.01"/>
    <s v="Alimentos y bebidas para personas"/>
    <x v="2"/>
    <x v="2"/>
    <s v="2.3.1"/>
    <s v="ALIMENTOS Y PRODUCTOS AGROFORESTALES"/>
    <s v="2.3.1.1"/>
    <s v="Alimentos y bebidas para personas"/>
    <s v="0001"/>
    <s v="CONSEJO NACIONAL DE LA SEGURIDAD SOCIAL -CNSS-"/>
    <x v="0"/>
    <x v="0"/>
    <s v="13"/>
    <s v="Regulación del sistema dominicano de seguridad social"/>
    <n v="-500000"/>
    <n v="1400000"/>
    <n v="900000"/>
    <n v="567684.76"/>
    <n v="417550.76"/>
    <n v="417550.76"/>
    <n v="417550.76"/>
    <n v="626143.17000000004"/>
  </r>
  <r>
    <s v="5207"/>
    <s v="CONSEJO NACIONAL DE SEGURIDAD SOCIAL"/>
    <s v="0100"/>
    <s v="FONDO GENERAL"/>
    <s v="2.3.1.3.03"/>
    <s v="Productos forestales"/>
    <x v="2"/>
    <x v="2"/>
    <s v="2.3.1"/>
    <s v="ALIMENTOS Y PRODUCTOS AGROFORESTALES"/>
    <s v="2.3.1.3"/>
    <s v="Productos agroforestales y pecuarios"/>
    <s v="0001"/>
    <s v="CONSEJO NACIONAL DE LA SEGURIDAD SOCIAL -CNSS-"/>
    <x v="0"/>
    <x v="0"/>
    <s v="13"/>
    <s v="Regulación del sistema dominicano de seguridad social"/>
    <n v="0"/>
    <n v="250000"/>
    <n v="250000"/>
    <n v="127941.5"/>
    <n v="127941.5"/>
    <n v="127941.5"/>
    <n v="127941.5"/>
    <n v="127941.5"/>
  </r>
  <r>
    <s v="5207"/>
    <s v="CONSEJO NACIONAL DE SEGURIDAD SOCIAL"/>
    <s v="0100"/>
    <s v="FONDO GENERAL"/>
    <s v="2.3.2.2.01"/>
    <s v="Acabados textiles"/>
    <x v="2"/>
    <x v="2"/>
    <s v="2.3.2"/>
    <s v="TEXTILES Y VESTUARIOS"/>
    <s v="2.3.2.2"/>
    <s v="Acabados textiles"/>
    <s v="0001"/>
    <s v="CONSEJO NACIONAL DE LA SEGURIDAD SOCIAL -CNSS-"/>
    <x v="0"/>
    <x v="0"/>
    <s v="13"/>
    <s v="Regulación del sistema dominicano de seguridad social"/>
    <n v="41000"/>
    <n v="100000"/>
    <n v="141000"/>
    <n v="116820"/>
    <n v="116820"/>
    <n v="116820"/>
    <n v="116820"/>
    <n v="116820"/>
  </r>
  <r>
    <s v="5207"/>
    <s v="CONSEJO NACIONAL DE SEGURIDAD SOCIAL"/>
    <s v="0100"/>
    <s v="FONDO GENERAL"/>
    <s v="2.3.2.3.01"/>
    <s v="Prendas y accesorios de vestir"/>
    <x v="2"/>
    <x v="2"/>
    <s v="2.3.2"/>
    <s v="TEXTILES Y VESTUARIOS"/>
    <s v="2.3.2.3"/>
    <s v="Prendas y accesorios de vestir"/>
    <s v="0001"/>
    <s v="CONSEJO NACIONAL DE LA SEGURIDAD SOCIAL -CNSS-"/>
    <x v="0"/>
    <x v="0"/>
    <s v="13"/>
    <s v="Regulación del sistema dominicano de seguridad social"/>
    <n v="575000"/>
    <n v="125000"/>
    <n v="700000"/>
    <n v="540086"/>
    <n v="222666"/>
    <n v="222666"/>
    <n v="222666"/>
    <n v="540246"/>
  </r>
  <r>
    <s v="5207"/>
    <s v="CONSEJO NACIONAL DE SEGURIDAD SOCIAL"/>
    <s v="0100"/>
    <s v="FONDO GENERAL"/>
    <s v="2.3.2.4.01"/>
    <s v="Calzados"/>
    <x v="2"/>
    <x v="2"/>
    <s v="2.3.2"/>
    <s v="TEXTILES Y VESTUARIOS"/>
    <s v="2.3.2.4"/>
    <s v="Calzados"/>
    <s v="0001"/>
    <s v="CONSEJO NACIONAL DE LA SEGURIDAD SOCIAL -CNSS-"/>
    <x v="0"/>
    <x v="0"/>
    <s v="13"/>
    <s v="Regulación del sistema dominicano de seguridad social"/>
    <n v="-75000"/>
    <n v="75000"/>
    <n v="0"/>
    <n v="0"/>
    <n v="0"/>
    <n v="0"/>
    <n v="0"/>
    <n v="0"/>
  </r>
  <r>
    <s v="5207"/>
    <s v="CONSEJO NACIONAL DE SEGURIDAD SOCIAL"/>
    <s v="0100"/>
    <s v="FONDO GENERAL"/>
    <s v="2.3.3.2.01"/>
    <s v="Papel y cartón"/>
    <x v="2"/>
    <x v="2"/>
    <s v="2.3.3"/>
    <s v="PAPEL, CARTÓN E IMPRESOS"/>
    <s v="2.3.3.2"/>
    <s v="Papel y cartón"/>
    <s v="0001"/>
    <s v="CONSEJO NACIONAL DE LA SEGURIDAD SOCIAL -CNSS-"/>
    <x v="0"/>
    <x v="0"/>
    <s v="13"/>
    <s v="Regulación del sistema dominicano de seguridad social"/>
    <n v="895000"/>
    <n v="0"/>
    <n v="895000"/>
    <n v="380607.71"/>
    <n v="356712.71"/>
    <n v="356712.71"/>
    <n v="356712.71"/>
    <n v="780896.79"/>
  </r>
  <r>
    <s v="5207"/>
    <s v="CONSEJO NACIONAL DE SEGURIDAD SOCIAL"/>
    <s v="0100"/>
    <s v="FONDO GENERAL"/>
    <s v="2.3.3.4.01"/>
    <s v="Libros, revistas y periódicos"/>
    <x v="2"/>
    <x v="2"/>
    <s v="2.3.3"/>
    <s v="PAPEL, CARTÓN E IMPRESOS"/>
    <s v="2.3.3.4"/>
    <s v="Libros, revistas y periódicos"/>
    <s v="0001"/>
    <s v="CONSEJO NACIONAL DE LA SEGURIDAD SOCIAL -CNSS-"/>
    <x v="0"/>
    <x v="0"/>
    <s v="13"/>
    <s v="Regulación del sistema dominicano de seguridad social"/>
    <n v="315000"/>
    <n v="60000"/>
    <n v="375000"/>
    <n v="157000"/>
    <n v="123700"/>
    <n v="123700"/>
    <n v="123700"/>
    <n v="157000"/>
  </r>
  <r>
    <s v="5207"/>
    <s v="CONSEJO NACIONAL DE SEGURIDAD SOCIAL"/>
    <s v="0100"/>
    <s v="FONDO GENERAL"/>
    <s v="2.3.4.1.01"/>
    <s v="Productos medicinales para uso humano"/>
    <x v="2"/>
    <x v="2"/>
    <s v="2.3.4"/>
    <s v="PRODUCTOS FARMACÉUTICOS"/>
    <s v="2.3.4.1"/>
    <s v="Productos medicinales para uso humano"/>
    <s v="0001"/>
    <s v="CONSEJO NACIONAL DE LA SEGURIDAD SOCIAL -CNSS-"/>
    <x v="0"/>
    <x v="0"/>
    <s v="13"/>
    <s v="Regulación del sistema dominicano de seguridad social"/>
    <n v="-100000"/>
    <n v="200000"/>
    <n v="100000"/>
    <n v="97610"/>
    <n v="97610"/>
    <n v="97610"/>
    <n v="97610"/>
    <n v="97610"/>
  </r>
  <r>
    <s v="5207"/>
    <s v="CONSEJO NACIONAL DE SEGURIDAD SOCIAL"/>
    <s v="0100"/>
    <s v="FONDO GENERAL"/>
    <s v="2.3.5.3.01"/>
    <s v="Llantas y neumáticos"/>
    <x v="2"/>
    <x v="2"/>
    <s v="2.3.5"/>
    <s v="CUERO, CAUCHO Y PLÁSTICO"/>
    <s v="2.3.5.3"/>
    <s v="Llantas y neumáticos"/>
    <s v="0001"/>
    <s v="CONSEJO NACIONAL DE LA SEGURIDAD SOCIAL -CNSS-"/>
    <x v="0"/>
    <x v="0"/>
    <s v="13"/>
    <s v="Regulación del sistema dominicano de seguridad social"/>
    <n v="-100000"/>
    <n v="350000"/>
    <n v="250000"/>
    <n v="54800"/>
    <n v="0"/>
    <n v="0"/>
    <n v="0"/>
    <n v="54800"/>
  </r>
  <r>
    <s v="5207"/>
    <s v="CONSEJO NACIONAL DE SEGURIDAD SOCIAL"/>
    <s v="0100"/>
    <s v="FONDO GENERAL"/>
    <s v="2.3.5.5.01"/>
    <s v="Plástico"/>
    <x v="2"/>
    <x v="2"/>
    <s v="2.3.5"/>
    <s v="CUERO, CAUCHO Y PLÁSTICO"/>
    <s v="2.3.5.5"/>
    <s v="Plástico"/>
    <s v="0001"/>
    <s v="CONSEJO NACIONAL DE LA SEGURIDAD SOCIAL -CNSS-"/>
    <x v="0"/>
    <x v="0"/>
    <s v="13"/>
    <s v="Regulación del sistema dominicano de seguridad social"/>
    <n v="200000"/>
    <n v="0"/>
    <n v="200000"/>
    <n v="10030"/>
    <n v="10030"/>
    <n v="10030"/>
    <n v="10030"/>
    <n v="12030"/>
  </r>
  <r>
    <s v="5207"/>
    <s v="CONSEJO NACIONAL DE SEGURIDAD SOCIAL"/>
    <s v="0100"/>
    <s v="FONDO GENERAL"/>
    <s v="2.3.6.1.01"/>
    <s v="Productos de cemento"/>
    <x v="2"/>
    <x v="2"/>
    <s v="2.3.6"/>
    <s v="PRODUCTOS DE MINERALES, METÁLICOS Y NO METÁLICOS"/>
    <s v="2.3.6.1"/>
    <s v="Productos de cemento, cal, asbesto, yeso y arcilla"/>
    <s v="0001"/>
    <s v="CONSEJO NACIONAL DE LA SEGURIDAD SOCIAL -CNSS-"/>
    <x v="0"/>
    <x v="0"/>
    <s v="13"/>
    <s v="Regulación del sistema dominicano de seguridad social"/>
    <n v="15000"/>
    <n v="0"/>
    <n v="15000"/>
    <n v="0"/>
    <n v="0"/>
    <n v="0"/>
    <n v="0"/>
    <n v="12600"/>
  </r>
  <r>
    <s v="5207"/>
    <s v="CONSEJO NACIONAL DE SEGURIDAD SOCIAL"/>
    <s v="0100"/>
    <s v="FONDO GENERAL"/>
    <s v="2.3.6.1.04"/>
    <s v="Productos de yeso"/>
    <x v="2"/>
    <x v="2"/>
    <s v="2.3.6"/>
    <s v="PRODUCTOS DE MINERALES, METÁLICOS Y NO METÁLICOS"/>
    <s v="2.3.6.1"/>
    <s v="Productos de cemento, cal, asbesto, yeso y arcilla"/>
    <s v="0001"/>
    <s v="CONSEJO NACIONAL DE LA SEGURIDAD SOCIAL -CNSS-"/>
    <x v="0"/>
    <x v="0"/>
    <s v="13"/>
    <s v="Regulación del sistema dominicano de seguridad social"/>
    <n v="268000"/>
    <n v="0"/>
    <n v="268000"/>
    <n v="8145.16"/>
    <n v="0"/>
    <n v="0"/>
    <n v="0"/>
    <n v="267900"/>
  </r>
  <r>
    <s v="5207"/>
    <s v="CONSEJO NACIONAL DE SEGURIDAD SOCIAL"/>
    <s v="0100"/>
    <s v="FONDO GENERAL"/>
    <s v="2.3.6.2.01"/>
    <s v="Productos de vidrio"/>
    <x v="2"/>
    <x v="2"/>
    <s v="2.3.6"/>
    <s v="PRODUCTOS DE MINERALES, METÁLICOS Y NO METÁLICOS"/>
    <s v="2.3.6.2"/>
    <s v="Productos de vidrio, loza y porcelana"/>
    <s v="0001"/>
    <s v="CONSEJO NACIONAL DE LA SEGURIDAD SOCIAL -CNSS-"/>
    <x v="0"/>
    <x v="0"/>
    <s v="13"/>
    <s v="Regulación del sistema dominicano de seguridad social"/>
    <n v="50000"/>
    <n v="0"/>
    <n v="50000"/>
    <n v="0"/>
    <n v="0"/>
    <n v="0"/>
    <n v="0"/>
    <n v="0"/>
  </r>
  <r>
    <s v="5207"/>
    <s v="CONSEJO NACIONAL DE SEGURIDAD SOCIAL"/>
    <s v="0100"/>
    <s v="FONDO GENERAL"/>
    <s v="2.3.6.3.04"/>
    <s v="Herramientas menores"/>
    <x v="2"/>
    <x v="2"/>
    <s v="2.3.6"/>
    <s v="PRODUCTOS DE MINERALES, METÁLICOS Y NO METÁLICOS"/>
    <s v="2.3.6.3"/>
    <s v="Productos metálicos y sus derivados"/>
    <s v="0001"/>
    <s v="CONSEJO NACIONAL DE LA SEGURIDAD SOCIAL -CNSS-"/>
    <x v="0"/>
    <x v="0"/>
    <s v="13"/>
    <s v="Regulación del sistema dominicano de seguridad social"/>
    <n v="400000"/>
    <n v="0"/>
    <n v="400000"/>
    <n v="5752.5"/>
    <n v="5752.5"/>
    <n v="5752.5"/>
    <n v="0"/>
    <n v="135924.99"/>
  </r>
  <r>
    <s v="5207"/>
    <s v="CONSEJO NACIONAL DE SEGURIDAD SOCIAL"/>
    <s v="0100"/>
    <s v="FONDO GENERAL"/>
    <s v="2.3.6.3.06"/>
    <s v="Productos metálicos"/>
    <x v="2"/>
    <x v="2"/>
    <s v="2.3.6"/>
    <s v="PRODUCTOS DE MINERALES, METÁLICOS Y NO METÁLICOS"/>
    <s v="2.3.6.3"/>
    <s v="Productos metálicos y sus derivados"/>
    <s v="0001"/>
    <s v="CONSEJO NACIONAL DE LA SEGURIDAD SOCIAL -CNSS-"/>
    <x v="0"/>
    <x v="0"/>
    <s v="13"/>
    <s v="Regulación del sistema dominicano de seguridad social"/>
    <n v="100000"/>
    <n v="0"/>
    <n v="100000"/>
    <n v="3257.72"/>
    <n v="0"/>
    <n v="0"/>
    <n v="0"/>
    <n v="153076.25"/>
  </r>
  <r>
    <s v="5207"/>
    <s v="CONSEJO NACIONAL DE SEGURIDAD SOCIAL"/>
    <s v="0100"/>
    <s v="FONDO GENERAL"/>
    <s v="2.3.7.1.01"/>
    <s v="Gasolina"/>
    <x v="2"/>
    <x v="2"/>
    <s v="2.3.7"/>
    <s v="COMBUSTIBLES, LUBRICANTES, PRODUCTOS QUÍMICOS Y CONEXOS"/>
    <s v="2.3.7.1"/>
    <s v="Combustibles y lubricantes"/>
    <s v="0001"/>
    <s v="CONSEJO NACIONAL DE LA SEGURIDAD SOCIAL -CNSS-"/>
    <x v="0"/>
    <x v="0"/>
    <s v="13"/>
    <s v="Regulación del sistema dominicano de seguridad social"/>
    <n v="3100000"/>
    <n v="5000000"/>
    <n v="8100000"/>
    <n v="8067000"/>
    <n v="4667000"/>
    <n v="4667000"/>
    <n v="4667000"/>
    <n v="8067000"/>
  </r>
  <r>
    <s v="5207"/>
    <s v="CONSEJO NACIONAL DE SEGURIDAD SOCIAL"/>
    <s v="0100"/>
    <s v="FONDO GENERAL"/>
    <s v="2.3.7.1.02"/>
    <s v="Gasoil"/>
    <x v="2"/>
    <x v="2"/>
    <s v="2.3.7"/>
    <s v="COMBUSTIBLES, LUBRICANTES, PRODUCTOS QUÍMICOS Y CONEXOS"/>
    <s v="2.3.7.1"/>
    <s v="Combustibles y lubricantes"/>
    <s v="0001"/>
    <s v="CONSEJO NACIONAL DE LA SEGURIDAD SOCIAL -CNSS-"/>
    <x v="0"/>
    <x v="0"/>
    <s v="13"/>
    <s v="Regulación del sistema dominicano de seguridad social"/>
    <n v="325000"/>
    <n v="25000"/>
    <n v="350000"/>
    <n v="250000"/>
    <n v="99815.4"/>
    <n v="99815.4"/>
    <n v="99815.4"/>
    <n v="250000"/>
  </r>
  <r>
    <s v="5207"/>
    <s v="CONSEJO NACIONAL DE SEGURIDAD SOCIAL"/>
    <s v="0100"/>
    <s v="FONDO GENERAL"/>
    <s v="2.3.7.2.03"/>
    <s v="Productos químicos de uso personal y de laboratorios"/>
    <x v="2"/>
    <x v="2"/>
    <s v="2.3.7"/>
    <s v="COMBUSTIBLES, LUBRICANTES, PRODUCTOS QUÍMICOS Y CONEXOS"/>
    <s v="2.3.7.2"/>
    <s v="Productos químicos y conexos"/>
    <s v="0001"/>
    <s v="CONSEJO NACIONAL DE LA SEGURIDAD SOCIAL -CNSS-"/>
    <x v="0"/>
    <x v="0"/>
    <s v="13"/>
    <s v="Regulación del sistema dominicano de seguridad social"/>
    <n v="0"/>
    <n v="150000"/>
    <n v="150000"/>
    <n v="0"/>
    <n v="0"/>
    <n v="0"/>
    <n v="0"/>
    <n v="13597.4"/>
  </r>
  <r>
    <s v="5207"/>
    <s v="CONSEJO NACIONAL DE SEGURIDAD SOCIAL"/>
    <s v="0100"/>
    <s v="FONDO GENERAL"/>
    <s v="2.3.7.2.06"/>
    <s v="Pinturas, lacas, barnices, diluyentes y absorbentes para pinturas"/>
    <x v="2"/>
    <x v="2"/>
    <s v="2.3.7"/>
    <s v="COMBUSTIBLES, LUBRICANTES, PRODUCTOS QUÍMICOS Y CONEXOS"/>
    <s v="2.3.7.2"/>
    <s v="Productos químicos y conexos"/>
    <s v="0001"/>
    <s v="CONSEJO NACIONAL DE LA SEGURIDAD SOCIAL -CNSS-"/>
    <x v="0"/>
    <x v="0"/>
    <s v="13"/>
    <s v="Regulación del sistema dominicano de seguridad social"/>
    <n v="150000"/>
    <n v="150000"/>
    <n v="300000"/>
    <n v="75565.88"/>
    <n v="75518"/>
    <n v="75518"/>
    <n v="75518"/>
    <n v="165065.88"/>
  </r>
  <r>
    <s v="5207"/>
    <s v="CONSEJO NACIONAL DE SEGURIDAD SOCIAL"/>
    <s v="0100"/>
    <s v="FONDO GENERAL"/>
    <s v="2.3.9.1.01"/>
    <s v="Útiles y materiales de limpieza e higiene"/>
    <x v="2"/>
    <x v="2"/>
    <s v="2.3.9"/>
    <s v="PRODUCTOS Y ÚTILES VARIOS"/>
    <s v="2.3.9.1"/>
    <s v="Útiles y materiales de limpieza e higiene"/>
    <s v="0001"/>
    <s v="CONSEJO NACIONAL DE LA SEGURIDAD SOCIAL -CNSS-"/>
    <x v="0"/>
    <x v="0"/>
    <s v="13"/>
    <s v="Regulación del sistema dominicano de seguridad social"/>
    <n v="917000"/>
    <n v="1000000"/>
    <n v="1917000"/>
    <n v="335925.98"/>
    <n v="148390.9"/>
    <n v="148390.9"/>
    <n v="131752.9"/>
    <n v="1109438.68"/>
  </r>
  <r>
    <s v="5207"/>
    <s v="CONSEJO NACIONAL DE SEGURIDAD SOCIAL"/>
    <s v="0100"/>
    <s v="FONDO GENERAL"/>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800000"/>
    <n v="2500000"/>
    <n v="1700000"/>
    <n v="1210194.48"/>
    <n v="1210194.48"/>
    <n v="1210194.48"/>
    <n v="1210194.48"/>
    <n v="1726724.48"/>
  </r>
  <r>
    <s v="5207"/>
    <s v="CONSEJO NACIONAL DE SEGURIDAD SOCIAL"/>
    <s v="0100"/>
    <s v="FONDO GENERAL"/>
    <s v="2.3.9.3.01"/>
    <s v="Útiles menores médico, quirúrgicos o de laboratorio"/>
    <x v="2"/>
    <x v="2"/>
    <s v="2.3.9"/>
    <s v="PRODUCTOS Y ÚTILES VARIOS"/>
    <s v="2.3.9.3"/>
    <s v="Útiles menores médico, quirúrgicos o de laboratorio"/>
    <s v="0001"/>
    <s v="CONSEJO NACIONAL DE LA SEGURIDAD SOCIAL -CNSS-"/>
    <x v="0"/>
    <x v="0"/>
    <s v="13"/>
    <s v="Regulación del sistema dominicano de seguridad social"/>
    <n v="800000"/>
    <n v="1000000"/>
    <n v="1800000"/>
    <n v="119675.6"/>
    <n v="119675.6"/>
    <n v="119675.6"/>
    <n v="119675.6"/>
    <n v="119675.6"/>
  </r>
  <r>
    <s v="5207"/>
    <s v="CONSEJO NACIONAL DE SEGURIDAD SOCIAL"/>
    <s v="0100"/>
    <s v="FONDO GENERAL"/>
    <s v="2.3.9.5.01"/>
    <s v="Útiles de cocina y comedor"/>
    <x v="2"/>
    <x v="2"/>
    <s v="2.3.9"/>
    <s v="PRODUCTOS Y ÚTILES VARIOS"/>
    <s v="2.3.9.5"/>
    <s v="Útiles de cocina y comedor"/>
    <s v="0001"/>
    <s v="CONSEJO NACIONAL DE LA SEGURIDAD SOCIAL -CNSS-"/>
    <x v="0"/>
    <x v="0"/>
    <s v="13"/>
    <s v="Regulación del sistema dominicano de seguridad social"/>
    <n v="300000"/>
    <n v="0"/>
    <n v="300000"/>
    <n v="403134.13"/>
    <n v="401069.13"/>
    <n v="401069.13"/>
    <n v="401069.13"/>
    <n v="430165"/>
  </r>
  <r>
    <s v="5207"/>
    <s v="CONSEJO NACIONAL DE SEGURIDAD SOCIAL"/>
    <s v="0100"/>
    <s v="FONDO GENERAL"/>
    <s v="2.3.9.6.01"/>
    <s v="Productos eléctricos y afines"/>
    <x v="2"/>
    <x v="2"/>
    <s v="2.3.9"/>
    <s v="PRODUCTOS Y ÚTILES VARIOS"/>
    <s v="2.3.9.6"/>
    <s v="Productos eléctricos y afines"/>
    <s v="0001"/>
    <s v="CONSEJO NACIONAL DE LA SEGURIDAD SOCIAL -CNSS-"/>
    <x v="0"/>
    <x v="0"/>
    <s v="13"/>
    <s v="Regulación del sistema dominicano de seguridad social"/>
    <n v="1047000"/>
    <n v="500000"/>
    <n v="1547000"/>
    <n v="376560.43"/>
    <n v="376560.43"/>
    <n v="376560.43"/>
    <n v="376560.43"/>
    <n v="1575241.46"/>
  </r>
  <r>
    <s v="5207"/>
    <s v="CONSEJO NACIONAL DE SEGURIDAD SOCIAL"/>
    <s v="0100"/>
    <s v="FONDO GENERAL"/>
    <s v="2.3.9.8.02"/>
    <s v="Accesorios"/>
    <x v="2"/>
    <x v="2"/>
    <s v="2.3.9"/>
    <s v="PRODUCTOS Y ÚTILES VARIOS"/>
    <s v="2.3.9.8"/>
    <s v="Repuestos y accesorios menores"/>
    <s v="0001"/>
    <s v="CONSEJO NACIONAL DE LA SEGURIDAD SOCIAL -CNSS-"/>
    <x v="0"/>
    <x v="0"/>
    <s v="13"/>
    <s v="Regulación del sistema dominicano de seguridad social"/>
    <n v="166000"/>
    <n v="0"/>
    <n v="166000"/>
    <n v="90765.01"/>
    <n v="41536"/>
    <n v="41536"/>
    <n v="41536"/>
    <n v="135556.16"/>
  </r>
  <r>
    <s v="5207"/>
    <s v="CONSEJO NACIONAL DE SEGURIDAD SOCIAL"/>
    <s v="0100"/>
    <s v="FONDO GENERAL"/>
    <s v="2.3.9.9.01"/>
    <s v="Productos y Utiles Varios  n.i.p"/>
    <x v="2"/>
    <x v="2"/>
    <s v="2.3.9"/>
    <s v="PRODUCTOS Y ÚTILES VARIOS"/>
    <s v="2.3.9.9"/>
    <s v="Productos y útiles varios no identificados precedentemente (n.i.p.)"/>
    <s v="0001"/>
    <s v="CONSEJO NACIONAL DE LA SEGURIDAD SOCIAL -CNSS-"/>
    <x v="0"/>
    <x v="0"/>
    <s v="13"/>
    <s v="Regulación del sistema dominicano de seguridad social"/>
    <n v="196000"/>
    <n v="300000"/>
    <n v="496000"/>
    <n v="81560.34"/>
    <n v="69050.34"/>
    <n v="69050.34"/>
    <n v="24210.34"/>
    <n v="81560.34"/>
  </r>
  <r>
    <s v="5207"/>
    <s v="CONSEJO NACIONAL DE SEGURIDAD SOCIAL"/>
    <s v="0100"/>
    <s v="FONDO GENERAL"/>
    <s v="2.3.9.9.04"/>
    <s v="Productos y útiles de defensa y seguridad"/>
    <x v="2"/>
    <x v="2"/>
    <s v="2.3.9"/>
    <s v="PRODUCTOS Y ÚTILES VARIOS"/>
    <s v="2.3.9.9"/>
    <s v="Productos y útiles varios no identificados precedentemente (n.i.p.)"/>
    <s v="0001"/>
    <s v="CONSEJO NACIONAL DE LA SEGURIDAD SOCIAL -CNSS-"/>
    <x v="0"/>
    <x v="0"/>
    <s v="13"/>
    <s v="Regulación del sistema dominicano de seguridad social"/>
    <n v="520000"/>
    <n v="0"/>
    <n v="520000"/>
    <n v="346553.61"/>
    <n v="16503.48"/>
    <n v="16503.48"/>
    <n v="16503.48"/>
    <n v="508131.41"/>
  </r>
  <r>
    <s v="5207"/>
    <s v="CONSEJO NACIONAL DE SEGURIDAD SOCIAL"/>
    <s v="0100"/>
    <s v="FONDO GENERAL"/>
    <s v="2.3.9.9.05"/>
    <s v="Productos y útiles diversos"/>
    <x v="2"/>
    <x v="2"/>
    <s v="2.3.9"/>
    <s v="PRODUCTOS Y ÚTILES VARIOS"/>
    <s v="2.3.9.9"/>
    <s v="Productos y útiles varios no identificados precedentemente (n.i.p.)"/>
    <s v="0001"/>
    <s v="CONSEJO NACIONAL DE LA SEGURIDAD SOCIAL -CNSS-"/>
    <x v="0"/>
    <x v="0"/>
    <s v="13"/>
    <s v="Regulación del sistema dominicano de seguridad social"/>
    <n v="202000"/>
    <n v="0"/>
    <n v="202000"/>
    <n v="168008.4"/>
    <n v="168008.4"/>
    <n v="168008.4"/>
    <n v="168008.4"/>
    <n v="197308.4"/>
  </r>
  <r>
    <s v="5207"/>
    <s v="CONSEJO NACIONAL DE SEGURIDAD SOCIAL"/>
    <s v="0100"/>
    <s v="FONDO GENERAL"/>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0"/>
    <n v="2000000"/>
    <n v="0"/>
    <n v="0"/>
    <n v="0"/>
    <n v="0"/>
    <n v="0"/>
    <n v="0"/>
  </r>
  <r>
    <s v="5207"/>
    <s v="CONSEJO NACIONAL DE SEGURIDAD SOCIAL"/>
    <s v="0100"/>
    <s v="FONDO GENERAL"/>
    <s v="2.4.7.2.01"/>
    <s v="Transferencias corrientes a Organismos Internacionales"/>
    <x v="3"/>
    <x v="3"/>
    <s v="2.4.7"/>
    <s v="TRANSFERENCIAS CORRIENTES AL SECTOR EXTERNO"/>
    <s v="2.4.7.2"/>
    <s v="Transferencias corrientes a organismos internacionales"/>
    <s v="0001"/>
    <s v="CONSEJO NACIONAL DE LA SEGURIDAD SOCIAL -CNSS-"/>
    <x v="3"/>
    <x v="3"/>
    <s v="98"/>
    <s v="AdminIstración de contribuciones especiales"/>
    <n v="300000"/>
    <n v="1400000"/>
    <n v="1700000"/>
    <n v="1326127.77"/>
    <n v="1326127.77"/>
    <n v="1326127.77"/>
    <n v="1326127.77"/>
    <n v="1326127.77"/>
  </r>
  <r>
    <s v="5207"/>
    <s v="CONSEJO NACIONAL DE SEGURIDAD SOCIAL"/>
    <s v="0100"/>
    <s v="FONDO GENERAL"/>
    <s v="2.6.1.1.01"/>
    <s v="Muebles, equipos de oficina y estantería"/>
    <x v="4"/>
    <x v="4"/>
    <s v="2.6.1"/>
    <s v="MOBILIARIO Y EQUIPO"/>
    <s v="2.6.1.1"/>
    <s v="Muebles, equipos de oficina y estantería"/>
    <s v="0001"/>
    <s v="CONSEJO NACIONAL DE LA SEGURIDAD SOCIAL -CNSS-"/>
    <x v="0"/>
    <x v="0"/>
    <s v="13"/>
    <s v="Regulación del sistema dominicano de seguridad social"/>
    <n v="7210633.5999999996"/>
    <n v="3650000"/>
    <n v="10860633.6"/>
    <n v="7024170.7599999998"/>
    <n v="3133053.88"/>
    <n v="3133053.88"/>
    <n v="3133053.88"/>
    <n v="7024170.7599999998"/>
  </r>
  <r>
    <s v="5207"/>
    <s v="CONSEJO NACIONAL DE SEGURIDAD SOCIAL"/>
    <s v="0100"/>
    <s v="FONDO GENERAL"/>
    <s v="2.6.1.3.01"/>
    <s v="Equipos de tecnología de la información y comunicación"/>
    <x v="4"/>
    <x v="4"/>
    <s v="2.6.1"/>
    <s v="MOBILIARIO Y EQUIPO"/>
    <s v="2.6.1.3"/>
    <s v="Equipos de tecnología de la información y comunicación"/>
    <s v="0001"/>
    <s v="CONSEJO NACIONAL DE LA SEGURIDAD SOCIAL -CNSS-"/>
    <x v="0"/>
    <x v="0"/>
    <s v="13"/>
    <s v="Regulación del sistema dominicano de seguridad social"/>
    <n v="10770000"/>
    <n v="20000000"/>
    <n v="30770000"/>
    <n v="21206716.940000001"/>
    <n v="19683839.52"/>
    <n v="19683839.52"/>
    <n v="18505467.16"/>
    <n v="21206717.02"/>
  </r>
  <r>
    <s v="5207"/>
    <s v="CONSEJO NACIONAL DE SEGURIDAD SOCIAL"/>
    <s v="0100"/>
    <s v="FONDO GENERAL"/>
    <s v="2.6.1.4.01"/>
    <s v="Electrodomésticos"/>
    <x v="4"/>
    <x v="4"/>
    <s v="2.6.1"/>
    <s v="MOBILIARIO Y EQUIPO"/>
    <s v="2.6.1.4"/>
    <s v="Electrodomésticos"/>
    <s v="0001"/>
    <s v="CONSEJO NACIONAL DE LA SEGURIDAD SOCIAL -CNSS-"/>
    <x v="0"/>
    <x v="0"/>
    <s v="13"/>
    <s v="Regulación del sistema dominicano de seguridad social"/>
    <n v="500000"/>
    <n v="700000"/>
    <n v="1200000"/>
    <n v="1511559.52"/>
    <n v="1511559.52"/>
    <n v="1511559.52"/>
    <n v="1511559.52"/>
    <n v="1707733.76"/>
  </r>
  <r>
    <s v="5207"/>
    <s v="CONSEJO NACIONAL DE SEGURIDAD SOCIAL"/>
    <s v="0100"/>
    <s v="FONDO GENERAL"/>
    <s v="2.6.1.9.01"/>
    <s v="Otros Mobiliarios y Equipos no Identificados Precedentemente"/>
    <x v="4"/>
    <x v="4"/>
    <s v="2.6.1"/>
    <s v="MOBILIARIO Y EQUIPO"/>
    <s v="2.6.1.9"/>
    <s v="Otros mobiliarios y equipos no identificados precedentemente"/>
    <s v="0001"/>
    <s v="CONSEJO NACIONAL DE LA SEGURIDAD SOCIAL -CNSS-"/>
    <x v="0"/>
    <x v="0"/>
    <s v="13"/>
    <s v="Regulación del sistema dominicano de seguridad social"/>
    <n v="30000"/>
    <n v="0"/>
    <n v="30000"/>
    <n v="28320"/>
    <n v="28320"/>
    <n v="28320"/>
    <n v="28320"/>
    <n v="28320"/>
  </r>
  <r>
    <s v="5207"/>
    <s v="CONSEJO NACIONAL DE SEGURIDAD SOCIAL"/>
    <s v="0100"/>
    <s v="FONDO GENERAL"/>
    <s v="2.6.2.1.01"/>
    <s v="Equipos y Aparatos Audiovisuales"/>
    <x v="4"/>
    <x v="4"/>
    <s v="2.6.2"/>
    <s v="MOBILIARIO Y EQUIPO DE AUDIO, AUDIOVISUAL, RECREATIVO Y EDUCACIONAL"/>
    <s v="2.6.2.1"/>
    <s v="Equipos y aparatos audiovisuales"/>
    <s v="0001"/>
    <s v="CONSEJO NACIONAL DE LA SEGURIDAD SOCIAL -CNSS-"/>
    <x v="0"/>
    <x v="0"/>
    <s v="13"/>
    <s v="Regulación del sistema dominicano de seguridad social"/>
    <n v="820000"/>
    <n v="0"/>
    <n v="820000"/>
    <n v="818713.5"/>
    <n v="818713.5"/>
    <n v="818713.5"/>
    <n v="818713.5"/>
    <n v="818713.5"/>
  </r>
  <r>
    <s v="5207"/>
    <s v="CONSEJO NACIONAL DE SEGURIDAD SOCIAL"/>
    <s v="0100"/>
    <s v="FONDO GENERAL"/>
    <s v="2.6.2.3.01"/>
    <s v="Cámaras fotográficas y de video"/>
    <x v="4"/>
    <x v="4"/>
    <s v="2.6.2"/>
    <s v="MOBILIARIO Y EQUIPO DE AUDIO, AUDIOVISUAL, RECREATIVO Y EDUCACIONAL"/>
    <s v="2.6.2.3"/>
    <s v="Cámaras fotográficas y de video"/>
    <s v="0001"/>
    <s v="CONSEJO NACIONAL DE LA SEGURIDAD SOCIAL -CNSS-"/>
    <x v="0"/>
    <x v="0"/>
    <s v="13"/>
    <s v="Regulación del sistema dominicano de seguridad social"/>
    <n v="500000"/>
    <n v="0"/>
    <n v="500000"/>
    <n v="140284.29999999999"/>
    <n v="140284.29999999999"/>
    <n v="140284.29999999999"/>
    <n v="140284.29999999999"/>
    <n v="140284.29999999999"/>
  </r>
  <r>
    <s v="5207"/>
    <s v="CONSEJO NACIONAL DE SEGURIDAD SOCIAL"/>
    <s v="0100"/>
    <s v="FONDO GENERAL"/>
    <s v="2.6.3.1.01"/>
    <s v="Equipo médico y de laboratorio"/>
    <x v="4"/>
    <x v="4"/>
    <s v="2.6.3"/>
    <s v="EQUIPO E INSTRUMENTAL, CIENTÍFICO Y LABORATORIO"/>
    <s v="2.6.3.1"/>
    <s v="Equipo médico y de laboratorio"/>
    <s v="0001"/>
    <s v="CONSEJO NACIONAL DE LA SEGURIDAD SOCIAL -CNSS-"/>
    <x v="0"/>
    <x v="0"/>
    <s v="13"/>
    <s v="Regulación del sistema dominicano de seguridad social"/>
    <n v="60000"/>
    <n v="0"/>
    <n v="60000"/>
    <n v="51636.62"/>
    <n v="51636.62"/>
    <n v="51636.62"/>
    <n v="51636.62"/>
    <n v="51636.62"/>
  </r>
  <r>
    <s v="5207"/>
    <s v="CONSEJO NACIONAL DE SEGURIDAD SOCIAL"/>
    <s v="0100"/>
    <s v="FONDO GENERAL"/>
    <s v="2.6.5.2.01"/>
    <s v="Maquinaria y equipo industrial"/>
    <x v="4"/>
    <x v="4"/>
    <s v="2.6.5"/>
    <s v="MAQUINARIA, OTROS EQUIPOS Y HERRAMIENTAS"/>
    <s v="2.6.5.2"/>
    <s v="Maquinaria y equipo industrial"/>
    <s v="0001"/>
    <s v="CONSEJO NACIONAL DE LA SEGURIDAD SOCIAL -CNSS-"/>
    <x v="0"/>
    <x v="0"/>
    <s v="13"/>
    <s v="Regulación del sistema dominicano de seguridad social"/>
    <n v="50000"/>
    <n v="0"/>
    <n v="50000"/>
    <n v="47026.54"/>
    <n v="47026.54"/>
    <n v="47026.54"/>
    <n v="47026.54"/>
    <n v="47026.54"/>
  </r>
  <r>
    <s v="5207"/>
    <s v="CONSEJO NACIONAL DE SEGURIDAD SOCIAL"/>
    <s v="0100"/>
    <s v="FONDO GENERAL"/>
    <s v="2.6.5.4.01"/>
    <s v="Sistemas y equipos de climatización"/>
    <x v="4"/>
    <x v="4"/>
    <s v="2.6.5"/>
    <s v="MAQUINARIA, OTROS EQUIPOS Y HERRAMIENTAS"/>
    <s v="2.6.5.4"/>
    <s v="Sistemas y equipos de climatización"/>
    <s v="0001"/>
    <s v="CONSEJO NACIONAL DE LA SEGURIDAD SOCIAL -CNSS-"/>
    <x v="0"/>
    <x v="0"/>
    <s v="13"/>
    <s v="Regulación del sistema dominicano de seguridad social"/>
    <n v="500000"/>
    <n v="0"/>
    <n v="500000"/>
    <n v="966000"/>
    <n v="966000"/>
    <n v="966000"/>
    <n v="966000"/>
    <n v="1257000"/>
  </r>
  <r>
    <s v="5207"/>
    <s v="CONSEJO NACIONAL DE SEGURIDAD SOCIAL"/>
    <s v="0100"/>
    <s v="FONDO GENERAL"/>
    <s v="2.6.5.5.01"/>
    <s v="Equipo de comunicación, telecomunicaciones y señalamiento"/>
    <x v="4"/>
    <x v="4"/>
    <s v="2.6.5"/>
    <s v="MAQUINARIA, OTROS EQUIPOS Y HERRAMIENTAS"/>
    <s v="2.6.5.5"/>
    <s v="Equipo de comunicación, telecomunicaciones y señalamiento"/>
    <s v="0001"/>
    <s v="CONSEJO NACIONAL DE LA SEGURIDAD SOCIAL -CNSS-"/>
    <x v="0"/>
    <x v="0"/>
    <s v="13"/>
    <s v="Regulación del sistema dominicano de seguridad social"/>
    <n v="3000000"/>
    <n v="0"/>
    <n v="3000000"/>
    <n v="1705876.98"/>
    <n v="1604901.56"/>
    <n v="1604901.56"/>
    <n v="67356.759999999995"/>
    <n v="2167958.2599999998"/>
  </r>
  <r>
    <s v="5207"/>
    <s v="CONSEJO NACIONAL DE SEGURIDAD SOCIAL"/>
    <s v="0100"/>
    <s v="FONDO GENERAL"/>
    <s v="2.6.5.6.01"/>
    <s v="Equipo de generación eléctrica y a fines"/>
    <x v="4"/>
    <x v="4"/>
    <s v="2.6.5"/>
    <s v="MAQUINARIA, OTROS EQUIPOS Y HERRAMIENTAS"/>
    <s v="2.6.5.6"/>
    <s v="Equipo de generación eléctrica y a fines"/>
    <s v="0001"/>
    <s v="CONSEJO NACIONAL DE LA SEGURIDAD SOCIAL -CNSS-"/>
    <x v="0"/>
    <x v="0"/>
    <s v="13"/>
    <s v="Regulación del sistema dominicano de seguridad social"/>
    <n v="500000"/>
    <n v="0"/>
    <n v="500000"/>
    <n v="29682.91"/>
    <n v="29682.9"/>
    <n v="29682.9"/>
    <n v="29682.9"/>
    <n v="29682.91"/>
  </r>
  <r>
    <s v="5207"/>
    <s v="CONSEJO NACIONAL DE SEGURIDAD SOCIAL"/>
    <s v="0100"/>
    <s v="FONDO GENERAL"/>
    <s v="2.6.5.7.01"/>
    <s v="Máquinas-herramientas"/>
    <x v="4"/>
    <x v="4"/>
    <s v="2.6.5"/>
    <s v="MAQUINARIA, OTROS EQUIPOS Y HERRAMIENTAS"/>
    <s v="2.6.5.7"/>
    <s v="Máquinas-herramientas"/>
    <s v="0001"/>
    <s v="CONSEJO NACIONAL DE LA SEGURIDAD SOCIAL -CNSS-"/>
    <x v="0"/>
    <x v="0"/>
    <s v="13"/>
    <s v="Regulación del sistema dominicano de seguridad social"/>
    <n v="760000"/>
    <n v="0"/>
    <n v="760000"/>
    <n v="4985.5"/>
    <n v="4985.5"/>
    <n v="4985.5"/>
    <n v="0"/>
    <n v="701985.5"/>
  </r>
  <r>
    <s v="5207"/>
    <s v="CONSEJO NACIONAL DE SEGURIDAD SOCIAL"/>
    <s v="0100"/>
    <s v="FONDO GENERAL"/>
    <s v="2.6.6.1.01"/>
    <s v="Equipos de defensa"/>
    <x v="4"/>
    <x v="4"/>
    <s v="2.6.6"/>
    <s v="EQUIPOS DE DEFENSA Y SEGURIDAD"/>
    <s v="2.6.6.1"/>
    <s v="Equipos de defensa"/>
    <s v="0001"/>
    <s v="CONSEJO NACIONAL DE LA SEGURIDAD SOCIAL -CNSS-"/>
    <x v="0"/>
    <x v="0"/>
    <s v="13"/>
    <s v="Regulación del sistema dominicano de seguridad social"/>
    <n v="410000"/>
    <n v="0"/>
    <n v="410000"/>
    <n v="0"/>
    <n v="0"/>
    <n v="0"/>
    <n v="0"/>
    <n v="401436"/>
  </r>
  <r>
    <s v="5207"/>
    <s v="CONSEJO NACIONAL DE SEGURIDAD SOCIAL"/>
    <s v="0100"/>
    <s v="FONDO GENERAL"/>
    <s v="2.6.6.2.01"/>
    <s v="Equipos de seguridad"/>
    <x v="4"/>
    <x v="4"/>
    <s v="2.6.6"/>
    <s v="EQUIPOS DE DEFENSA Y SEGURIDAD"/>
    <s v="2.6.6.2"/>
    <s v="Equipos de seguridad"/>
    <s v="0001"/>
    <s v="CONSEJO NACIONAL DE LA SEGURIDAD SOCIAL -CNSS-"/>
    <x v="0"/>
    <x v="0"/>
    <s v="13"/>
    <s v="Regulación del sistema dominicano de seguridad social"/>
    <n v="1950000"/>
    <n v="50000"/>
    <n v="2000000"/>
    <n v="212037.36"/>
    <n v="138768"/>
    <n v="138768"/>
    <n v="138768"/>
    <n v="1799363.9"/>
  </r>
  <r>
    <s v="5207"/>
    <s v="CONSEJO NACIONAL DE SEGURIDAD SOCIAL"/>
    <s v="0100"/>
    <s v="FONDO GENERAL"/>
    <s v="2.6.9.2.01"/>
    <s v="Edificios no residenciales"/>
    <x v="4"/>
    <x v="4"/>
    <s v="2.6.9"/>
    <s v="EDIFICIOS, ESTRUCTURAS, TIERRAS, TERRENOS Y OBJETOS DE VALOR"/>
    <s v="2.6.9.2"/>
    <s v="Edificios no residenciales"/>
    <s v="0001"/>
    <s v="CONSEJO NACIONAL DE LA SEGURIDAD SOCIAL -CNSS-"/>
    <x v="0"/>
    <x v="0"/>
    <s v="13"/>
    <s v="Regulación del sistema dominicano de seguridad social"/>
    <n v="48385315.789999999"/>
    <n v="0"/>
    <n v="48385315.789999999"/>
    <n v="48385000"/>
    <n v="0"/>
    <n v="0"/>
    <n v="0"/>
    <n v="48385000"/>
  </r>
  <r>
    <s v="5207"/>
    <s v="CONSEJO NACIONAL DE SEGURIDAD SOCIAL"/>
    <s v="0100"/>
    <s v="FONDO GENERAL"/>
    <s v="2.7.1.2.01"/>
    <s v="Obras para edificación no residencial"/>
    <x v="5"/>
    <x v="5"/>
    <s v="2.7.1"/>
    <s v="OBRAS EN EDIFICACIONES"/>
    <s v="2.7.1.2"/>
    <s v="Obras para edificación no residencial"/>
    <s v="0001"/>
    <s v="CONSEJO NACIONAL DE LA SEGURIDAD SOCIAL -CNSS-"/>
    <x v="0"/>
    <x v="0"/>
    <s v="13"/>
    <s v="Regulación del sistema dominicano de seguridad social"/>
    <n v="6800000"/>
    <n v="0"/>
    <n v="6800000"/>
    <n v="6593632.5"/>
    <n v="6593632.5"/>
    <n v="6593632.5"/>
    <n v="0"/>
    <n v="6593632.5"/>
  </r>
  <r>
    <s v="5207"/>
    <s v="CONSEJO NACIONAL DE SEGURIDAD SOCIAL"/>
    <s v="9995"/>
    <s v="VENTAS DE SERVICIOS"/>
    <s v="2.2.3.1.01"/>
    <s v="Viáticos dentro del país"/>
    <x v="1"/>
    <x v="1"/>
    <s v="2.2.3"/>
    <s v="VIÁTICOS"/>
    <s v="2.2.3.1"/>
    <s v="Viáticos dentro del país"/>
    <s v="0001"/>
    <s v="CONSEJO NACIONAL DE LA SEGURIDAD SOCIAL -CNSS-"/>
    <x v="0"/>
    <x v="0"/>
    <s v="13"/>
    <s v="Regulación del sistema dominicano de seguridad social"/>
    <n v="25994.28"/>
    <n v="0"/>
    <n v="25994.28"/>
    <n v="0"/>
    <n v="0"/>
    <n v="0"/>
    <n v="0"/>
    <n v="0"/>
  </r>
  <r>
    <s v="5207"/>
    <s v="CONSEJO NACIONAL DE SEGURIDAD SOCIAL"/>
    <s v="9995"/>
    <s v="VENTAS DE SERVICIOS"/>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500000"/>
    <n v="0"/>
    <n v="1500000"/>
    <n v="723250.01"/>
    <n v="723250"/>
    <n v="723250"/>
    <n v="723250"/>
    <n v="723250.01"/>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3"/>
    <x v="3"/>
    <s v="98"/>
    <s v="AdminIstración de contribuciones especiales"/>
    <n v="0"/>
    <n v="0"/>
    <n v="0"/>
    <n v="0"/>
    <n v="0"/>
    <n v="0"/>
    <n v="0"/>
    <n v="0"/>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2500000"/>
    <n v="0"/>
    <n v="2500000"/>
    <n v="1846394.02"/>
    <n v="1715483.22"/>
    <n v="1715483.22"/>
    <n v="1715483.22"/>
    <n v="2499996"/>
  </r>
  <r>
    <s v="5207"/>
    <s v="CONSEJO NACIONAL DE SEGURIDAD SOCIAL"/>
    <s v="9995"/>
    <s v="VENTAS DE SERVICI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4000000"/>
    <n v="4000000"/>
    <n v="0"/>
    <n v="0"/>
    <n v="0"/>
    <n v="0"/>
    <n v="0"/>
    <n v="0"/>
  </r>
  <r>
    <s v="5207"/>
    <s v="CONSEJO NACIONAL DE SEGURIDAD SOCIAL"/>
    <s v="9998"/>
    <s v="OTROS FONDOS"/>
    <s v="2.2.3.1.01"/>
    <s v="Viáticos dentro del país"/>
    <x v="1"/>
    <x v="1"/>
    <s v="2.2.3"/>
    <s v="VIÁTICOS"/>
    <s v="2.2.3.1"/>
    <s v="Viáticos dentro del país"/>
    <s v="0001"/>
    <s v="CONSEJO NACIONAL DE LA SEGURIDAD SOCIAL -CNSS-"/>
    <x v="0"/>
    <x v="0"/>
    <s v="13"/>
    <s v="Regulación del sistema dominicano de seguridad social"/>
    <n v="27021.29"/>
    <n v="0"/>
    <n v="27021.29"/>
    <n v="0"/>
    <n v="0"/>
    <n v="0"/>
    <n v="0"/>
    <n v="0"/>
  </r>
  <r>
    <s v="5207"/>
    <s v="CONSEJO NACIONAL DE SEGURIDAD SOCIAL"/>
    <s v="9998"/>
    <s v="OTROS FONDOS"/>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8000000"/>
    <n v="0"/>
    <n v="8000000"/>
    <n v="3909752"/>
    <n v="1770000"/>
    <n v="1770000"/>
    <n v="1180000"/>
    <n v="7707016"/>
  </r>
  <r>
    <s v="5207"/>
    <s v="CONSEJO NACIONAL DE SEGURIDAD SOCIAL"/>
    <s v="9998"/>
    <s v="OTROS FONDOS"/>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230000"/>
    <n v="0"/>
    <n v="1230000"/>
    <n v="1144494.45"/>
    <n v="204669.7"/>
    <n v="204669.7"/>
    <n v="161865.20000000001"/>
    <n v="1216069.45"/>
  </r>
  <r>
    <s v="5207"/>
    <s v="CONSEJO NACIONAL DE SEGURIDAD SOCIAL"/>
    <s v="9998"/>
    <s v="OTROS FONDOS"/>
    <s v="2.3.9.6.01"/>
    <s v="Productos eléctricos y afines"/>
    <x v="2"/>
    <x v="2"/>
    <s v="2.3.9"/>
    <s v="PRODUCTOS Y ÚTILES VARIOS"/>
    <s v="2.3.9.6"/>
    <s v="Productos eléctricos y afines"/>
    <s v="0001"/>
    <s v="CONSEJO NACIONAL DE LA SEGURIDAD SOCIAL -CNSS-"/>
    <x v="0"/>
    <x v="0"/>
    <s v="13"/>
    <s v="Regulación del sistema dominicano de seguridad social"/>
    <n v="500000"/>
    <n v="0"/>
    <n v="500000"/>
    <n v="227524.77"/>
    <n v="215524.77"/>
    <n v="215524.77"/>
    <n v="215524.77"/>
    <n v="227524.77"/>
  </r>
  <r>
    <s v="5207"/>
    <s v="CONSEJO NACIONAL DE SEGURIDAD SOCIAL"/>
    <s v="9998"/>
    <s v="OTROS FONDOS"/>
    <s v="2.4.1.2.02"/>
    <s v="Ayudas y donaciones ocasionales a hogares y personas"/>
    <x v="3"/>
    <x v="3"/>
    <s v="2.4.1"/>
    <s v="TRANSFERENCIAS CORRIENTES AL SECTOR PRIVADO"/>
    <s v="2.4.1.2"/>
    <s v="Ayudas y donaciones a personas"/>
    <s v="0001"/>
    <s v="CONSEJO NACIONAL DE LA SEGURIDAD SOCIAL -CNSS-"/>
    <x v="3"/>
    <x v="3"/>
    <s v="98"/>
    <s v="AdminIstración de contribuciones especiales"/>
    <n v="200000"/>
    <n v="0"/>
    <n v="200000"/>
    <n v="0"/>
    <n v="0"/>
    <n v="0"/>
    <n v="0"/>
    <n v="0"/>
  </r>
  <r>
    <s v="5207"/>
    <s v="CONSEJO NACIONAL DE SEGURIDAD SOCIAL"/>
    <s v="9998"/>
    <s v="OTROS FOND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
    <n v="0"/>
    <n v="200000"/>
    <n v="200000"/>
    <n v="200000"/>
    <n v="200000"/>
    <n v="200000"/>
    <n v="200000"/>
  </r>
  <r>
    <m/>
    <m/>
    <m/>
    <m/>
    <m/>
    <m/>
    <x v="6"/>
    <x v="6"/>
    <m/>
    <m/>
    <m/>
    <m/>
    <m/>
    <m/>
    <x v="4"/>
    <x v="4"/>
    <m/>
    <m/>
    <m/>
    <m/>
    <m/>
    <m/>
    <m/>
    <m/>
    <m/>
    <m/>
  </r>
  <r>
    <m/>
    <m/>
    <m/>
    <m/>
    <m/>
    <m/>
    <x v="6"/>
    <x v="6"/>
    <m/>
    <m/>
    <m/>
    <m/>
    <m/>
    <m/>
    <x v="4"/>
    <x v="4"/>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3:E8"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5">
        <item x="3"/>
        <item x="0"/>
        <item x="1"/>
        <item x="2"/>
        <item h="1" x="4"/>
      </items>
    </pivotField>
    <pivotField axis="axisRow"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14"/>
    <field x="15"/>
  </rowFields>
  <rowItems count="5">
    <i>
      <x/>
      <x v="1"/>
    </i>
    <i>
      <x v="1"/>
      <x/>
    </i>
    <i>
      <x v="2"/>
      <x v="3"/>
    </i>
    <i>
      <x v="3"/>
      <x v="2"/>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9">
    <format dxfId="10">
      <pivotArea dataOnly="0" labelOnly="1" grandRow="1" outline="0" fieldPosition="0"/>
    </format>
    <format dxfId="9">
      <pivotArea dataOnly="0" labelOnly="1" outline="0" fieldPosition="0">
        <references count="2">
          <reference field="14" count="1" selected="0">
            <x v="0"/>
          </reference>
          <reference field="15" count="1">
            <x v="1"/>
          </reference>
        </references>
      </pivotArea>
    </format>
    <format dxfId="8">
      <pivotArea dataOnly="0" labelOnly="1" outline="0" fieldPosition="0">
        <references count="2">
          <reference field="14" count="1" selected="0">
            <x v="1"/>
          </reference>
          <reference field="15" count="1">
            <x v="0"/>
          </reference>
        </references>
      </pivotArea>
    </format>
    <format dxfId="7">
      <pivotArea dataOnly="0" labelOnly="1" outline="0" fieldPosition="0">
        <references count="2">
          <reference field="14" count="1" selected="0">
            <x v="2"/>
          </reference>
          <reference field="15" count="1">
            <x v="3"/>
          </reference>
        </references>
      </pivotArea>
    </format>
    <format dxfId="6">
      <pivotArea dataOnly="0" labelOnly="1" outline="0" fieldPosition="0">
        <references count="2">
          <reference field="14" count="1" selected="0">
            <x v="3"/>
          </reference>
          <reference field="15" count="1">
            <x v="2"/>
          </reference>
        </references>
      </pivotArea>
    </format>
    <format dxfId="5">
      <pivotArea dataOnly="0" labelOnly="1" outline="0" fieldPosition="0">
        <references count="2">
          <reference field="14" count="1" selected="0">
            <x v="4"/>
          </reference>
          <reference field="15" count="1">
            <x v="4"/>
          </reference>
        </references>
      </pivotArea>
    </format>
    <format dxfId="4">
      <pivotArea outline="0" fieldPosition="0">
        <references count="1">
          <reference field="4294967294" count="1">
            <x v="0"/>
          </reference>
        </references>
      </pivotArea>
    </format>
    <format dxfId="3">
      <pivotArea outline="0" fieldPosition="0">
        <references count="1">
          <reference field="4294967294" count="1">
            <x v="1"/>
          </reference>
        </references>
      </pivotArea>
    </format>
    <format dxfId="2">
      <pivotArea dataOnly="0" labelOnly="1" outline="0" fieldPosition="0">
        <references count="1">
          <reference field="4294967294" count="2">
            <x v="0"/>
            <x v="1"/>
          </reference>
        </references>
      </pivotArea>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13:E20"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7">
        <item x="0"/>
        <item x="1"/>
        <item x="2"/>
        <item x="3"/>
        <item x="4"/>
        <item x="5"/>
        <item h="1" x="6"/>
      </items>
    </pivotField>
    <pivotField axis="axisRow" compact="0" outline="0" showAll="0" defaultSubtotal="0">
      <items count="7">
        <item x="4"/>
        <item x="1"/>
        <item x="2"/>
        <item x="5"/>
        <item x="0"/>
        <item x="3"/>
        <item x="6"/>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items count="5">
        <item x="3"/>
        <item x="0"/>
        <item x="1"/>
        <item x="2"/>
        <item h="1" x="4"/>
      </items>
    </pivotField>
    <pivotField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6"/>
    <field x="7"/>
  </rowFields>
  <rowItems count="7">
    <i>
      <x/>
      <x v="4"/>
    </i>
    <i>
      <x v="1"/>
      <x v="1"/>
    </i>
    <i>
      <x v="2"/>
      <x v="2"/>
    </i>
    <i>
      <x v="3"/>
      <x v="5"/>
    </i>
    <i>
      <x v="4"/>
      <x/>
    </i>
    <i>
      <x v="5"/>
      <x v="3"/>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4">
    <format dxfId="14">
      <pivotArea dataOnly="0" labelOnly="1" grandRow="1" outline="0" fieldPosition="0"/>
    </format>
    <format dxfId="13">
      <pivotArea outline="0" fieldPosition="0">
        <references count="1">
          <reference field="4294967294" count="1">
            <x v="0"/>
          </reference>
        </references>
      </pivotArea>
    </format>
    <format dxfId="12">
      <pivotArea outline="0" fieldPosition="0">
        <references count="1">
          <reference field="4294967294" count="1">
            <x v="1"/>
          </reference>
        </references>
      </pivotArea>
    </format>
    <format dxfId="11">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2" name="Tabla13" displayName="Tabla13" ref="A28:J30" totalsRowShown="0" headerRowDxfId="74" dataDxfId="72" headerRowBorderDxfId="73" tableBorderDxfId="71" totalsRowBorderDxfId="70">
  <tableColumns count="10">
    <tableColumn id="1" name="Producto" dataDxfId="69"/>
    <tableColumn id="2" name="Indicador" dataDxfId="68"/>
    <tableColumn id="3" name="Física_x000a_(A)" dataDxfId="67"/>
    <tableColumn id="4" name="Financiera_x000a_(B)" dataDxfId="66"/>
    <tableColumn id="9" name="Física_x000a_(C)" dataDxfId="65">
      <calculatedColumnFormula>+Tabla13[[#This Row],[Física
(A)]]/4</calculatedColumnFormula>
    </tableColumn>
    <tableColumn id="10" name="Financiera_x000a_(D)" dataDxfId="64">
      <calculatedColumnFormula>+Tabla13[[#This Row],[Financiera
(B)]]/4</calculatedColumnFormula>
    </tableColumn>
    <tableColumn id="5" name="Física _x000a_(E)" dataDxfId="63"/>
    <tableColumn id="6" name="Financiera _x000a_ (F)" dataDxfId="62">
      <calculatedColumnFormula>+#REF!</calculatedColumnFormula>
    </tableColumn>
    <tableColumn id="7" name="Física _x000a_(%)_x000a_ G=E/C" dataDxfId="61" dataCellStyle="Porcentaje">
      <calculatedColumnFormula>IF(G29&gt;0,G29/C29,0)</calculatedColumnFormula>
    </tableColumn>
    <tableColumn id="8" name="Financiero _x000a_(%) _x000a_H=F/D" dataDxfId="60">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1" name="Tabla1" displayName="Tabla1" ref="A28:J30" totalsRowShown="0" headerRowDxfId="59" dataDxfId="57" headerRowBorderDxfId="58" tableBorderDxfId="56" totalsRowBorderDxfId="55">
  <tableColumns count="10">
    <tableColumn id="1" name="Producto" dataDxfId="54"/>
    <tableColumn id="2" name="Indicador" dataDxfId="53"/>
    <tableColumn id="3" name="Física_x000a_(A)" dataDxfId="52"/>
    <tableColumn id="4" name="Financiera_x000a_(B)" dataDxfId="51"/>
    <tableColumn id="9" name="Física_x000a_(C)" dataDxfId="50">
      <calculatedColumnFormula>+Hoja3!D3</calculatedColumnFormula>
    </tableColumn>
    <tableColumn id="10" name="Financiera_x000a_(D)" dataDxfId="49">
      <calculatedColumnFormula>+Tabla1[[#This Row],[Financiera
(B)]]/4</calculatedColumnFormula>
    </tableColumn>
    <tableColumn id="5" name="Física _x000a_(E)" dataDxfId="48">
      <calculatedColumnFormula>+Tabla13[[#This Row],[Física 
(E)]]+Tabla1[[#This Row],[Física
(C)]]</calculatedColumnFormula>
    </tableColumn>
    <tableColumn id="6" name="Financiera _x000a_ (F)" dataDxfId="47">
      <calculatedColumnFormula>+#REF!</calculatedColumnFormula>
    </tableColumn>
    <tableColumn id="7" name="Física _x000a_(%)_x000a_ G=E/C" dataDxfId="46" dataCellStyle="Porcentaje">
      <calculatedColumnFormula>IF(G29&gt;0,G29/C29,0)</calculatedColumnFormula>
    </tableColumn>
    <tableColumn id="8" name="Financiero _x000a_(%) _x000a_H=F/D" dataDxfId="45">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6" name="Tabla17" displayName="Tabla17" ref="A28:J30"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tableColumn id="9" name="Física_x000a_(C)" dataDxfId="35">
      <calculatedColumnFormula>+Tabla1[[#This Row],[Física
(C)]]+Tabla13[[#This Row],[Física
(C)]]</calculatedColumnFormula>
    </tableColumn>
    <tableColumn id="10" name="Financiera_x000a_(D)" dataDxfId="34">
      <calculatedColumnFormula>+Tabla13[[#This Row],[Financiera
(D)]]+Tabla1[[#This Row],[Financiera
(D)]]</calculatedColumnFormula>
    </tableColumn>
    <tableColumn id="5" name="Física _x000a_(E)" dataDxfId="33">
      <calculatedColumnFormula>+Tabla13[[#This Row],[Física 
(E)]]+Tabla1[[#This Row],[Física 
(E)]]</calculatedColumnFormula>
    </tableColumn>
    <tableColumn id="6" name="Financiera _x000a_ (F)" dataDxfId="32">
      <calculatedColumnFormula>+#REF!</calculatedColumnFormula>
    </tableColumn>
    <tableColumn id="7" name="Física _x000a_(%)_x000a_ G=E/C" dataDxfId="31" dataCellStyle="Porcentaje">
      <calculatedColumnFormula>IF(G29&gt;0,G29/C29,0)</calculatedColumnFormula>
    </tableColumn>
    <tableColumn id="8" name="Financiero _x000a_(%) _x000a_H=F/D" dataDxfId="30">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7" name="Tabla18" displayName="Tabla18" ref="A28:J30"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tableColumn id="6" name="Financiera _x000a_ (F)" dataDxfId="17"/>
    <tableColumn id="7" name="Física _x000a_(%)_x000a_ G=E/C" dataDxfId="16" dataCellStyle="Porcentaje">
      <calculatedColumnFormula>+Tabla18[[#This Row],[Física 
(E)]]/Tabla18[[#This Row],[Física
(C)]]</calculatedColumnFormula>
    </tableColumn>
    <tableColumn id="8" name="Financiero _x000a_(%) _x000a_H=F/D" dataDxfId="15">
      <calculatedColumnFormula>+Tabla18[[#This Row],[Financiera 
 (F)]]/Tabla18[[#This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id="4" name="Tabla4" displayName="Tabla4" ref="B3:G6" totalsRowShown="0" headerRowDxfId="1" headerRowCellStyle="Millares">
  <autoFilter ref="B3:G6"/>
  <tableColumns count="6">
    <tableColumn id="1" name="Mes"/>
    <tableColumn id="2" name="T1"/>
    <tableColumn id="3" name="T2"/>
    <tableColumn id="4" name="T3"/>
    <tableColumn id="5" name="T4"/>
    <tableColumn id="6" name="Total"/>
  </tableColumns>
  <tableStyleInfo name="TableStyleMedium2" showFirstColumn="0" showLastColumn="0" showRowStripes="1" showColumnStripes="0"/>
</table>
</file>

<file path=xl/tables/table6.xml><?xml version="1.0" encoding="utf-8"?>
<table xmlns="http://schemas.openxmlformats.org/spreadsheetml/2006/main" id="5" name="Tabla46" displayName="Tabla46" ref="B9:G12" totalsRowShown="0" headerRowDxfId="0" headerRowCellStyle="Millares">
  <autoFilter ref="B9:G12"/>
  <tableColumns count="6">
    <tableColumn id="1" name="Mes"/>
    <tableColumn id="2" name="T1"/>
    <tableColumn id="3" name="T2"/>
    <tableColumn id="4" name="T3"/>
    <tableColumn id="5" name="T4"/>
    <tableColumn id="6" name="Total"/>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2"/>
  <sheetViews>
    <sheetView showGridLines="0" topLeftCell="A22" workbookViewId="0">
      <selection activeCell="G30" sqref="G30"/>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9" width="12.7109375" style="5" customWidth="1"/>
    <col min="10" max="10" width="23.42578125" style="5" customWidth="1"/>
  </cols>
  <sheetData>
    <row r="1" spans="1:30" ht="21.75" thickBot="1" x14ac:dyDescent="0.3">
      <c r="A1" s="18"/>
      <c r="B1" s="100" t="s">
        <v>0</v>
      </c>
      <c r="C1" s="101"/>
      <c r="D1" s="101"/>
      <c r="E1" s="101"/>
      <c r="F1" s="101"/>
      <c r="G1" s="101"/>
      <c r="H1" s="101"/>
      <c r="I1" s="101"/>
      <c r="J1" s="102"/>
    </row>
    <row r="2" spans="1:30" ht="21.75" thickBot="1" x14ac:dyDescent="0.3">
      <c r="A2" s="19"/>
      <c r="B2" s="103" t="s">
        <v>1</v>
      </c>
      <c r="C2" s="104"/>
      <c r="D2" s="103" t="s">
        <v>2</v>
      </c>
      <c r="E2" s="104"/>
      <c r="F2" s="104"/>
      <c r="G2" s="104"/>
      <c r="H2" s="105"/>
      <c r="I2" s="1" t="s">
        <v>3</v>
      </c>
      <c r="J2" s="2" t="s">
        <v>4</v>
      </c>
    </row>
    <row r="3" spans="1:30" ht="21.75" thickBot="1" x14ac:dyDescent="0.3">
      <c r="A3" s="20"/>
      <c r="B3" s="106"/>
      <c r="C3" s="107"/>
      <c r="D3" s="106"/>
      <c r="E3" s="107"/>
      <c r="F3" s="107"/>
      <c r="G3" s="107"/>
      <c r="H3" s="108"/>
      <c r="I3" s="24"/>
      <c r="J3" s="25"/>
    </row>
    <row r="4" spans="1:30" x14ac:dyDescent="0.25">
      <c r="A4" s="96"/>
      <c r="B4" s="97"/>
      <c r="C4" s="97"/>
      <c r="D4" s="98"/>
      <c r="E4" s="98"/>
      <c r="F4" s="98"/>
      <c r="G4" s="98"/>
      <c r="H4" s="98"/>
      <c r="I4" s="97"/>
      <c r="J4" s="99"/>
    </row>
    <row r="5" spans="1:30" ht="3" customHeight="1" x14ac:dyDescent="0.25">
      <c r="A5" s="111"/>
      <c r="B5" s="112"/>
      <c r="C5" s="112"/>
      <c r="D5" s="112"/>
      <c r="E5" s="112"/>
      <c r="F5" s="112"/>
      <c r="G5" s="112"/>
      <c r="H5" s="112"/>
      <c r="I5" s="112"/>
      <c r="J5" s="113"/>
    </row>
    <row r="6" spans="1:30" ht="15.75" x14ac:dyDescent="0.25">
      <c r="A6" s="114" t="s">
        <v>5</v>
      </c>
      <c r="B6" s="115"/>
      <c r="C6" s="115"/>
      <c r="D6" s="115"/>
      <c r="E6" s="115"/>
      <c r="F6" s="115"/>
      <c r="G6" s="115"/>
      <c r="H6" s="115"/>
      <c r="I6" s="115"/>
      <c r="J6" s="116"/>
    </row>
    <row r="7" spans="1:30" ht="15.75" x14ac:dyDescent="0.25">
      <c r="A7" s="117" t="s">
        <v>6</v>
      </c>
      <c r="B7" s="118"/>
      <c r="C7" s="118"/>
      <c r="D7" s="118"/>
      <c r="E7" s="118"/>
      <c r="F7" s="118"/>
      <c r="G7" s="118"/>
      <c r="H7" s="118"/>
      <c r="I7" s="118"/>
      <c r="J7" s="119"/>
    </row>
    <row r="8" spans="1:30" ht="14.45" customHeight="1" x14ac:dyDescent="0.25">
      <c r="A8" s="30" t="s">
        <v>7</v>
      </c>
      <c r="B8" s="109" t="s">
        <v>8</v>
      </c>
      <c r="C8" s="109"/>
      <c r="D8" s="109"/>
      <c r="E8" s="109"/>
      <c r="F8" s="109"/>
      <c r="G8" s="109"/>
      <c r="H8" s="109"/>
      <c r="I8" s="109"/>
      <c r="J8" s="109"/>
      <c r="K8" s="110"/>
      <c r="L8" s="110"/>
      <c r="M8" s="110"/>
      <c r="N8" s="110"/>
      <c r="O8" s="110"/>
      <c r="P8" s="110"/>
      <c r="Q8" s="110"/>
      <c r="R8" s="110"/>
      <c r="S8" s="110"/>
      <c r="T8" s="110"/>
      <c r="U8" s="110"/>
      <c r="V8" s="110"/>
      <c r="W8" s="110"/>
      <c r="X8" s="110"/>
      <c r="Y8" s="110"/>
      <c r="Z8" s="110"/>
      <c r="AA8" s="110"/>
      <c r="AB8" s="110"/>
      <c r="AC8" s="110"/>
      <c r="AD8" s="110"/>
    </row>
    <row r="9" spans="1:30" ht="15" customHeight="1" x14ac:dyDescent="0.25">
      <c r="A9" s="21" t="s">
        <v>9</v>
      </c>
      <c r="B9" s="109" t="s">
        <v>10</v>
      </c>
      <c r="C9" s="109"/>
      <c r="D9" s="109"/>
      <c r="E9" s="109"/>
      <c r="F9" s="109"/>
      <c r="G9" s="109"/>
      <c r="H9" s="109"/>
      <c r="I9" s="109"/>
      <c r="J9" s="109"/>
      <c r="K9" s="110"/>
      <c r="L9" s="110"/>
      <c r="M9" s="110"/>
      <c r="N9" s="110"/>
      <c r="O9" s="110"/>
      <c r="P9" s="110"/>
      <c r="Q9" s="110"/>
      <c r="R9" s="110"/>
      <c r="S9" s="110"/>
      <c r="T9" s="110"/>
      <c r="U9" s="110"/>
      <c r="V9" s="110"/>
      <c r="W9" s="110"/>
      <c r="X9" s="110"/>
      <c r="Y9" s="110"/>
      <c r="Z9" s="110"/>
      <c r="AA9" s="110"/>
      <c r="AB9" s="110"/>
      <c r="AC9" s="110"/>
      <c r="AD9" s="110"/>
    </row>
    <row r="10" spans="1:30" ht="14.45" customHeight="1" x14ac:dyDescent="0.25">
      <c r="A10" s="31" t="s">
        <v>11</v>
      </c>
      <c r="B10" s="109" t="s">
        <v>12</v>
      </c>
      <c r="C10" s="109"/>
      <c r="D10" s="109"/>
      <c r="E10" s="109"/>
      <c r="F10" s="109"/>
      <c r="G10" s="109"/>
      <c r="H10" s="109"/>
      <c r="I10" s="109"/>
      <c r="J10" s="109"/>
      <c r="K10" s="110"/>
      <c r="L10" s="110"/>
      <c r="M10" s="110"/>
      <c r="N10" s="110"/>
      <c r="O10" s="110"/>
      <c r="P10" s="110"/>
      <c r="Q10" s="110"/>
      <c r="R10" s="110"/>
      <c r="S10" s="110"/>
      <c r="T10" s="110"/>
      <c r="U10" s="110"/>
      <c r="V10" s="110"/>
      <c r="W10" s="110"/>
      <c r="X10" s="110"/>
      <c r="Y10" s="110"/>
      <c r="Z10" s="110"/>
      <c r="AA10" s="110"/>
      <c r="AB10" s="110"/>
      <c r="AC10" s="110"/>
      <c r="AD10" s="110"/>
    </row>
    <row r="11" spans="1:30" ht="48" customHeight="1" x14ac:dyDescent="0.25">
      <c r="A11" s="3" t="s">
        <v>13</v>
      </c>
      <c r="B11" s="120" t="s">
        <v>14</v>
      </c>
      <c r="C11" s="121"/>
      <c r="D11" s="121"/>
      <c r="E11" s="121"/>
      <c r="F11" s="121"/>
      <c r="G11" s="121"/>
      <c r="H11" s="121"/>
      <c r="I11" s="121"/>
      <c r="J11" s="122"/>
    </row>
    <row r="12" spans="1:30" ht="28.15" customHeight="1" x14ac:dyDescent="0.25">
      <c r="A12" s="3" t="s">
        <v>15</v>
      </c>
      <c r="B12" s="123" t="s">
        <v>16</v>
      </c>
      <c r="C12" s="124"/>
      <c r="D12" s="124"/>
      <c r="E12" s="124"/>
      <c r="F12" s="124"/>
      <c r="G12" s="124"/>
      <c r="H12" s="124"/>
      <c r="I12" s="124"/>
      <c r="J12" s="125"/>
    </row>
    <row r="13" spans="1:30" ht="15.75" x14ac:dyDescent="0.25">
      <c r="A13" s="114" t="s">
        <v>17</v>
      </c>
      <c r="B13" s="115"/>
      <c r="C13" s="115"/>
      <c r="D13" s="115"/>
      <c r="E13" s="115"/>
      <c r="F13" s="115"/>
      <c r="G13" s="115"/>
      <c r="H13" s="115"/>
      <c r="I13" s="115"/>
      <c r="J13" s="116"/>
    </row>
    <row r="14" spans="1:30" ht="27.75" customHeight="1" x14ac:dyDescent="0.25">
      <c r="A14" s="3" t="s">
        <v>18</v>
      </c>
      <c r="B14" s="22">
        <v>2</v>
      </c>
      <c r="C14" s="126" t="s">
        <v>19</v>
      </c>
      <c r="D14" s="127"/>
      <c r="E14" s="127"/>
      <c r="F14" s="127"/>
      <c r="G14" s="127"/>
      <c r="H14" s="127"/>
      <c r="I14" s="127"/>
      <c r="J14" s="128"/>
    </row>
    <row r="15" spans="1:30" ht="26.25" customHeight="1" x14ac:dyDescent="0.25">
      <c r="A15" s="3" t="s">
        <v>20</v>
      </c>
      <c r="B15" s="6">
        <v>2.2000000000000002</v>
      </c>
      <c r="C15" s="129" t="str">
        <f>IFERROR(VLOOKUP(B15,'[1]Validacion datos'!A8:B26,2,FALSE),"")</f>
        <v>Salud y seguridad social integral</v>
      </c>
      <c r="D15" s="129"/>
      <c r="E15" s="129"/>
      <c r="F15" s="129"/>
      <c r="G15" s="129"/>
      <c r="H15" s="129"/>
      <c r="I15" s="129"/>
      <c r="J15" s="129"/>
    </row>
    <row r="16" spans="1:30" ht="33.75" customHeight="1" x14ac:dyDescent="0.25">
      <c r="A16" s="3" t="s">
        <v>21</v>
      </c>
      <c r="B16" s="7" t="s">
        <v>22</v>
      </c>
      <c r="C16" s="129" t="s">
        <v>23</v>
      </c>
      <c r="D16" s="129"/>
      <c r="E16" s="129"/>
      <c r="F16" s="129"/>
      <c r="G16" s="129"/>
      <c r="H16" s="129"/>
      <c r="I16" s="129"/>
      <c r="J16" s="129"/>
    </row>
    <row r="17" spans="1:10" ht="15.75" x14ac:dyDescent="0.25">
      <c r="A17" s="114" t="s">
        <v>24</v>
      </c>
      <c r="B17" s="115"/>
      <c r="C17" s="115"/>
      <c r="D17" s="115"/>
      <c r="E17" s="115"/>
      <c r="F17" s="115"/>
      <c r="G17" s="115"/>
      <c r="H17" s="115"/>
      <c r="I17" s="115"/>
      <c r="J17" s="116"/>
    </row>
    <row r="18" spans="1:10" ht="29.25" customHeight="1" x14ac:dyDescent="0.25">
      <c r="A18" s="3" t="s">
        <v>25</v>
      </c>
      <c r="B18" s="130" t="s">
        <v>26</v>
      </c>
      <c r="C18" s="130"/>
      <c r="D18" s="130"/>
      <c r="E18" s="130"/>
      <c r="F18" s="130"/>
      <c r="G18" s="130"/>
      <c r="H18" s="130"/>
      <c r="I18" s="130"/>
      <c r="J18" s="131"/>
    </row>
    <row r="19" spans="1:10" ht="42.6" customHeight="1" x14ac:dyDescent="0.25">
      <c r="A19" s="8" t="s">
        <v>27</v>
      </c>
      <c r="B19" s="130" t="s">
        <v>28</v>
      </c>
      <c r="C19" s="130"/>
      <c r="D19" s="130"/>
      <c r="E19" s="130"/>
      <c r="F19" s="130"/>
      <c r="G19" s="130"/>
      <c r="H19" s="130"/>
      <c r="I19" s="130"/>
      <c r="J19" s="131"/>
    </row>
    <row r="20" spans="1:10" ht="34.5" customHeight="1" x14ac:dyDescent="0.25">
      <c r="A20" s="8" t="s">
        <v>29</v>
      </c>
      <c r="B20" s="130" t="s">
        <v>30</v>
      </c>
      <c r="C20" s="130"/>
      <c r="D20" s="130"/>
      <c r="E20" s="130"/>
      <c r="F20" s="130"/>
      <c r="G20" s="130"/>
      <c r="H20" s="130"/>
      <c r="I20" s="130"/>
      <c r="J20" s="131"/>
    </row>
    <row r="21" spans="1:10" ht="35.25" customHeight="1" x14ac:dyDescent="0.25">
      <c r="A21" s="8" t="s">
        <v>31</v>
      </c>
      <c r="B21" s="130" t="s">
        <v>32</v>
      </c>
      <c r="C21" s="130"/>
      <c r="D21" s="130"/>
      <c r="E21" s="130"/>
      <c r="F21" s="130"/>
      <c r="G21" s="130"/>
      <c r="H21" s="130"/>
      <c r="I21" s="130"/>
      <c r="J21" s="131"/>
    </row>
    <row r="22" spans="1:10" ht="15.75" x14ac:dyDescent="0.25">
      <c r="A22" s="114" t="s">
        <v>33</v>
      </c>
      <c r="B22" s="115"/>
      <c r="C22" s="115"/>
      <c r="D22" s="115"/>
      <c r="E22" s="115"/>
      <c r="F22" s="115"/>
      <c r="G22" s="115"/>
      <c r="H22" s="115"/>
      <c r="I22" s="115"/>
      <c r="J22" s="116"/>
    </row>
    <row r="23" spans="1:10" ht="15.75" x14ac:dyDescent="0.25">
      <c r="A23" s="117" t="s">
        <v>34</v>
      </c>
      <c r="B23" s="118"/>
      <c r="C23" s="118"/>
      <c r="D23" s="118"/>
      <c r="E23" s="118"/>
      <c r="F23" s="118"/>
      <c r="G23" s="118"/>
      <c r="H23" s="118"/>
      <c r="I23" s="118"/>
      <c r="J23" s="119"/>
    </row>
    <row r="24" spans="1:10" ht="15" customHeight="1" x14ac:dyDescent="0.25">
      <c r="A24" s="135" t="s">
        <v>35</v>
      </c>
      <c r="B24" s="136"/>
      <c r="C24" s="137" t="s">
        <v>36</v>
      </c>
      <c r="D24" s="138"/>
      <c r="E24" s="138"/>
      <c r="F24" s="138" t="s">
        <v>37</v>
      </c>
      <c r="G24" s="138"/>
      <c r="H24" s="136"/>
      <c r="I24" s="137" t="s">
        <v>38</v>
      </c>
      <c r="J24" s="139"/>
    </row>
    <row r="25" spans="1:10" x14ac:dyDescent="0.25">
      <c r="A25" s="140">
        <v>329000000</v>
      </c>
      <c r="B25" s="141"/>
      <c r="C25" s="142">
        <v>505610909.38999999</v>
      </c>
      <c r="D25" s="143"/>
      <c r="E25" s="144"/>
      <c r="F25" s="142">
        <v>51535314.880000003</v>
      </c>
      <c r="G25" s="143"/>
      <c r="H25" s="144"/>
      <c r="I25" s="145">
        <f>(+F25/A25)</f>
        <v>0.15664229446808511</v>
      </c>
      <c r="J25" s="146"/>
    </row>
    <row r="26" spans="1:10" ht="15.75" x14ac:dyDescent="0.25">
      <c r="A26" s="117" t="s">
        <v>39</v>
      </c>
      <c r="B26" s="118"/>
      <c r="C26" s="118"/>
      <c r="D26" s="118"/>
      <c r="E26" s="118"/>
      <c r="F26" s="118"/>
      <c r="G26" s="118"/>
      <c r="H26" s="118"/>
      <c r="I26" s="118"/>
      <c r="J26" s="119"/>
    </row>
    <row r="27" spans="1:10" x14ac:dyDescent="0.25">
      <c r="A27" s="4"/>
      <c r="B27"/>
      <c r="C27" s="147" t="s">
        <v>40</v>
      </c>
      <c r="D27" s="148"/>
      <c r="E27" s="147" t="s">
        <v>41</v>
      </c>
      <c r="F27" s="148"/>
      <c r="G27" s="147" t="s">
        <v>42</v>
      </c>
      <c r="H27" s="147"/>
      <c r="I27" s="147" t="s">
        <v>43</v>
      </c>
      <c r="J27" s="149"/>
    </row>
    <row r="28" spans="1:10" ht="38.25" x14ac:dyDescent="0.25">
      <c r="A28" s="9" t="s">
        <v>44</v>
      </c>
      <c r="B28" s="10" t="s">
        <v>45</v>
      </c>
      <c r="C28" s="10" t="s">
        <v>46</v>
      </c>
      <c r="D28" s="10" t="s">
        <v>47</v>
      </c>
      <c r="E28" s="10" t="s">
        <v>48</v>
      </c>
      <c r="F28" s="10" t="s">
        <v>49</v>
      </c>
      <c r="G28" s="10" t="s">
        <v>50</v>
      </c>
      <c r="H28" s="10" t="s">
        <v>51</v>
      </c>
      <c r="I28" s="10" t="s">
        <v>52</v>
      </c>
      <c r="J28" s="11" t="s">
        <v>53</v>
      </c>
    </row>
    <row r="29" spans="1:10" ht="37.9" customHeight="1" x14ac:dyDescent="0.25">
      <c r="A29" s="27" t="s">
        <v>54</v>
      </c>
      <c r="B29" s="12" t="s">
        <v>55</v>
      </c>
      <c r="C29" s="13">
        <v>85</v>
      </c>
      <c r="D29" s="14">
        <v>10000000</v>
      </c>
      <c r="E29" s="13">
        <f>+Hoja3!C10</f>
        <v>15</v>
      </c>
      <c r="F29" s="14">
        <f>+Tabla13[[#This Row],[Financiera
(B)]]/4</f>
        <v>2500000</v>
      </c>
      <c r="G29" s="13">
        <v>5</v>
      </c>
      <c r="H29" s="14">
        <v>600600</v>
      </c>
      <c r="I29" s="15">
        <f>IF(G29&gt;0,G29/C29,0)</f>
        <v>5.8823529411764705E-2</v>
      </c>
      <c r="J29" s="16">
        <f>IF(H29&gt;0,H29/D29,0)</f>
        <v>6.0060000000000002E-2</v>
      </c>
    </row>
    <row r="30" spans="1:10" ht="37.9" customHeight="1" x14ac:dyDescent="0.25">
      <c r="A30" s="27" t="s">
        <v>56</v>
      </c>
      <c r="B30" s="12" t="s">
        <v>57</v>
      </c>
      <c r="C30" s="13">
        <f>+Hoja3!G4</f>
        <v>75</v>
      </c>
      <c r="D30" s="14">
        <v>18000000</v>
      </c>
      <c r="E30" s="13">
        <f>+Hoja3!C4</f>
        <v>15</v>
      </c>
      <c r="F30" s="14">
        <f>+Tabla13[[#This Row],[Financiera
(B)]]/4</f>
        <v>4500000</v>
      </c>
      <c r="G30" s="13">
        <v>13</v>
      </c>
      <c r="H30" s="14">
        <v>1146050</v>
      </c>
      <c r="I30" s="15">
        <f t="shared" ref="I30:J30" si="0">IF(G30&gt;0,G30/C30,0)</f>
        <v>0.17333333333333334</v>
      </c>
      <c r="J30" s="16">
        <f t="shared" si="0"/>
        <v>6.3669444444444445E-2</v>
      </c>
    </row>
    <row r="31" spans="1:10" ht="34.9" customHeight="1" x14ac:dyDescent="0.25">
      <c r="A31" s="132" t="s">
        <v>58</v>
      </c>
      <c r="B31" s="133"/>
      <c r="C31" s="133"/>
      <c r="D31" s="133"/>
      <c r="E31" s="133"/>
      <c r="F31" s="133"/>
      <c r="G31" s="133"/>
      <c r="H31" s="133"/>
      <c r="I31" s="133"/>
      <c r="J31" s="134"/>
    </row>
    <row r="32" spans="1:10" ht="15.75" x14ac:dyDescent="0.25">
      <c r="A32" s="114" t="s">
        <v>59</v>
      </c>
      <c r="B32" s="115"/>
      <c r="C32" s="115"/>
      <c r="D32" s="115"/>
      <c r="E32" s="115"/>
      <c r="F32" s="115"/>
      <c r="G32" s="115"/>
      <c r="H32" s="115"/>
      <c r="I32" s="115"/>
      <c r="J32" s="116"/>
    </row>
    <row r="33" spans="1:48" ht="15.75" x14ac:dyDescent="0.25">
      <c r="A33" s="117" t="s">
        <v>60</v>
      </c>
      <c r="B33" s="118"/>
      <c r="C33" s="118"/>
      <c r="D33" s="118"/>
      <c r="E33" s="118"/>
      <c r="F33" s="118"/>
      <c r="G33" s="118"/>
      <c r="H33" s="118"/>
      <c r="I33" s="118"/>
      <c r="J33" s="119"/>
    </row>
    <row r="34" spans="1:48" x14ac:dyDescent="0.25">
      <c r="A34" s="26" t="s">
        <v>61</v>
      </c>
      <c r="B34" s="150" t="s">
        <v>54</v>
      </c>
      <c r="C34" s="150"/>
      <c r="D34" s="150"/>
      <c r="E34" s="150"/>
      <c r="F34" s="150"/>
      <c r="G34" s="150"/>
      <c r="H34" s="150"/>
      <c r="I34" s="150"/>
      <c r="J34" s="151"/>
    </row>
    <row r="35" spans="1:48" ht="67.5" customHeight="1" x14ac:dyDescent="0.25">
      <c r="A35" s="17" t="s">
        <v>62</v>
      </c>
      <c r="B35" s="130" t="s">
        <v>63</v>
      </c>
      <c r="C35" s="130"/>
      <c r="D35" s="130"/>
      <c r="E35" s="130"/>
      <c r="F35" s="130"/>
      <c r="G35" s="130"/>
      <c r="H35" s="130"/>
      <c r="I35" s="130"/>
      <c r="J35" s="131"/>
    </row>
    <row r="36" spans="1:48" ht="59.25" customHeight="1" x14ac:dyDescent="0.25">
      <c r="A36" s="17" t="s">
        <v>64</v>
      </c>
      <c r="B36" s="130" t="s">
        <v>65</v>
      </c>
      <c r="C36" s="130"/>
      <c r="D36" s="130"/>
      <c r="E36" s="130"/>
      <c r="F36" s="130"/>
      <c r="G36" s="130"/>
      <c r="H36" s="130"/>
      <c r="I36" s="130"/>
      <c r="J36" s="131"/>
      <c r="K36" s="130"/>
      <c r="L36" s="130"/>
      <c r="M36" s="130"/>
      <c r="N36" s="130"/>
      <c r="O36" s="130"/>
      <c r="P36" s="130"/>
      <c r="Q36" s="131"/>
      <c r="R36" s="130"/>
      <c r="S36" s="130"/>
      <c r="T36" s="130"/>
      <c r="U36" s="130"/>
      <c r="V36" s="130"/>
      <c r="W36" s="130"/>
      <c r="X36" s="130"/>
      <c r="Y36" s="130"/>
      <c r="Z36" s="131"/>
      <c r="AA36" s="130"/>
      <c r="AB36" s="130"/>
      <c r="AC36" s="130"/>
      <c r="AD36" s="130"/>
      <c r="AE36" s="130"/>
      <c r="AF36" s="130"/>
      <c r="AG36" s="130"/>
      <c r="AH36" s="130"/>
      <c r="AI36" s="131"/>
      <c r="AJ36" s="130"/>
      <c r="AK36" s="130"/>
      <c r="AL36" s="130"/>
      <c r="AM36" s="130"/>
      <c r="AN36" s="130"/>
      <c r="AO36" s="130"/>
      <c r="AP36" s="130"/>
      <c r="AQ36" s="130"/>
      <c r="AR36" s="131"/>
      <c r="AS36" s="130"/>
      <c r="AT36" s="130"/>
      <c r="AU36" s="130"/>
      <c r="AV36" s="130"/>
    </row>
    <row r="37" spans="1:48" ht="60" customHeight="1" x14ac:dyDescent="0.25">
      <c r="A37" s="17" t="s">
        <v>66</v>
      </c>
      <c r="B37" s="130" t="s">
        <v>67</v>
      </c>
      <c r="C37" s="130"/>
      <c r="D37" s="130"/>
      <c r="E37" s="130"/>
      <c r="F37" s="130"/>
      <c r="G37" s="130"/>
      <c r="H37" s="130"/>
      <c r="I37" s="130"/>
      <c r="J37" s="131"/>
    </row>
    <row r="38" spans="1:48" x14ac:dyDescent="0.25">
      <c r="A38" s="26" t="s">
        <v>61</v>
      </c>
      <c r="B38" s="150" t="s">
        <v>56</v>
      </c>
      <c r="C38" s="150"/>
      <c r="D38" s="150"/>
      <c r="E38" s="150"/>
      <c r="F38" s="150"/>
      <c r="G38" s="150"/>
      <c r="H38" s="150"/>
      <c r="I38" s="150"/>
      <c r="J38" s="151"/>
    </row>
    <row r="39" spans="1:48" ht="27" customHeight="1" x14ac:dyDescent="0.25">
      <c r="A39" s="17" t="s">
        <v>62</v>
      </c>
      <c r="B39" s="130" t="s">
        <v>68</v>
      </c>
      <c r="C39" s="130"/>
      <c r="D39" s="130"/>
      <c r="E39" s="130"/>
      <c r="F39" s="130"/>
      <c r="G39" s="130"/>
      <c r="H39" s="130"/>
      <c r="I39" s="130"/>
      <c r="J39" s="131"/>
    </row>
    <row r="40" spans="1:48" ht="27.6" customHeight="1" x14ac:dyDescent="0.25">
      <c r="A40" s="17" t="s">
        <v>64</v>
      </c>
      <c r="B40" s="130" t="s">
        <v>69</v>
      </c>
      <c r="C40" s="130"/>
      <c r="D40" s="130"/>
      <c r="E40" s="130"/>
      <c r="F40" s="130"/>
      <c r="G40" s="130"/>
      <c r="H40" s="130"/>
      <c r="I40" s="130"/>
      <c r="J40" s="131"/>
    </row>
    <row r="41" spans="1:48" ht="37.15" customHeight="1" x14ac:dyDescent="0.25">
      <c r="A41" s="17" t="s">
        <v>66</v>
      </c>
      <c r="B41" s="130" t="s">
        <v>70</v>
      </c>
      <c r="C41" s="130"/>
      <c r="D41" s="130"/>
      <c r="E41" s="130"/>
      <c r="F41" s="130"/>
      <c r="G41" s="130"/>
      <c r="H41" s="130"/>
      <c r="I41" s="130"/>
      <c r="J41" s="131"/>
    </row>
    <row r="42" spans="1:48" ht="15.75" x14ac:dyDescent="0.25">
      <c r="A42" s="114" t="s">
        <v>71</v>
      </c>
      <c r="B42" s="115"/>
      <c r="C42" s="115"/>
      <c r="D42" s="115"/>
      <c r="E42" s="115"/>
      <c r="F42" s="115"/>
      <c r="G42" s="115"/>
      <c r="H42" s="115"/>
      <c r="I42" s="115"/>
      <c r="J42" s="116"/>
    </row>
    <row r="43" spans="1:48" ht="15.75" x14ac:dyDescent="0.25">
      <c r="A43" s="152" t="s">
        <v>72</v>
      </c>
      <c r="B43" s="153"/>
      <c r="C43" s="153"/>
      <c r="D43" s="153"/>
      <c r="E43" s="153"/>
      <c r="F43" s="153"/>
      <c r="G43" s="153"/>
      <c r="H43" s="153"/>
      <c r="I43" s="153"/>
      <c r="J43" s="154"/>
    </row>
    <row r="44" spans="1:48" ht="89.45" customHeight="1" x14ac:dyDescent="0.25">
      <c r="A44" s="159" t="s">
        <v>73</v>
      </c>
      <c r="B44" s="160"/>
      <c r="C44" s="160"/>
      <c r="D44" s="160"/>
      <c r="E44" s="160"/>
      <c r="F44" s="160"/>
      <c r="G44" s="160"/>
      <c r="H44" s="160"/>
      <c r="I44" s="160"/>
      <c r="J44" s="161"/>
      <c r="K44" s="28"/>
      <c r="L44" s="28"/>
      <c r="M44" s="28"/>
      <c r="N44" s="28"/>
      <c r="O44" s="28"/>
      <c r="P44" s="29"/>
      <c r="Q44" s="130"/>
      <c r="R44" s="130"/>
      <c r="S44" s="130"/>
      <c r="T44" s="130"/>
      <c r="U44" s="130"/>
      <c r="V44" s="130"/>
      <c r="W44" s="130"/>
      <c r="X44" s="130"/>
      <c r="Y44" s="131"/>
      <c r="Z44" s="130"/>
      <c r="AA44" s="130"/>
      <c r="AB44" s="130"/>
      <c r="AC44" s="130"/>
      <c r="AD44" s="130"/>
      <c r="AE44" s="130"/>
      <c r="AF44" s="130"/>
      <c r="AG44" s="130"/>
      <c r="AH44" s="131"/>
      <c r="AI44" s="130"/>
      <c r="AJ44" s="130"/>
      <c r="AK44" s="130"/>
      <c r="AL44" s="130"/>
      <c r="AM44" s="130"/>
      <c r="AN44" s="130"/>
      <c r="AO44" s="130"/>
      <c r="AP44" s="130"/>
      <c r="AQ44" s="131"/>
    </row>
    <row r="45" spans="1:48" ht="27.75" customHeight="1" x14ac:dyDescent="0.25">
      <c r="A45" s="23"/>
      <c r="B45" s="23"/>
      <c r="C45" s="23"/>
      <c r="D45" s="23"/>
      <c r="E45" s="23"/>
      <c r="F45" s="23"/>
      <c r="G45" s="23"/>
      <c r="H45" s="23"/>
      <c r="I45" s="23"/>
      <c r="J45" s="23"/>
    </row>
    <row r="46" spans="1:48" ht="30.75" customHeight="1" x14ac:dyDescent="0.25">
      <c r="A46" s="156" t="s">
        <v>74</v>
      </c>
      <c r="B46" s="156"/>
      <c r="C46" s="156"/>
      <c r="D46" s="156"/>
      <c r="E46" s="156"/>
      <c r="F46" s="156"/>
      <c r="G46" s="156"/>
      <c r="H46" s="156"/>
      <c r="I46" s="156"/>
      <c r="J46" s="156"/>
    </row>
    <row r="47" spans="1:48" x14ac:dyDescent="0.25">
      <c r="A47" s="5" t="s">
        <v>75</v>
      </c>
    </row>
    <row r="50" spans="2:4" x14ac:dyDescent="0.25">
      <c r="B50" s="157" t="s">
        <v>76</v>
      </c>
      <c r="C50" s="157"/>
      <c r="D50" s="157"/>
    </row>
    <row r="51" spans="2:4" x14ac:dyDescent="0.25">
      <c r="B51" s="158" t="s">
        <v>77</v>
      </c>
      <c r="C51" s="158"/>
      <c r="D51" s="158"/>
    </row>
    <row r="52" spans="2:4" x14ac:dyDescent="0.25">
      <c r="B52" s="155" t="s">
        <v>78</v>
      </c>
      <c r="C52" s="155"/>
      <c r="D52" s="155"/>
    </row>
  </sheetData>
  <mergeCells count="73">
    <mergeCell ref="B52:D52"/>
    <mergeCell ref="Q44:Y44"/>
    <mergeCell ref="Z44:AH44"/>
    <mergeCell ref="AI44:AQ44"/>
    <mergeCell ref="A46:J46"/>
    <mergeCell ref="B50:D50"/>
    <mergeCell ref="B51:D51"/>
    <mergeCell ref="A44:J44"/>
    <mergeCell ref="B39:J39"/>
    <mergeCell ref="B40:J40"/>
    <mergeCell ref="B41:J41"/>
    <mergeCell ref="A42:J42"/>
    <mergeCell ref="A43:J43"/>
    <mergeCell ref="R36:Z36"/>
    <mergeCell ref="AA36:AI36"/>
    <mergeCell ref="AJ36:AR36"/>
    <mergeCell ref="AS36:AV36"/>
    <mergeCell ref="B37:J37"/>
    <mergeCell ref="K36:Q36"/>
    <mergeCell ref="B38:J38"/>
    <mergeCell ref="A32:J32"/>
    <mergeCell ref="A33:J33"/>
    <mergeCell ref="B34:J34"/>
    <mergeCell ref="B35:J35"/>
    <mergeCell ref="B36:J36"/>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4:J4"/>
    <mergeCell ref="B1:J1"/>
    <mergeCell ref="B2:C2"/>
    <mergeCell ref="D2:H2"/>
    <mergeCell ref="B3:C3"/>
    <mergeCell ref="D3:H3"/>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4:J34 B38:J38"/>
    <dataValidation allowBlank="1" showInputMessage="1" showErrorMessage="1" prompt="¿En qué consiste el producto? su objetivo" sqref="B35:J35 B39:J39"/>
    <dataValidation allowBlank="1" showInputMessage="1" showErrorMessage="1" prompt="1. Describir lo plasmado en el presupuesto_x000a_2. Describir lo alcanzado en términos financieros y de producción " sqref="B36:J36 B40:J40"/>
    <dataValidation allowBlank="1" showInputMessage="1" showErrorMessage="1" prompt="De existir desvío, explicar razones." sqref="B37:J37 B41:J41"/>
    <dataValidation allowBlank="1" showInputMessage="1" showErrorMessage="1" prompt="Oportunidades de mejora identificadas" sqref="A44:A45 B45:J45"/>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G30 F28"/>
    <dataValidation allowBlank="1" showInputMessage="1" showErrorMessage="1" prompt="Meta alcanzada en el trimestre" sqref="G28"/>
    <dataValidation allowBlank="1" showInputMessage="1" showErrorMessage="1" prompt="Monto ejecutado en el trimestre" sqref="H28:H29"/>
  </dataValidations>
  <pageMargins left="1.1399999999999999" right="0.70866141732283472" top="0.74803149606299213" bottom="1.72" header="0.31496062992125984" footer="1.78"/>
  <pageSetup scale="6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2"/>
  <sheetViews>
    <sheetView showGridLines="0" topLeftCell="A13" workbookViewId="0">
      <selection activeCell="F25" sqref="F25:H25"/>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10" width="12.7109375" style="5" customWidth="1"/>
  </cols>
  <sheetData>
    <row r="1" spans="1:30" ht="21.75" thickBot="1" x14ac:dyDescent="0.3">
      <c r="A1" s="18"/>
      <c r="B1" s="100" t="s">
        <v>0</v>
      </c>
      <c r="C1" s="101"/>
      <c r="D1" s="101"/>
      <c r="E1" s="101"/>
      <c r="F1" s="101"/>
      <c r="G1" s="101"/>
      <c r="H1" s="101"/>
      <c r="I1" s="101"/>
      <c r="J1" s="102"/>
    </row>
    <row r="2" spans="1:30" ht="21.75" thickBot="1" x14ac:dyDescent="0.3">
      <c r="A2" s="19"/>
      <c r="B2" s="103" t="s">
        <v>1</v>
      </c>
      <c r="C2" s="104"/>
      <c r="D2" s="103" t="s">
        <v>2</v>
      </c>
      <c r="E2" s="104"/>
      <c r="F2" s="104"/>
      <c r="G2" s="104"/>
      <c r="H2" s="105"/>
      <c r="I2" s="1" t="s">
        <v>3</v>
      </c>
      <c r="J2" s="2" t="s">
        <v>4</v>
      </c>
    </row>
    <row r="3" spans="1:30" ht="21.75" thickBot="1" x14ac:dyDescent="0.3">
      <c r="A3" s="20"/>
      <c r="B3" s="106"/>
      <c r="C3" s="107"/>
      <c r="D3" s="106"/>
      <c r="E3" s="107"/>
      <c r="F3" s="107"/>
      <c r="G3" s="107"/>
      <c r="H3" s="108"/>
      <c r="I3" s="24"/>
      <c r="J3" s="25"/>
    </row>
    <row r="4" spans="1:30" x14ac:dyDescent="0.25">
      <c r="A4" s="96"/>
      <c r="B4" s="97"/>
      <c r="C4" s="97"/>
      <c r="D4" s="98"/>
      <c r="E4" s="98"/>
      <c r="F4" s="98"/>
      <c r="G4" s="98"/>
      <c r="H4" s="98"/>
      <c r="I4" s="97"/>
      <c r="J4" s="99"/>
    </row>
    <row r="5" spans="1:30" ht="3" customHeight="1" x14ac:dyDescent="0.25">
      <c r="A5" s="111"/>
      <c r="B5" s="112"/>
      <c r="C5" s="112"/>
      <c r="D5" s="112"/>
      <c r="E5" s="112"/>
      <c r="F5" s="112"/>
      <c r="G5" s="112"/>
      <c r="H5" s="112"/>
      <c r="I5" s="112"/>
      <c r="J5" s="113"/>
    </row>
    <row r="6" spans="1:30" ht="15.75" x14ac:dyDescent="0.25">
      <c r="A6" s="114" t="s">
        <v>5</v>
      </c>
      <c r="B6" s="115"/>
      <c r="C6" s="115"/>
      <c r="D6" s="115"/>
      <c r="E6" s="115"/>
      <c r="F6" s="115"/>
      <c r="G6" s="115"/>
      <c r="H6" s="115"/>
      <c r="I6" s="115"/>
      <c r="J6" s="116"/>
    </row>
    <row r="7" spans="1:30" ht="15.75" x14ac:dyDescent="0.25">
      <c r="A7" s="117" t="s">
        <v>6</v>
      </c>
      <c r="B7" s="118"/>
      <c r="C7" s="118"/>
      <c r="D7" s="118"/>
      <c r="E7" s="118"/>
      <c r="F7" s="118"/>
      <c r="G7" s="118"/>
      <c r="H7" s="118"/>
      <c r="I7" s="118"/>
      <c r="J7" s="119"/>
    </row>
    <row r="8" spans="1:30" ht="14.45" customHeight="1" x14ac:dyDescent="0.25">
      <c r="A8" s="30" t="s">
        <v>7</v>
      </c>
      <c r="B8" s="109" t="s">
        <v>8</v>
      </c>
      <c r="C8" s="109"/>
      <c r="D8" s="109"/>
      <c r="E8" s="109"/>
      <c r="F8" s="109"/>
      <c r="G8" s="109"/>
      <c r="H8" s="109"/>
      <c r="I8" s="109"/>
      <c r="J8" s="109"/>
      <c r="K8" s="110"/>
      <c r="L8" s="110"/>
      <c r="M8" s="110"/>
      <c r="N8" s="110"/>
      <c r="O8" s="110"/>
      <c r="P8" s="110"/>
      <c r="Q8" s="110"/>
      <c r="R8" s="110"/>
      <c r="S8" s="110"/>
      <c r="T8" s="110"/>
      <c r="U8" s="110"/>
      <c r="V8" s="110"/>
      <c r="W8" s="110"/>
      <c r="X8" s="110"/>
      <c r="Y8" s="110"/>
      <c r="Z8" s="110"/>
      <c r="AA8" s="110"/>
      <c r="AB8" s="110"/>
      <c r="AC8" s="110"/>
      <c r="AD8" s="110"/>
    </row>
    <row r="9" spans="1:30" ht="15" customHeight="1" x14ac:dyDescent="0.25">
      <c r="A9" s="21" t="s">
        <v>9</v>
      </c>
      <c r="B9" s="109" t="s">
        <v>10</v>
      </c>
      <c r="C9" s="109"/>
      <c r="D9" s="109"/>
      <c r="E9" s="109"/>
      <c r="F9" s="109"/>
      <c r="G9" s="109"/>
      <c r="H9" s="109"/>
      <c r="I9" s="109"/>
      <c r="J9" s="109"/>
      <c r="K9" s="110"/>
      <c r="L9" s="110"/>
      <c r="M9" s="110"/>
      <c r="N9" s="110"/>
      <c r="O9" s="110"/>
      <c r="P9" s="110"/>
      <c r="Q9" s="110"/>
      <c r="R9" s="110"/>
      <c r="S9" s="110"/>
      <c r="T9" s="110"/>
      <c r="U9" s="110"/>
      <c r="V9" s="110"/>
      <c r="W9" s="110"/>
      <c r="X9" s="110"/>
      <c r="Y9" s="110"/>
      <c r="Z9" s="110"/>
      <c r="AA9" s="110"/>
      <c r="AB9" s="110"/>
      <c r="AC9" s="110"/>
      <c r="AD9" s="110"/>
    </row>
    <row r="10" spans="1:30" ht="14.45" customHeight="1" x14ac:dyDescent="0.25">
      <c r="A10" s="31" t="s">
        <v>11</v>
      </c>
      <c r="B10" s="109" t="s">
        <v>12</v>
      </c>
      <c r="C10" s="109"/>
      <c r="D10" s="109"/>
      <c r="E10" s="109"/>
      <c r="F10" s="109"/>
      <c r="G10" s="109"/>
      <c r="H10" s="109"/>
      <c r="I10" s="109"/>
      <c r="J10" s="109"/>
      <c r="K10" s="110"/>
      <c r="L10" s="110"/>
      <c r="M10" s="110"/>
      <c r="N10" s="110"/>
      <c r="O10" s="110"/>
      <c r="P10" s="110"/>
      <c r="Q10" s="110"/>
      <c r="R10" s="110"/>
      <c r="S10" s="110"/>
      <c r="T10" s="110"/>
      <c r="U10" s="110"/>
      <c r="V10" s="110"/>
      <c r="W10" s="110"/>
      <c r="X10" s="110"/>
      <c r="Y10" s="110"/>
      <c r="Z10" s="110"/>
      <c r="AA10" s="110"/>
      <c r="AB10" s="110"/>
      <c r="AC10" s="110"/>
      <c r="AD10" s="110"/>
    </row>
    <row r="11" spans="1:30" ht="48" customHeight="1" x14ac:dyDescent="0.25">
      <c r="A11" s="3" t="s">
        <v>13</v>
      </c>
      <c r="B11" s="120" t="s">
        <v>14</v>
      </c>
      <c r="C11" s="121"/>
      <c r="D11" s="121"/>
      <c r="E11" s="121"/>
      <c r="F11" s="121"/>
      <c r="G11" s="121"/>
      <c r="H11" s="121"/>
      <c r="I11" s="121"/>
      <c r="J11" s="122"/>
    </row>
    <row r="12" spans="1:30" ht="28.15" customHeight="1" x14ac:dyDescent="0.25">
      <c r="A12" s="3" t="s">
        <v>15</v>
      </c>
      <c r="B12" s="123" t="s">
        <v>16</v>
      </c>
      <c r="C12" s="124"/>
      <c r="D12" s="124"/>
      <c r="E12" s="124"/>
      <c r="F12" s="124"/>
      <c r="G12" s="124"/>
      <c r="H12" s="124"/>
      <c r="I12" s="124"/>
      <c r="J12" s="125"/>
    </row>
    <row r="13" spans="1:30" ht="15.75" x14ac:dyDescent="0.25">
      <c r="A13" s="114" t="s">
        <v>17</v>
      </c>
      <c r="B13" s="115"/>
      <c r="C13" s="115"/>
      <c r="D13" s="115"/>
      <c r="E13" s="115"/>
      <c r="F13" s="115"/>
      <c r="G13" s="115"/>
      <c r="H13" s="115"/>
      <c r="I13" s="115"/>
      <c r="J13" s="116"/>
    </row>
    <row r="14" spans="1:30" ht="27.75" customHeight="1" x14ac:dyDescent="0.25">
      <c r="A14" s="3" t="s">
        <v>18</v>
      </c>
      <c r="B14" s="22">
        <v>2</v>
      </c>
      <c r="C14" s="126" t="s">
        <v>19</v>
      </c>
      <c r="D14" s="127"/>
      <c r="E14" s="127"/>
      <c r="F14" s="127"/>
      <c r="G14" s="127"/>
      <c r="H14" s="127"/>
      <c r="I14" s="127"/>
      <c r="J14" s="128"/>
    </row>
    <row r="15" spans="1:30" ht="26.25" customHeight="1" x14ac:dyDescent="0.25">
      <c r="A15" s="3" t="s">
        <v>20</v>
      </c>
      <c r="B15" s="6">
        <v>2.2000000000000002</v>
      </c>
      <c r="C15" s="129" t="str">
        <f>IFERROR(VLOOKUP(B15,'[1]Validacion datos'!A8:B26,2,FALSE),"")</f>
        <v>Salud y seguridad social integral</v>
      </c>
      <c r="D15" s="129"/>
      <c r="E15" s="129"/>
      <c r="F15" s="129"/>
      <c r="G15" s="129"/>
      <c r="H15" s="129"/>
      <c r="I15" s="129"/>
      <c r="J15" s="129"/>
    </row>
    <row r="16" spans="1:30" ht="33.75" customHeight="1" x14ac:dyDescent="0.25">
      <c r="A16" s="3" t="s">
        <v>21</v>
      </c>
      <c r="B16" s="7" t="s">
        <v>22</v>
      </c>
      <c r="C16" s="129" t="s">
        <v>23</v>
      </c>
      <c r="D16" s="129"/>
      <c r="E16" s="129"/>
      <c r="F16" s="129"/>
      <c r="G16" s="129"/>
      <c r="H16" s="129"/>
      <c r="I16" s="129"/>
      <c r="J16" s="129"/>
    </row>
    <row r="17" spans="1:10" ht="15.75" x14ac:dyDescent="0.25">
      <c r="A17" s="114" t="s">
        <v>24</v>
      </c>
      <c r="B17" s="115"/>
      <c r="C17" s="115"/>
      <c r="D17" s="115"/>
      <c r="E17" s="115"/>
      <c r="F17" s="115"/>
      <c r="G17" s="115"/>
      <c r="H17" s="115"/>
      <c r="I17" s="115"/>
      <c r="J17" s="116"/>
    </row>
    <row r="18" spans="1:10" ht="29.25" customHeight="1" x14ac:dyDescent="0.25">
      <c r="A18" s="3" t="s">
        <v>25</v>
      </c>
      <c r="B18" s="130" t="s">
        <v>26</v>
      </c>
      <c r="C18" s="130"/>
      <c r="D18" s="130"/>
      <c r="E18" s="130"/>
      <c r="F18" s="130"/>
      <c r="G18" s="130"/>
      <c r="H18" s="130"/>
      <c r="I18" s="130"/>
      <c r="J18" s="131"/>
    </row>
    <row r="19" spans="1:10" ht="42.6" customHeight="1" x14ac:dyDescent="0.25">
      <c r="A19" s="8" t="s">
        <v>27</v>
      </c>
      <c r="B19" s="130" t="s">
        <v>28</v>
      </c>
      <c r="C19" s="130"/>
      <c r="D19" s="130"/>
      <c r="E19" s="130"/>
      <c r="F19" s="130"/>
      <c r="G19" s="130"/>
      <c r="H19" s="130"/>
      <c r="I19" s="130"/>
      <c r="J19" s="131"/>
    </row>
    <row r="20" spans="1:10" ht="34.5" customHeight="1" x14ac:dyDescent="0.25">
      <c r="A20" s="8" t="s">
        <v>29</v>
      </c>
      <c r="B20" s="130" t="s">
        <v>30</v>
      </c>
      <c r="C20" s="130"/>
      <c r="D20" s="130"/>
      <c r="E20" s="130"/>
      <c r="F20" s="130"/>
      <c r="G20" s="130"/>
      <c r="H20" s="130"/>
      <c r="I20" s="130"/>
      <c r="J20" s="131"/>
    </row>
    <row r="21" spans="1:10" ht="35.25" customHeight="1" x14ac:dyDescent="0.25">
      <c r="A21" s="8" t="s">
        <v>31</v>
      </c>
      <c r="B21" s="130" t="s">
        <v>32</v>
      </c>
      <c r="C21" s="130"/>
      <c r="D21" s="130"/>
      <c r="E21" s="130"/>
      <c r="F21" s="130"/>
      <c r="G21" s="130"/>
      <c r="H21" s="130"/>
      <c r="I21" s="130"/>
      <c r="J21" s="131"/>
    </row>
    <row r="22" spans="1:10" ht="15.75" x14ac:dyDescent="0.25">
      <c r="A22" s="114" t="s">
        <v>33</v>
      </c>
      <c r="B22" s="115"/>
      <c r="C22" s="115"/>
      <c r="D22" s="115"/>
      <c r="E22" s="115"/>
      <c r="F22" s="115"/>
      <c r="G22" s="115"/>
      <c r="H22" s="115"/>
      <c r="I22" s="115"/>
      <c r="J22" s="116"/>
    </row>
    <row r="23" spans="1:10" ht="15.75" x14ac:dyDescent="0.25">
      <c r="A23" s="117" t="s">
        <v>34</v>
      </c>
      <c r="B23" s="118"/>
      <c r="C23" s="118"/>
      <c r="D23" s="118"/>
      <c r="E23" s="118"/>
      <c r="F23" s="118"/>
      <c r="G23" s="118"/>
      <c r="H23" s="118"/>
      <c r="I23" s="118"/>
      <c r="J23" s="119"/>
    </row>
    <row r="24" spans="1:10" ht="15" customHeight="1" x14ac:dyDescent="0.25">
      <c r="A24" s="135" t="s">
        <v>35</v>
      </c>
      <c r="B24" s="136"/>
      <c r="C24" s="137" t="s">
        <v>36</v>
      </c>
      <c r="D24" s="138"/>
      <c r="E24" s="138"/>
      <c r="F24" s="138" t="s">
        <v>37</v>
      </c>
      <c r="G24" s="138"/>
      <c r="H24" s="136"/>
      <c r="I24" s="137" t="s">
        <v>38</v>
      </c>
      <c r="J24" s="139"/>
    </row>
    <row r="25" spans="1:10" x14ac:dyDescent="0.25">
      <c r="A25" s="162">
        <v>329000000</v>
      </c>
      <c r="B25" s="163"/>
      <c r="C25" s="166">
        <v>505610909.38999999</v>
      </c>
      <c r="D25" s="167"/>
      <c r="E25" s="168"/>
      <c r="F25" s="166">
        <f>120927408.49</f>
        <v>120927408.48999999</v>
      </c>
      <c r="G25" s="167"/>
      <c r="H25" s="168"/>
      <c r="I25" s="164">
        <f>(+F25/A25)</f>
        <v>0.36756051212765956</v>
      </c>
      <c r="J25" s="165"/>
    </row>
    <row r="26" spans="1:10" ht="15.75" x14ac:dyDescent="0.25">
      <c r="A26" s="117" t="s">
        <v>39</v>
      </c>
      <c r="B26" s="118"/>
      <c r="C26" s="118"/>
      <c r="D26" s="118"/>
      <c r="E26" s="118"/>
      <c r="F26" s="118"/>
      <c r="G26" s="118"/>
      <c r="H26" s="118"/>
      <c r="I26" s="118"/>
      <c r="J26" s="119"/>
    </row>
    <row r="27" spans="1:10" x14ac:dyDescent="0.25">
      <c r="A27" s="4"/>
      <c r="B27"/>
      <c r="C27" s="147" t="s">
        <v>40</v>
      </c>
      <c r="D27" s="148"/>
      <c r="E27" s="147" t="s">
        <v>41</v>
      </c>
      <c r="F27" s="148"/>
      <c r="G27" s="147" t="s">
        <v>42</v>
      </c>
      <c r="H27" s="147"/>
      <c r="I27" s="147" t="s">
        <v>43</v>
      </c>
      <c r="J27" s="149"/>
    </row>
    <row r="28" spans="1:10" ht="38.25" x14ac:dyDescent="0.25">
      <c r="A28" s="9" t="s">
        <v>44</v>
      </c>
      <c r="B28" s="10" t="s">
        <v>45</v>
      </c>
      <c r="C28" s="10" t="s">
        <v>46</v>
      </c>
      <c r="D28" s="10" t="s">
        <v>47</v>
      </c>
      <c r="E28" s="10" t="s">
        <v>48</v>
      </c>
      <c r="F28" s="10" t="s">
        <v>49</v>
      </c>
      <c r="G28" s="10" t="s">
        <v>50</v>
      </c>
      <c r="H28" s="10" t="s">
        <v>51</v>
      </c>
      <c r="I28" s="10" t="s">
        <v>52</v>
      </c>
      <c r="J28" s="11" t="s">
        <v>53</v>
      </c>
    </row>
    <row r="29" spans="1:10" ht="37.9" customHeight="1" x14ac:dyDescent="0.25">
      <c r="A29" s="27" t="s">
        <v>54</v>
      </c>
      <c r="B29" s="12" t="s">
        <v>55</v>
      </c>
      <c r="C29" s="13">
        <v>85</v>
      </c>
      <c r="D29" s="14">
        <v>10000000</v>
      </c>
      <c r="E29" s="13">
        <v>30</v>
      </c>
      <c r="F29" s="14">
        <f>+Tabla1[[#This Row],[Financiera
(B)]]/4</f>
        <v>2500000</v>
      </c>
      <c r="G29" s="13">
        <f>+Tabla13[[#This Row],[Física 
(E)]]+Tabla1[[#This Row],[Física
(C)]]</f>
        <v>35</v>
      </c>
      <c r="H29" s="14">
        <f>1844700-Tabla13[[#This Row],[Financiera 
 (F)]]</f>
        <v>1244100</v>
      </c>
      <c r="I29" s="15">
        <f>IF(G29&gt;0,G29/C29,0)</f>
        <v>0.41176470588235292</v>
      </c>
      <c r="J29" s="16">
        <f>IF(H29&gt;0,H29/D29,0)</f>
        <v>0.12441000000000001</v>
      </c>
    </row>
    <row r="30" spans="1:10" ht="37.9" customHeight="1" x14ac:dyDescent="0.25">
      <c r="A30" s="27" t="s">
        <v>56</v>
      </c>
      <c r="B30" s="12" t="s">
        <v>57</v>
      </c>
      <c r="C30" s="13">
        <v>75</v>
      </c>
      <c r="D30" s="14">
        <v>18000000</v>
      </c>
      <c r="E30" s="13">
        <f>+Hoja3!D4</f>
        <v>30</v>
      </c>
      <c r="F30" s="14">
        <f>+Tabla1[[#This Row],[Financiera
(B)]]/4</f>
        <v>4500000</v>
      </c>
      <c r="G30" s="13">
        <v>34</v>
      </c>
      <c r="H30" s="14">
        <f>6149800-Tabla13[[#This Row],[Financiera 
 (F)]]</f>
        <v>5003750</v>
      </c>
      <c r="I30" s="15">
        <f t="shared" ref="I30:J30" si="0">IF(G30&gt;0,G30/C30,0)</f>
        <v>0.45333333333333331</v>
      </c>
      <c r="J30" s="16">
        <f t="shared" si="0"/>
        <v>0.2779861111111111</v>
      </c>
    </row>
    <row r="31" spans="1:10" ht="34.9" customHeight="1" x14ac:dyDescent="0.25">
      <c r="A31" s="132" t="s">
        <v>58</v>
      </c>
      <c r="B31" s="133"/>
      <c r="C31" s="133"/>
      <c r="D31" s="133"/>
      <c r="E31" s="133"/>
      <c r="F31" s="133"/>
      <c r="G31" s="133"/>
      <c r="H31" s="133"/>
      <c r="I31" s="133"/>
      <c r="J31" s="134"/>
    </row>
    <row r="32" spans="1:10" ht="15.75" x14ac:dyDescent="0.25">
      <c r="A32" s="114" t="s">
        <v>59</v>
      </c>
      <c r="B32" s="115"/>
      <c r="C32" s="115"/>
      <c r="D32" s="115"/>
      <c r="E32" s="115"/>
      <c r="F32" s="115"/>
      <c r="G32" s="115"/>
      <c r="H32" s="115"/>
      <c r="I32" s="115"/>
      <c r="J32" s="116"/>
    </row>
    <row r="33" spans="1:48" ht="15.75" x14ac:dyDescent="0.25">
      <c r="A33" s="117" t="s">
        <v>60</v>
      </c>
      <c r="B33" s="118"/>
      <c r="C33" s="118"/>
      <c r="D33" s="118"/>
      <c r="E33" s="118"/>
      <c r="F33" s="118"/>
      <c r="G33" s="118"/>
      <c r="H33" s="118"/>
      <c r="I33" s="118"/>
      <c r="J33" s="119"/>
    </row>
    <row r="34" spans="1:48" x14ac:dyDescent="0.25">
      <c r="A34" s="26" t="s">
        <v>61</v>
      </c>
      <c r="B34" s="150" t="s">
        <v>54</v>
      </c>
      <c r="C34" s="150"/>
      <c r="D34" s="150"/>
      <c r="E34" s="150"/>
      <c r="F34" s="150"/>
      <c r="G34" s="150"/>
      <c r="H34" s="150"/>
      <c r="I34" s="150"/>
      <c r="J34" s="151"/>
    </row>
    <row r="35" spans="1:48" ht="67.5" customHeight="1" x14ac:dyDescent="0.25">
      <c r="A35" s="17" t="s">
        <v>62</v>
      </c>
      <c r="B35" s="130" t="s">
        <v>63</v>
      </c>
      <c r="C35" s="130"/>
      <c r="D35" s="130"/>
      <c r="E35" s="130"/>
      <c r="F35" s="130"/>
      <c r="G35" s="130"/>
      <c r="H35" s="130"/>
      <c r="I35" s="130"/>
      <c r="J35" s="131"/>
    </row>
    <row r="36" spans="1:48" ht="59.25" customHeight="1" x14ac:dyDescent="0.25">
      <c r="A36" s="17" t="s">
        <v>64</v>
      </c>
      <c r="B36" s="130" t="s">
        <v>79</v>
      </c>
      <c r="C36" s="130"/>
      <c r="D36" s="130"/>
      <c r="E36" s="130"/>
      <c r="F36" s="130"/>
      <c r="G36" s="130"/>
      <c r="H36" s="130"/>
      <c r="I36" s="130"/>
      <c r="J36" s="131"/>
      <c r="K36" s="130"/>
      <c r="L36" s="130"/>
      <c r="M36" s="130"/>
      <c r="N36" s="130"/>
      <c r="O36" s="130"/>
      <c r="P36" s="130"/>
      <c r="Q36" s="131"/>
      <c r="R36" s="130"/>
      <c r="S36" s="130"/>
      <c r="T36" s="130"/>
      <c r="U36" s="130"/>
      <c r="V36" s="130"/>
      <c r="W36" s="130"/>
      <c r="X36" s="130"/>
      <c r="Y36" s="130"/>
      <c r="Z36" s="131"/>
      <c r="AA36" s="130"/>
      <c r="AB36" s="130"/>
      <c r="AC36" s="130"/>
      <c r="AD36" s="130"/>
      <c r="AE36" s="130"/>
      <c r="AF36" s="130"/>
      <c r="AG36" s="130"/>
      <c r="AH36" s="130"/>
      <c r="AI36" s="131"/>
      <c r="AJ36" s="130"/>
      <c r="AK36" s="130"/>
      <c r="AL36" s="130"/>
      <c r="AM36" s="130"/>
      <c r="AN36" s="130"/>
      <c r="AO36" s="130"/>
      <c r="AP36" s="130"/>
      <c r="AQ36" s="130"/>
      <c r="AR36" s="131"/>
      <c r="AS36" s="130"/>
      <c r="AT36" s="130"/>
      <c r="AU36" s="130"/>
      <c r="AV36" s="130"/>
    </row>
    <row r="37" spans="1:48" ht="60" customHeight="1" x14ac:dyDescent="0.25">
      <c r="A37" s="17" t="s">
        <v>66</v>
      </c>
      <c r="B37" s="130" t="s">
        <v>80</v>
      </c>
      <c r="C37" s="130"/>
      <c r="D37" s="130"/>
      <c r="E37" s="130"/>
      <c r="F37" s="130"/>
      <c r="G37" s="130"/>
      <c r="H37" s="130"/>
      <c r="I37" s="130"/>
      <c r="J37" s="131"/>
    </row>
    <row r="38" spans="1:48" x14ac:dyDescent="0.25">
      <c r="A38" s="26" t="s">
        <v>61</v>
      </c>
      <c r="B38" s="150" t="s">
        <v>56</v>
      </c>
      <c r="C38" s="150"/>
      <c r="D38" s="150"/>
      <c r="E38" s="150"/>
      <c r="F38" s="150"/>
      <c r="G38" s="150"/>
      <c r="H38" s="150"/>
      <c r="I38" s="150"/>
      <c r="J38" s="151"/>
    </row>
    <row r="39" spans="1:48" ht="27" customHeight="1" x14ac:dyDescent="0.25">
      <c r="A39" s="17" t="s">
        <v>62</v>
      </c>
      <c r="B39" s="130" t="s">
        <v>68</v>
      </c>
      <c r="C39" s="130"/>
      <c r="D39" s="130"/>
      <c r="E39" s="130"/>
      <c r="F39" s="130"/>
      <c r="G39" s="130"/>
      <c r="H39" s="130"/>
      <c r="I39" s="130"/>
      <c r="J39" s="131"/>
    </row>
    <row r="40" spans="1:48" ht="27.6" customHeight="1" x14ac:dyDescent="0.25">
      <c r="A40" s="17" t="s">
        <v>64</v>
      </c>
      <c r="B40" s="130" t="s">
        <v>81</v>
      </c>
      <c r="C40" s="130"/>
      <c r="D40" s="130"/>
      <c r="E40" s="130"/>
      <c r="F40" s="130"/>
      <c r="G40" s="130"/>
      <c r="H40" s="130"/>
      <c r="I40" s="130"/>
      <c r="J40" s="131"/>
    </row>
    <row r="41" spans="1:48" ht="37.15" customHeight="1" x14ac:dyDescent="0.25">
      <c r="A41" s="17" t="s">
        <v>66</v>
      </c>
      <c r="B41" s="130" t="s">
        <v>82</v>
      </c>
      <c r="C41" s="130"/>
      <c r="D41" s="130"/>
      <c r="E41" s="130"/>
      <c r="F41" s="130"/>
      <c r="G41" s="130"/>
      <c r="H41" s="130"/>
      <c r="I41" s="130"/>
      <c r="J41" s="131"/>
    </row>
    <row r="42" spans="1:48" ht="15.75" x14ac:dyDescent="0.25">
      <c r="A42" s="114" t="s">
        <v>71</v>
      </c>
      <c r="B42" s="115"/>
      <c r="C42" s="115"/>
      <c r="D42" s="115"/>
      <c r="E42" s="115"/>
      <c r="F42" s="115"/>
      <c r="G42" s="115"/>
      <c r="H42" s="115"/>
      <c r="I42" s="115"/>
      <c r="J42" s="116"/>
    </row>
    <row r="43" spans="1:48" ht="15.75" x14ac:dyDescent="0.25">
      <c r="A43" s="152" t="s">
        <v>72</v>
      </c>
      <c r="B43" s="153"/>
      <c r="C43" s="153"/>
      <c r="D43" s="153"/>
      <c r="E43" s="153"/>
      <c r="F43" s="153"/>
      <c r="G43" s="153"/>
      <c r="H43" s="153"/>
      <c r="I43" s="153"/>
      <c r="J43" s="154"/>
    </row>
    <row r="44" spans="1:48" ht="89.45" customHeight="1" x14ac:dyDescent="0.25">
      <c r="A44" s="159" t="s">
        <v>83</v>
      </c>
      <c r="B44" s="160"/>
      <c r="C44" s="160"/>
      <c r="D44" s="160"/>
      <c r="E44" s="160"/>
      <c r="F44" s="160"/>
      <c r="G44" s="160"/>
      <c r="H44" s="160"/>
      <c r="I44" s="160"/>
      <c r="J44" s="161"/>
      <c r="K44" s="28"/>
      <c r="L44" s="28"/>
      <c r="M44" s="28"/>
      <c r="N44" s="28"/>
      <c r="O44" s="28"/>
      <c r="P44" s="29"/>
      <c r="Q44" s="130"/>
      <c r="R44" s="130"/>
      <c r="S44" s="130"/>
      <c r="T44" s="130"/>
      <c r="U44" s="130"/>
      <c r="V44" s="130"/>
      <c r="W44" s="130"/>
      <c r="X44" s="130"/>
      <c r="Y44" s="131"/>
      <c r="Z44" s="130"/>
      <c r="AA44" s="130"/>
      <c r="AB44" s="130"/>
      <c r="AC44" s="130"/>
      <c r="AD44" s="130"/>
      <c r="AE44" s="130"/>
      <c r="AF44" s="130"/>
      <c r="AG44" s="130"/>
      <c r="AH44" s="131"/>
      <c r="AI44" s="130"/>
      <c r="AJ44" s="130"/>
      <c r="AK44" s="130"/>
      <c r="AL44" s="130"/>
      <c r="AM44" s="130"/>
      <c r="AN44" s="130"/>
      <c r="AO44" s="130"/>
      <c r="AP44" s="130"/>
      <c r="AQ44" s="131"/>
    </row>
    <row r="45" spans="1:48" ht="27.75" customHeight="1" x14ac:dyDescent="0.25">
      <c r="A45" s="23"/>
      <c r="B45" s="23"/>
      <c r="C45" s="23"/>
      <c r="D45" s="23"/>
      <c r="E45" s="23"/>
      <c r="F45" s="23"/>
      <c r="G45" s="23"/>
      <c r="H45" s="23"/>
      <c r="I45" s="23"/>
      <c r="J45" s="23"/>
    </row>
    <row r="46" spans="1:48" ht="30.75" customHeight="1" x14ac:dyDescent="0.25">
      <c r="A46" s="156" t="s">
        <v>74</v>
      </c>
      <c r="B46" s="156"/>
      <c r="C46" s="156"/>
      <c r="D46" s="156"/>
      <c r="E46" s="156"/>
      <c r="F46" s="156"/>
      <c r="G46" s="156"/>
      <c r="H46" s="156"/>
      <c r="I46" s="156"/>
      <c r="J46" s="156"/>
    </row>
    <row r="47" spans="1:48" x14ac:dyDescent="0.25">
      <c r="A47" s="5" t="s">
        <v>84</v>
      </c>
    </row>
    <row r="50" spans="2:4" x14ac:dyDescent="0.25">
      <c r="B50" s="157" t="s">
        <v>76</v>
      </c>
      <c r="C50" s="157"/>
      <c r="D50" s="157"/>
    </row>
    <row r="51" spans="2:4" x14ac:dyDescent="0.25">
      <c r="B51" s="158" t="str">
        <f>+'Primer trimestre'!B51:D51</f>
        <v>Escania Navarro</v>
      </c>
      <c r="C51" s="158"/>
      <c r="D51" s="158"/>
    </row>
    <row r="52" spans="2:4" x14ac:dyDescent="0.25">
      <c r="B52" s="155" t="s">
        <v>78</v>
      </c>
      <c r="C52" s="155"/>
      <c r="D52" s="155"/>
    </row>
  </sheetData>
  <mergeCells count="73">
    <mergeCell ref="Q44:Y44"/>
    <mergeCell ref="Z44:AH44"/>
    <mergeCell ref="AI44:AQ44"/>
    <mergeCell ref="A42:J42"/>
    <mergeCell ref="A43:J43"/>
    <mergeCell ref="A44:J44"/>
    <mergeCell ref="B38:J38"/>
    <mergeCell ref="B39:J39"/>
    <mergeCell ref="B40:J40"/>
    <mergeCell ref="B41:J41"/>
    <mergeCell ref="K36:Q36"/>
    <mergeCell ref="R36:Z36"/>
    <mergeCell ref="AA36:AI36"/>
    <mergeCell ref="AJ36:AR36"/>
    <mergeCell ref="AS36:AV36"/>
    <mergeCell ref="K8:Q8"/>
    <mergeCell ref="R8:Z8"/>
    <mergeCell ref="AA8:AD8"/>
    <mergeCell ref="K9:Q9"/>
    <mergeCell ref="R9:Z9"/>
    <mergeCell ref="AA9:AD9"/>
    <mergeCell ref="K10:Q10"/>
    <mergeCell ref="R10:Z10"/>
    <mergeCell ref="AA10:AD1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A32:J32"/>
    <mergeCell ref="C27:D27"/>
    <mergeCell ref="G27:H27"/>
    <mergeCell ref="I27:J27"/>
    <mergeCell ref="C25:E25"/>
    <mergeCell ref="F25:H25"/>
    <mergeCell ref="E27:F27"/>
    <mergeCell ref="B51:D51"/>
    <mergeCell ref="B52:D52"/>
    <mergeCell ref="B50:D50"/>
    <mergeCell ref="A46:J46"/>
    <mergeCell ref="B9:J9"/>
    <mergeCell ref="B10:J10"/>
    <mergeCell ref="B21:J21"/>
    <mergeCell ref="A31:J31"/>
    <mergeCell ref="A33:J33"/>
    <mergeCell ref="B34:J34"/>
    <mergeCell ref="B35:J35"/>
    <mergeCell ref="B36:J36"/>
    <mergeCell ref="B37:J37"/>
    <mergeCell ref="A25:B25"/>
    <mergeCell ref="I25:J25"/>
    <mergeCell ref="A26:J26"/>
  </mergeCells>
  <phoneticPr fontId="22" type="noConversion"/>
  <dataValidations xWindow="556" yWindow="890" count="16">
    <dataValidation allowBlank="1" showInputMessage="1" showErrorMessage="1" prompt="Monto ejecutado en el trimestre" sqref="H28:H29"/>
    <dataValidation allowBlank="1" showInputMessage="1" showErrorMessage="1" prompt="Meta alcanzada en el trimestre" sqref="G28"/>
    <dataValidation allowBlank="1" showInputMessage="1" showErrorMessage="1" prompt="Monto presupuestado para el producto" sqref="D28:D30 F28 E29:G30"/>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44:A45 B45:J45"/>
    <dataValidation allowBlank="1" showInputMessage="1" showErrorMessage="1" prompt="De existir desvío, explicar razones." sqref="B37:J37 B41:J41"/>
    <dataValidation allowBlank="1" showInputMessage="1" showErrorMessage="1" prompt="1. Describir lo plasmado en el presupuesto_x000a_2. Describir lo alcanzado en términos financieros y de producción " sqref="B36:J36 B40:J40"/>
    <dataValidation allowBlank="1" showInputMessage="1" showErrorMessage="1" prompt="¿En qué consiste el producto? su objetivo" sqref="B35:J35 B39:J39"/>
    <dataValidation allowBlank="1" showInputMessage="1" showErrorMessage="1" prompt="Nombre del producto" sqref="B34:J34 B38:J38"/>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41" right="0.33" top="0.33" bottom="0.18" header="0.24" footer="0.21"/>
  <pageSetup scale="8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2"/>
  <sheetViews>
    <sheetView showGridLines="0" topLeftCell="A16" workbookViewId="0">
      <selection activeCell="E29" sqref="E29"/>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10" width="12.7109375" style="5" customWidth="1"/>
  </cols>
  <sheetData>
    <row r="1" spans="1:30" ht="21.75" thickBot="1" x14ac:dyDescent="0.3">
      <c r="A1" s="18"/>
      <c r="B1" s="100" t="s">
        <v>0</v>
      </c>
      <c r="C1" s="101"/>
      <c r="D1" s="101"/>
      <c r="E1" s="101"/>
      <c r="F1" s="101"/>
      <c r="G1" s="101"/>
      <c r="H1" s="101"/>
      <c r="I1" s="101"/>
      <c r="J1" s="102"/>
    </row>
    <row r="2" spans="1:30" ht="21.75" thickBot="1" x14ac:dyDescent="0.3">
      <c r="A2" s="19"/>
      <c r="B2" s="103" t="s">
        <v>1</v>
      </c>
      <c r="C2" s="104"/>
      <c r="D2" s="103" t="s">
        <v>2</v>
      </c>
      <c r="E2" s="104"/>
      <c r="F2" s="104"/>
      <c r="G2" s="104"/>
      <c r="H2" s="105"/>
      <c r="I2" s="1" t="s">
        <v>3</v>
      </c>
      <c r="J2" s="2" t="s">
        <v>4</v>
      </c>
    </row>
    <row r="3" spans="1:30" ht="21.75" thickBot="1" x14ac:dyDescent="0.3">
      <c r="A3" s="20"/>
      <c r="B3" s="106"/>
      <c r="C3" s="107"/>
      <c r="D3" s="106"/>
      <c r="E3" s="107"/>
      <c r="F3" s="107"/>
      <c r="G3" s="107"/>
      <c r="H3" s="108"/>
      <c r="I3" s="24"/>
      <c r="J3" s="25"/>
    </row>
    <row r="4" spans="1:30" x14ac:dyDescent="0.25">
      <c r="A4" s="96"/>
      <c r="B4" s="97"/>
      <c r="C4" s="97"/>
      <c r="D4" s="98"/>
      <c r="E4" s="98"/>
      <c r="F4" s="98"/>
      <c r="G4" s="98"/>
      <c r="H4" s="98"/>
      <c r="I4" s="97"/>
      <c r="J4" s="99"/>
    </row>
    <row r="5" spans="1:30" ht="3" customHeight="1" x14ac:dyDescent="0.25">
      <c r="A5" s="111"/>
      <c r="B5" s="112"/>
      <c r="C5" s="112"/>
      <c r="D5" s="112"/>
      <c r="E5" s="112"/>
      <c r="F5" s="112"/>
      <c r="G5" s="112"/>
      <c r="H5" s="112"/>
      <c r="I5" s="112"/>
      <c r="J5" s="113"/>
    </row>
    <row r="6" spans="1:30" ht="15.75" x14ac:dyDescent="0.25">
      <c r="A6" s="114" t="s">
        <v>5</v>
      </c>
      <c r="B6" s="115"/>
      <c r="C6" s="115"/>
      <c r="D6" s="115"/>
      <c r="E6" s="115"/>
      <c r="F6" s="115"/>
      <c r="G6" s="115"/>
      <c r="H6" s="115"/>
      <c r="I6" s="115"/>
      <c r="J6" s="116"/>
    </row>
    <row r="7" spans="1:30" ht="15.75" x14ac:dyDescent="0.25">
      <c r="A7" s="117" t="s">
        <v>6</v>
      </c>
      <c r="B7" s="118"/>
      <c r="C7" s="118"/>
      <c r="D7" s="118"/>
      <c r="E7" s="118"/>
      <c r="F7" s="118"/>
      <c r="G7" s="118"/>
      <c r="H7" s="118"/>
      <c r="I7" s="118"/>
      <c r="J7" s="119"/>
    </row>
    <row r="8" spans="1:30" ht="14.45" customHeight="1" x14ac:dyDescent="0.25">
      <c r="A8" s="30" t="s">
        <v>7</v>
      </c>
      <c r="B8" s="109" t="s">
        <v>8</v>
      </c>
      <c r="C8" s="109"/>
      <c r="D8" s="109"/>
      <c r="E8" s="109"/>
      <c r="F8" s="109"/>
      <c r="G8" s="109"/>
      <c r="H8" s="109"/>
      <c r="I8" s="109"/>
      <c r="J8" s="109"/>
      <c r="K8" s="110"/>
      <c r="L8" s="110"/>
      <c r="M8" s="110"/>
      <c r="N8" s="110"/>
      <c r="O8" s="110"/>
      <c r="P8" s="110"/>
      <c r="Q8" s="110"/>
      <c r="R8" s="110"/>
      <c r="S8" s="110"/>
      <c r="T8" s="110"/>
      <c r="U8" s="110"/>
      <c r="V8" s="110"/>
      <c r="W8" s="110"/>
      <c r="X8" s="110"/>
      <c r="Y8" s="110"/>
      <c r="Z8" s="110"/>
      <c r="AA8" s="110"/>
      <c r="AB8" s="110"/>
      <c r="AC8" s="110"/>
      <c r="AD8" s="110"/>
    </row>
    <row r="9" spans="1:30" ht="15" customHeight="1" x14ac:dyDescent="0.25">
      <c r="A9" s="21" t="s">
        <v>9</v>
      </c>
      <c r="B9" s="109" t="s">
        <v>10</v>
      </c>
      <c r="C9" s="109"/>
      <c r="D9" s="109"/>
      <c r="E9" s="109"/>
      <c r="F9" s="109"/>
      <c r="G9" s="109"/>
      <c r="H9" s="109"/>
      <c r="I9" s="109"/>
      <c r="J9" s="109"/>
      <c r="K9" s="110"/>
      <c r="L9" s="110"/>
      <c r="M9" s="110"/>
      <c r="N9" s="110"/>
      <c r="O9" s="110"/>
      <c r="P9" s="110"/>
      <c r="Q9" s="110"/>
      <c r="R9" s="110"/>
      <c r="S9" s="110"/>
      <c r="T9" s="110"/>
      <c r="U9" s="110"/>
      <c r="V9" s="110"/>
      <c r="W9" s="110"/>
      <c r="X9" s="110"/>
      <c r="Y9" s="110"/>
      <c r="Z9" s="110"/>
      <c r="AA9" s="110"/>
      <c r="AB9" s="110"/>
      <c r="AC9" s="110"/>
      <c r="AD9" s="110"/>
    </row>
    <row r="10" spans="1:30" ht="14.45" customHeight="1" x14ac:dyDescent="0.25">
      <c r="A10" s="31" t="s">
        <v>11</v>
      </c>
      <c r="B10" s="109" t="s">
        <v>12</v>
      </c>
      <c r="C10" s="109"/>
      <c r="D10" s="109"/>
      <c r="E10" s="109"/>
      <c r="F10" s="109"/>
      <c r="G10" s="109"/>
      <c r="H10" s="109"/>
      <c r="I10" s="109"/>
      <c r="J10" s="109"/>
      <c r="K10" s="110"/>
      <c r="L10" s="110"/>
      <c r="M10" s="110"/>
      <c r="N10" s="110"/>
      <c r="O10" s="110"/>
      <c r="P10" s="110"/>
      <c r="Q10" s="110"/>
      <c r="R10" s="110"/>
      <c r="S10" s="110"/>
      <c r="T10" s="110"/>
      <c r="U10" s="110"/>
      <c r="V10" s="110"/>
      <c r="W10" s="110"/>
      <c r="X10" s="110"/>
      <c r="Y10" s="110"/>
      <c r="Z10" s="110"/>
      <c r="AA10" s="110"/>
      <c r="AB10" s="110"/>
      <c r="AC10" s="110"/>
      <c r="AD10" s="110"/>
    </row>
    <row r="11" spans="1:30" ht="48" customHeight="1" x14ac:dyDescent="0.25">
      <c r="A11" s="3" t="s">
        <v>13</v>
      </c>
      <c r="B11" s="120" t="s">
        <v>14</v>
      </c>
      <c r="C11" s="121"/>
      <c r="D11" s="121"/>
      <c r="E11" s="121"/>
      <c r="F11" s="121"/>
      <c r="G11" s="121"/>
      <c r="H11" s="121"/>
      <c r="I11" s="121"/>
      <c r="J11" s="122"/>
    </row>
    <row r="12" spans="1:30" ht="28.15" customHeight="1" x14ac:dyDescent="0.25">
      <c r="A12" s="3" t="s">
        <v>15</v>
      </c>
      <c r="B12" s="123" t="s">
        <v>16</v>
      </c>
      <c r="C12" s="124"/>
      <c r="D12" s="124"/>
      <c r="E12" s="124"/>
      <c r="F12" s="124"/>
      <c r="G12" s="124"/>
      <c r="H12" s="124"/>
      <c r="I12" s="124"/>
      <c r="J12" s="125"/>
    </row>
    <row r="13" spans="1:30" ht="15.75" x14ac:dyDescent="0.25">
      <c r="A13" s="114" t="s">
        <v>17</v>
      </c>
      <c r="B13" s="115"/>
      <c r="C13" s="115"/>
      <c r="D13" s="115"/>
      <c r="E13" s="115"/>
      <c r="F13" s="115"/>
      <c r="G13" s="115"/>
      <c r="H13" s="115"/>
      <c r="I13" s="115"/>
      <c r="J13" s="116"/>
    </row>
    <row r="14" spans="1:30" ht="27.75" customHeight="1" x14ac:dyDescent="0.25">
      <c r="A14" s="3" t="s">
        <v>18</v>
      </c>
      <c r="B14" s="22">
        <v>2</v>
      </c>
      <c r="C14" s="126" t="s">
        <v>19</v>
      </c>
      <c r="D14" s="127"/>
      <c r="E14" s="127"/>
      <c r="F14" s="127"/>
      <c r="G14" s="127"/>
      <c r="H14" s="127"/>
      <c r="I14" s="127"/>
      <c r="J14" s="128"/>
    </row>
    <row r="15" spans="1:30" ht="26.25" customHeight="1" x14ac:dyDescent="0.25">
      <c r="A15" s="3" t="s">
        <v>20</v>
      </c>
      <c r="B15" s="6">
        <v>2.2000000000000002</v>
      </c>
      <c r="C15" s="129" t="str">
        <f>IFERROR(VLOOKUP(B15,'[1]Validacion datos'!A8:B26,2,FALSE),"")</f>
        <v>Salud y seguridad social integral</v>
      </c>
      <c r="D15" s="129"/>
      <c r="E15" s="129"/>
      <c r="F15" s="129"/>
      <c r="G15" s="129"/>
      <c r="H15" s="129"/>
      <c r="I15" s="129"/>
      <c r="J15" s="129"/>
    </row>
    <row r="16" spans="1:30" ht="33.75" customHeight="1" x14ac:dyDescent="0.25">
      <c r="A16" s="3" t="s">
        <v>21</v>
      </c>
      <c r="B16" s="7" t="s">
        <v>22</v>
      </c>
      <c r="C16" s="129" t="s">
        <v>23</v>
      </c>
      <c r="D16" s="129"/>
      <c r="E16" s="129"/>
      <c r="F16" s="129"/>
      <c r="G16" s="129"/>
      <c r="H16" s="129"/>
      <c r="I16" s="129"/>
      <c r="J16" s="129"/>
    </row>
    <row r="17" spans="1:12" ht="15.75" x14ac:dyDescent="0.25">
      <c r="A17" s="114" t="s">
        <v>24</v>
      </c>
      <c r="B17" s="115"/>
      <c r="C17" s="115"/>
      <c r="D17" s="115"/>
      <c r="E17" s="115"/>
      <c r="F17" s="115"/>
      <c r="G17" s="115"/>
      <c r="H17" s="115"/>
      <c r="I17" s="115"/>
      <c r="J17" s="116"/>
    </row>
    <row r="18" spans="1:12" ht="29.25" customHeight="1" x14ac:dyDescent="0.25">
      <c r="A18" s="3" t="s">
        <v>25</v>
      </c>
      <c r="B18" s="130" t="s">
        <v>26</v>
      </c>
      <c r="C18" s="130"/>
      <c r="D18" s="130"/>
      <c r="E18" s="130"/>
      <c r="F18" s="130"/>
      <c r="G18" s="130"/>
      <c r="H18" s="130"/>
      <c r="I18" s="130"/>
      <c r="J18" s="131"/>
    </row>
    <row r="19" spans="1:12" ht="42.6" customHeight="1" x14ac:dyDescent="0.25">
      <c r="A19" s="8" t="s">
        <v>27</v>
      </c>
      <c r="B19" s="130" t="s">
        <v>28</v>
      </c>
      <c r="C19" s="130"/>
      <c r="D19" s="130"/>
      <c r="E19" s="130"/>
      <c r="F19" s="130"/>
      <c r="G19" s="130"/>
      <c r="H19" s="130"/>
      <c r="I19" s="130"/>
      <c r="J19" s="131"/>
    </row>
    <row r="20" spans="1:12" ht="34.5" customHeight="1" x14ac:dyDescent="0.25">
      <c r="A20" s="8" t="s">
        <v>29</v>
      </c>
      <c r="B20" s="130" t="s">
        <v>30</v>
      </c>
      <c r="C20" s="130"/>
      <c r="D20" s="130"/>
      <c r="E20" s="130"/>
      <c r="F20" s="130"/>
      <c r="G20" s="130"/>
      <c r="H20" s="130"/>
      <c r="I20" s="130"/>
      <c r="J20" s="131"/>
    </row>
    <row r="21" spans="1:12" ht="35.25" customHeight="1" x14ac:dyDescent="0.25">
      <c r="A21" s="8" t="s">
        <v>31</v>
      </c>
      <c r="B21" s="130" t="s">
        <v>32</v>
      </c>
      <c r="C21" s="130"/>
      <c r="D21" s="130"/>
      <c r="E21" s="130"/>
      <c r="F21" s="130"/>
      <c r="G21" s="130"/>
      <c r="H21" s="130"/>
      <c r="I21" s="130"/>
      <c r="J21" s="131"/>
    </row>
    <row r="22" spans="1:12" ht="15.75" x14ac:dyDescent="0.25">
      <c r="A22" s="114" t="s">
        <v>33</v>
      </c>
      <c r="B22" s="115"/>
      <c r="C22" s="115"/>
      <c r="D22" s="115"/>
      <c r="E22" s="115"/>
      <c r="F22" s="115"/>
      <c r="G22" s="115"/>
      <c r="H22" s="115"/>
      <c r="I22" s="115"/>
      <c r="J22" s="116"/>
    </row>
    <row r="23" spans="1:12" ht="15.75" x14ac:dyDescent="0.25">
      <c r="A23" s="117" t="s">
        <v>34</v>
      </c>
      <c r="B23" s="118"/>
      <c r="C23" s="118"/>
      <c r="D23" s="118"/>
      <c r="E23" s="118"/>
      <c r="F23" s="118"/>
      <c r="G23" s="118"/>
      <c r="H23" s="118"/>
      <c r="I23" s="118"/>
      <c r="J23" s="119"/>
    </row>
    <row r="24" spans="1:12" ht="15" customHeight="1" x14ac:dyDescent="0.25">
      <c r="A24" s="135" t="s">
        <v>35</v>
      </c>
      <c r="B24" s="136"/>
      <c r="C24" s="137" t="s">
        <v>36</v>
      </c>
      <c r="D24" s="138"/>
      <c r="E24" s="138"/>
      <c r="F24" s="138" t="s">
        <v>37</v>
      </c>
      <c r="G24" s="138"/>
      <c r="H24" s="136"/>
      <c r="I24" s="137" t="s">
        <v>38</v>
      </c>
      <c r="J24" s="139"/>
    </row>
    <row r="25" spans="1:12" x14ac:dyDescent="0.25">
      <c r="A25" s="162">
        <v>329000000</v>
      </c>
      <c r="B25" s="163"/>
      <c r="C25" s="166">
        <v>505610909.38999999</v>
      </c>
      <c r="D25" s="167"/>
      <c r="E25" s="168"/>
      <c r="F25" s="166">
        <v>120927408.48999999</v>
      </c>
      <c r="G25" s="167"/>
      <c r="H25" s="168"/>
      <c r="I25" s="164">
        <f>(+F25/A25)</f>
        <v>0.36756051212765956</v>
      </c>
      <c r="J25" s="165"/>
    </row>
    <row r="26" spans="1:12" ht="15.75" x14ac:dyDescent="0.25">
      <c r="A26" s="117" t="s">
        <v>39</v>
      </c>
      <c r="B26" s="118"/>
      <c r="C26" s="118"/>
      <c r="D26" s="118"/>
      <c r="E26" s="118"/>
      <c r="F26" s="118"/>
      <c r="G26" s="118"/>
      <c r="H26" s="118"/>
      <c r="I26" s="118"/>
      <c r="J26" s="119"/>
    </row>
    <row r="27" spans="1:12" ht="15" customHeight="1" x14ac:dyDescent="0.25">
      <c r="A27" s="4"/>
      <c r="B27"/>
      <c r="C27" s="147" t="s">
        <v>40</v>
      </c>
      <c r="D27" s="148"/>
      <c r="E27" s="147" t="s">
        <v>85</v>
      </c>
      <c r="F27" s="148"/>
      <c r="G27" s="147" t="s">
        <v>85</v>
      </c>
      <c r="H27" s="148"/>
      <c r="I27" s="147" t="s">
        <v>43</v>
      </c>
      <c r="J27" s="149"/>
    </row>
    <row r="28" spans="1:12" ht="38.25" x14ac:dyDescent="0.25">
      <c r="A28" s="9" t="s">
        <v>44</v>
      </c>
      <c r="B28" s="10" t="s">
        <v>45</v>
      </c>
      <c r="C28" s="10" t="s">
        <v>46</v>
      </c>
      <c r="D28" s="10" t="s">
        <v>47</v>
      </c>
      <c r="E28" s="10" t="s">
        <v>48</v>
      </c>
      <c r="F28" s="10" t="s">
        <v>49</v>
      </c>
      <c r="G28" s="10" t="s">
        <v>50</v>
      </c>
      <c r="H28" s="10" t="s">
        <v>51</v>
      </c>
      <c r="I28" s="10" t="s">
        <v>52</v>
      </c>
      <c r="J28" s="11" t="s">
        <v>53</v>
      </c>
    </row>
    <row r="29" spans="1:12" ht="37.9" customHeight="1" x14ac:dyDescent="0.25">
      <c r="A29" s="27" t="s">
        <v>54</v>
      </c>
      <c r="B29" s="12" t="s">
        <v>55</v>
      </c>
      <c r="C29" s="13">
        <v>85</v>
      </c>
      <c r="D29" s="14">
        <v>10000000</v>
      </c>
      <c r="E29" s="13">
        <f>+Tabla1[[#This Row],[Física
(C)]]+Tabla13[[#This Row],[Física
(C)]]</f>
        <v>45</v>
      </c>
      <c r="F29" s="14">
        <f>+Tabla13[[#This Row],[Financiera
(D)]]+Tabla1[[#This Row],[Financiera
(D)]]</f>
        <v>5000000</v>
      </c>
      <c r="G29" s="13">
        <f>+Tabla13[[#This Row],[Física 
(E)]]+Tabla1[[#This Row],[Física 
(E)]]</f>
        <v>40</v>
      </c>
      <c r="H29" s="14">
        <f>1844700</f>
        <v>1844700</v>
      </c>
      <c r="I29" s="15">
        <f>IF(G29&gt;0,G29/C29,0)</f>
        <v>0.47058823529411764</v>
      </c>
      <c r="J29" s="16">
        <f>IF(H29&gt;0,H29/D29,0)</f>
        <v>0.18447</v>
      </c>
      <c r="L29" s="47"/>
    </row>
    <row r="30" spans="1:12" ht="37.9" customHeight="1" x14ac:dyDescent="0.25">
      <c r="A30" s="27" t="s">
        <v>56</v>
      </c>
      <c r="B30" s="12" t="s">
        <v>57</v>
      </c>
      <c r="C30" s="13">
        <v>75</v>
      </c>
      <c r="D30" s="14">
        <v>18000000</v>
      </c>
      <c r="E30" s="13">
        <f>+Tabla1[[#This Row],[Física
(C)]]+Tabla13[[#This Row],[Física
(C)]]</f>
        <v>45</v>
      </c>
      <c r="F30" s="14">
        <f>+Tabla13[[#This Row],[Financiera
(D)]]+Tabla1[[#This Row],[Financiera
(D)]]</f>
        <v>9000000</v>
      </c>
      <c r="G30" s="13">
        <f>+Tabla13[[#This Row],[Física 
(E)]]+Tabla1[[#This Row],[Física 
(E)]]</f>
        <v>47</v>
      </c>
      <c r="H30" s="14">
        <f>6149800</f>
        <v>6149800</v>
      </c>
      <c r="I30" s="15">
        <f t="shared" ref="I30:J30" si="0">IF(G30&gt;0,G30/C30,0)</f>
        <v>0.62666666666666671</v>
      </c>
      <c r="J30" s="16">
        <f t="shared" si="0"/>
        <v>0.34165555555555555</v>
      </c>
      <c r="L30" s="47"/>
    </row>
    <row r="31" spans="1:12" ht="34.9" customHeight="1" x14ac:dyDescent="0.25">
      <c r="A31" s="132" t="s">
        <v>86</v>
      </c>
      <c r="B31" s="133"/>
      <c r="C31" s="133"/>
      <c r="D31" s="133"/>
      <c r="E31" s="133"/>
      <c r="F31" s="133"/>
      <c r="G31" s="133"/>
      <c r="H31" s="133"/>
      <c r="I31" s="133"/>
      <c r="J31" s="134"/>
    </row>
    <row r="32" spans="1:12" ht="15.75" x14ac:dyDescent="0.25">
      <c r="A32" s="114" t="s">
        <v>59</v>
      </c>
      <c r="B32" s="115"/>
      <c r="C32" s="115"/>
      <c r="D32" s="115"/>
      <c r="E32" s="115"/>
      <c r="F32" s="115"/>
      <c r="G32" s="115"/>
      <c r="H32" s="115"/>
      <c r="I32" s="115"/>
      <c r="J32" s="116"/>
    </row>
    <row r="33" spans="1:48" ht="15.75" x14ac:dyDescent="0.25">
      <c r="A33" s="117" t="s">
        <v>60</v>
      </c>
      <c r="B33" s="118"/>
      <c r="C33" s="118"/>
      <c r="D33" s="118"/>
      <c r="E33" s="118"/>
      <c r="F33" s="118"/>
      <c r="G33" s="118"/>
      <c r="H33" s="118"/>
      <c r="I33" s="118"/>
      <c r="J33" s="119"/>
    </row>
    <row r="34" spans="1:48" x14ac:dyDescent="0.25">
      <c r="A34" s="26" t="s">
        <v>61</v>
      </c>
      <c r="B34" s="150" t="s">
        <v>54</v>
      </c>
      <c r="C34" s="150"/>
      <c r="D34" s="150"/>
      <c r="E34" s="150"/>
      <c r="F34" s="150"/>
      <c r="G34" s="150"/>
      <c r="H34" s="150"/>
      <c r="I34" s="150"/>
      <c r="J34" s="151"/>
    </row>
    <row r="35" spans="1:48" ht="67.5" customHeight="1" x14ac:dyDescent="0.25">
      <c r="A35" s="17" t="s">
        <v>62</v>
      </c>
      <c r="B35" s="130" t="s">
        <v>63</v>
      </c>
      <c r="C35" s="130"/>
      <c r="D35" s="130"/>
      <c r="E35" s="130"/>
      <c r="F35" s="130"/>
      <c r="G35" s="130"/>
      <c r="H35" s="130"/>
      <c r="I35" s="130"/>
      <c r="J35" s="131"/>
    </row>
    <row r="36" spans="1:48" ht="59.25" customHeight="1" x14ac:dyDescent="0.25">
      <c r="A36" s="17" t="s">
        <v>64</v>
      </c>
      <c r="B36" s="130" t="s">
        <v>87</v>
      </c>
      <c r="C36" s="130"/>
      <c r="D36" s="130"/>
      <c r="E36" s="130"/>
      <c r="F36" s="130"/>
      <c r="G36" s="130"/>
      <c r="H36" s="130"/>
      <c r="I36" s="130"/>
      <c r="J36" s="131"/>
      <c r="K36" s="130"/>
      <c r="L36" s="130"/>
      <c r="M36" s="130"/>
      <c r="N36" s="130"/>
      <c r="O36" s="130"/>
      <c r="P36" s="130"/>
      <c r="Q36" s="131"/>
      <c r="R36" s="130"/>
      <c r="S36" s="130"/>
      <c r="T36" s="130"/>
      <c r="U36" s="130"/>
      <c r="V36" s="130"/>
      <c r="W36" s="130"/>
      <c r="X36" s="130"/>
      <c r="Y36" s="130"/>
      <c r="Z36" s="131"/>
      <c r="AA36" s="130"/>
      <c r="AB36" s="130"/>
      <c r="AC36" s="130"/>
      <c r="AD36" s="130"/>
      <c r="AE36" s="130"/>
      <c r="AF36" s="130"/>
      <c r="AG36" s="130"/>
      <c r="AH36" s="130"/>
      <c r="AI36" s="131"/>
      <c r="AJ36" s="130"/>
      <c r="AK36" s="130"/>
      <c r="AL36" s="130"/>
      <c r="AM36" s="130"/>
      <c r="AN36" s="130"/>
      <c r="AO36" s="130"/>
      <c r="AP36" s="130"/>
      <c r="AQ36" s="130"/>
      <c r="AR36" s="131"/>
      <c r="AS36" s="130"/>
      <c r="AT36" s="130"/>
      <c r="AU36" s="130"/>
      <c r="AV36" s="130"/>
    </row>
    <row r="37" spans="1:48" ht="60" customHeight="1" x14ac:dyDescent="0.25">
      <c r="A37" s="17" t="s">
        <v>66</v>
      </c>
      <c r="B37" s="130" t="s">
        <v>80</v>
      </c>
      <c r="C37" s="130"/>
      <c r="D37" s="130"/>
      <c r="E37" s="130"/>
      <c r="F37" s="130"/>
      <c r="G37" s="130"/>
      <c r="H37" s="130"/>
      <c r="I37" s="130"/>
      <c r="J37" s="131"/>
    </row>
    <row r="38" spans="1:48" x14ac:dyDescent="0.25">
      <c r="A38" s="26" t="s">
        <v>61</v>
      </c>
      <c r="B38" s="150" t="s">
        <v>56</v>
      </c>
      <c r="C38" s="150"/>
      <c r="D38" s="150"/>
      <c r="E38" s="150"/>
      <c r="F38" s="150"/>
      <c r="G38" s="150"/>
      <c r="H38" s="150"/>
      <c r="I38" s="150"/>
      <c r="J38" s="151"/>
    </row>
    <row r="39" spans="1:48" ht="27" customHeight="1" x14ac:dyDescent="0.25">
      <c r="A39" s="17" t="s">
        <v>62</v>
      </c>
      <c r="B39" s="130" t="s">
        <v>68</v>
      </c>
      <c r="C39" s="130"/>
      <c r="D39" s="130"/>
      <c r="E39" s="130"/>
      <c r="F39" s="130"/>
      <c r="G39" s="130"/>
      <c r="H39" s="130"/>
      <c r="I39" s="130"/>
      <c r="J39" s="131"/>
    </row>
    <row r="40" spans="1:48" ht="27.6" customHeight="1" x14ac:dyDescent="0.25">
      <c r="A40" s="17" t="s">
        <v>64</v>
      </c>
      <c r="B40" s="130" t="s">
        <v>81</v>
      </c>
      <c r="C40" s="130"/>
      <c r="D40" s="130"/>
      <c r="E40" s="130"/>
      <c r="F40" s="130"/>
      <c r="G40" s="130"/>
      <c r="H40" s="130"/>
      <c r="I40" s="130"/>
      <c r="J40" s="131"/>
    </row>
    <row r="41" spans="1:48" ht="37.15" customHeight="1" x14ac:dyDescent="0.25">
      <c r="A41" s="17" t="s">
        <v>66</v>
      </c>
      <c r="B41" s="130" t="s">
        <v>82</v>
      </c>
      <c r="C41" s="130"/>
      <c r="D41" s="130"/>
      <c r="E41" s="130"/>
      <c r="F41" s="130"/>
      <c r="G41" s="130"/>
      <c r="H41" s="130"/>
      <c r="I41" s="130"/>
      <c r="J41" s="131"/>
    </row>
    <row r="42" spans="1:48" ht="15.75" x14ac:dyDescent="0.25">
      <c r="A42" s="114" t="s">
        <v>71</v>
      </c>
      <c r="B42" s="115"/>
      <c r="C42" s="115"/>
      <c r="D42" s="115"/>
      <c r="E42" s="115"/>
      <c r="F42" s="115"/>
      <c r="G42" s="115"/>
      <c r="H42" s="115"/>
      <c r="I42" s="115"/>
      <c r="J42" s="116"/>
    </row>
    <row r="43" spans="1:48" ht="15.75" x14ac:dyDescent="0.25">
      <c r="A43" s="152" t="s">
        <v>72</v>
      </c>
      <c r="B43" s="153"/>
      <c r="C43" s="153"/>
      <c r="D43" s="153"/>
      <c r="E43" s="153"/>
      <c r="F43" s="153"/>
      <c r="G43" s="153"/>
      <c r="H43" s="153"/>
      <c r="I43" s="153"/>
      <c r="J43" s="154"/>
    </row>
    <row r="44" spans="1:48" ht="89.45" customHeight="1" x14ac:dyDescent="0.25">
      <c r="A44" s="159" t="s">
        <v>83</v>
      </c>
      <c r="B44" s="160"/>
      <c r="C44" s="160"/>
      <c r="D44" s="160"/>
      <c r="E44" s="160"/>
      <c r="F44" s="160"/>
      <c r="G44" s="160"/>
      <c r="H44" s="160"/>
      <c r="I44" s="160"/>
      <c r="J44" s="161"/>
      <c r="K44" s="28"/>
      <c r="L44" s="28"/>
      <c r="M44" s="28"/>
      <c r="N44" s="28"/>
      <c r="O44" s="28"/>
      <c r="P44" s="29"/>
      <c r="Q44" s="130"/>
      <c r="R44" s="130"/>
      <c r="S44" s="130"/>
      <c r="T44" s="130"/>
      <c r="U44" s="130"/>
      <c r="V44" s="130"/>
      <c r="W44" s="130"/>
      <c r="X44" s="130"/>
      <c r="Y44" s="131"/>
      <c r="Z44" s="130"/>
      <c r="AA44" s="130"/>
      <c r="AB44" s="130"/>
      <c r="AC44" s="130"/>
      <c r="AD44" s="130"/>
      <c r="AE44" s="130"/>
      <c r="AF44" s="130"/>
      <c r="AG44" s="130"/>
      <c r="AH44" s="131"/>
      <c r="AI44" s="130"/>
      <c r="AJ44" s="130"/>
      <c r="AK44" s="130"/>
      <c r="AL44" s="130"/>
      <c r="AM44" s="130"/>
      <c r="AN44" s="130"/>
      <c r="AO44" s="130"/>
      <c r="AP44" s="130"/>
      <c r="AQ44" s="131"/>
    </row>
    <row r="45" spans="1:48" ht="27.75" customHeight="1" x14ac:dyDescent="0.25">
      <c r="A45" s="23"/>
      <c r="B45" s="23"/>
      <c r="C45" s="23"/>
      <c r="D45" s="23"/>
      <c r="E45" s="23"/>
      <c r="F45" s="23"/>
      <c r="G45" s="23"/>
      <c r="H45" s="23"/>
      <c r="I45" s="23"/>
      <c r="J45" s="23"/>
    </row>
    <row r="46" spans="1:48" ht="30.75" customHeight="1" x14ac:dyDescent="0.25">
      <c r="A46" s="156" t="s">
        <v>74</v>
      </c>
      <c r="B46" s="156"/>
      <c r="C46" s="156"/>
      <c r="D46" s="156"/>
      <c r="E46" s="156"/>
      <c r="F46" s="156"/>
      <c r="G46" s="156"/>
      <c r="H46" s="156"/>
      <c r="I46" s="156"/>
      <c r="J46" s="156"/>
    </row>
    <row r="47" spans="1:48" x14ac:dyDescent="0.25">
      <c r="A47" s="5" t="s">
        <v>88</v>
      </c>
    </row>
    <row r="50" spans="2:4" x14ac:dyDescent="0.25">
      <c r="B50" s="157" t="s">
        <v>76</v>
      </c>
      <c r="C50" s="157"/>
      <c r="D50" s="157"/>
    </row>
    <row r="51" spans="2:4" x14ac:dyDescent="0.25">
      <c r="B51" s="158" t="str">
        <f>+'Primer trimestre'!B51:D51</f>
        <v>Escania Navarro</v>
      </c>
      <c r="C51" s="158"/>
      <c r="D51" s="158"/>
    </row>
    <row r="52" spans="2:4" x14ac:dyDescent="0.25">
      <c r="B52" s="155" t="s">
        <v>78</v>
      </c>
      <c r="C52" s="155"/>
      <c r="D52" s="155"/>
    </row>
  </sheetData>
  <mergeCells count="73">
    <mergeCell ref="A4:J4"/>
    <mergeCell ref="B1:J1"/>
    <mergeCell ref="B2:C2"/>
    <mergeCell ref="D2:H2"/>
    <mergeCell ref="B3:C3"/>
    <mergeCell ref="D3:H3"/>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B38:J38"/>
    <mergeCell ref="A32:J32"/>
    <mergeCell ref="A33:J33"/>
    <mergeCell ref="B34:J34"/>
    <mergeCell ref="B35:J35"/>
    <mergeCell ref="B36:J36"/>
    <mergeCell ref="R36:Z36"/>
    <mergeCell ref="AA36:AI36"/>
    <mergeCell ref="AJ36:AR36"/>
    <mergeCell ref="AS36:AV36"/>
    <mergeCell ref="B37:J37"/>
    <mergeCell ref="K36:Q36"/>
    <mergeCell ref="B39:J39"/>
    <mergeCell ref="B40:J40"/>
    <mergeCell ref="B41:J41"/>
    <mergeCell ref="A42:J42"/>
    <mergeCell ref="A43:J43"/>
    <mergeCell ref="B52:D52"/>
    <mergeCell ref="Q44:Y44"/>
    <mergeCell ref="Z44:AH44"/>
    <mergeCell ref="AI44:AQ44"/>
    <mergeCell ref="A46:J46"/>
    <mergeCell ref="B50:D50"/>
    <mergeCell ref="B51:D51"/>
    <mergeCell ref="A44:J44"/>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4:J34 B38:J38"/>
    <dataValidation allowBlank="1" showInputMessage="1" showErrorMessage="1" prompt="¿En qué consiste el producto? su objetivo" sqref="B35:J35 B39:J39"/>
    <dataValidation allowBlank="1" showInputMessage="1" showErrorMessage="1" prompt="1. Describir lo plasmado en el presupuesto_x000a_2. Describir lo alcanzado en términos financieros y de producción " sqref="B36:J36 B40:J40"/>
    <dataValidation allowBlank="1" showInputMessage="1" showErrorMessage="1" prompt="De existir desvío, explicar razones." sqref="B37:J37 B41:J41"/>
    <dataValidation allowBlank="1" showInputMessage="1" showErrorMessage="1" prompt="Oportunidades de mejora identificadas" sqref="A44:A45 B45:J45"/>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F28 E29:G30"/>
    <dataValidation allowBlank="1" showInputMessage="1" showErrorMessage="1" prompt="Meta alcanzada en el trimestre" sqref="G28"/>
    <dataValidation allowBlank="1" showInputMessage="1" showErrorMessage="1" prompt="Monto ejecutado en el trimestre" sqref="H28:H29"/>
  </dataValidations>
  <pageMargins left="0.41" right="0.33" top="0.33" bottom="0.18" header="0.24" footer="0.21"/>
  <pageSetup scale="8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S53"/>
  <sheetViews>
    <sheetView showGridLines="0" tabSelected="1" view="pageBreakPreview" zoomScale="110" zoomScaleNormal="110" zoomScaleSheetLayoutView="110" workbookViewId="0">
      <selection activeCell="B20" sqref="B20:J20"/>
    </sheetView>
  </sheetViews>
  <sheetFormatPr baseColWidth="10" defaultColWidth="11.42578125" defaultRowHeight="15" x14ac:dyDescent="0.25"/>
  <cols>
    <col min="1" max="1" width="45" style="77" customWidth="1"/>
    <col min="2" max="2" width="15.140625" style="77" customWidth="1"/>
    <col min="3" max="3" width="12.7109375" style="77" customWidth="1"/>
    <col min="4" max="4" width="15.85546875" style="77" customWidth="1"/>
    <col min="5" max="6" width="12.7109375" style="77" customWidth="1"/>
    <col min="7" max="7" width="11.5703125" style="77" customWidth="1"/>
    <col min="8" max="8" width="12.5703125" style="77" customWidth="1"/>
    <col min="9" max="9" width="11.28515625" style="77" customWidth="1"/>
    <col min="10" max="10" width="11.140625" style="89" customWidth="1"/>
    <col min="11" max="13" width="0" style="66" hidden="1" customWidth="1"/>
    <col min="14" max="16384" width="11.42578125" style="66"/>
  </cols>
  <sheetData>
    <row r="1" spans="1:27" ht="21.75" thickBot="1" x14ac:dyDescent="0.3">
      <c r="A1" s="80"/>
      <c r="B1" s="173" t="s">
        <v>0</v>
      </c>
      <c r="C1" s="174"/>
      <c r="D1" s="174"/>
      <c r="E1" s="174"/>
      <c r="F1" s="174"/>
      <c r="G1" s="174"/>
      <c r="H1" s="174"/>
      <c r="I1" s="174"/>
      <c r="J1" s="175"/>
    </row>
    <row r="2" spans="1:27" ht="21.75" thickBot="1" x14ac:dyDescent="0.3">
      <c r="A2" s="81"/>
      <c r="B2" s="103" t="s">
        <v>1</v>
      </c>
      <c r="C2" s="104"/>
      <c r="D2" s="103" t="s">
        <v>2</v>
      </c>
      <c r="E2" s="104"/>
      <c r="F2" s="104"/>
      <c r="G2" s="104"/>
      <c r="H2" s="105"/>
      <c r="I2" s="1" t="s">
        <v>3</v>
      </c>
      <c r="J2" s="82" t="s">
        <v>4</v>
      </c>
    </row>
    <row r="3" spans="1:27" ht="21.75" thickBot="1" x14ac:dyDescent="0.3">
      <c r="A3" s="83"/>
      <c r="B3" s="106">
        <v>6658</v>
      </c>
      <c r="C3" s="107"/>
      <c r="D3" s="106" t="s">
        <v>89</v>
      </c>
      <c r="E3" s="107"/>
      <c r="F3" s="107"/>
      <c r="G3" s="107"/>
      <c r="H3" s="108"/>
      <c r="I3" s="24">
        <v>45053</v>
      </c>
      <c r="J3" s="84" t="s">
        <v>90</v>
      </c>
    </row>
    <row r="4" spans="1:27" x14ac:dyDescent="0.25">
      <c r="A4" s="169"/>
      <c r="B4" s="170"/>
      <c r="C4" s="170"/>
      <c r="D4" s="171"/>
      <c r="E4" s="171"/>
      <c r="F4" s="171"/>
      <c r="G4" s="171"/>
      <c r="H4" s="171"/>
      <c r="I4" s="170"/>
      <c r="J4" s="172"/>
    </row>
    <row r="5" spans="1:27" ht="3" customHeight="1" x14ac:dyDescent="0.25">
      <c r="A5" s="176"/>
      <c r="B5" s="177"/>
      <c r="C5" s="177"/>
      <c r="D5" s="177"/>
      <c r="E5" s="177"/>
      <c r="F5" s="177"/>
      <c r="G5" s="177"/>
      <c r="H5" s="177"/>
      <c r="I5" s="177"/>
      <c r="J5" s="178"/>
    </row>
    <row r="6" spans="1:27" ht="15.75" x14ac:dyDescent="0.25">
      <c r="A6" s="114" t="s">
        <v>5</v>
      </c>
      <c r="B6" s="115"/>
      <c r="C6" s="115"/>
      <c r="D6" s="115"/>
      <c r="E6" s="115"/>
      <c r="F6" s="115"/>
      <c r="G6" s="115"/>
      <c r="H6" s="115"/>
      <c r="I6" s="115"/>
      <c r="J6" s="116"/>
    </row>
    <row r="7" spans="1:27" ht="15.75" x14ac:dyDescent="0.25">
      <c r="A7" s="117" t="s">
        <v>6</v>
      </c>
      <c r="B7" s="118"/>
      <c r="C7" s="118"/>
      <c r="D7" s="118"/>
      <c r="E7" s="118"/>
      <c r="F7" s="118"/>
      <c r="G7" s="118"/>
      <c r="H7" s="118"/>
      <c r="I7" s="118"/>
      <c r="J7" s="119"/>
    </row>
    <row r="8" spans="1:27" ht="14.45" customHeight="1" x14ac:dyDescent="0.25">
      <c r="A8" s="30" t="s">
        <v>7</v>
      </c>
      <c r="B8" s="109" t="s">
        <v>8</v>
      </c>
      <c r="C8" s="109"/>
      <c r="D8" s="109"/>
      <c r="E8" s="109"/>
      <c r="F8" s="109"/>
      <c r="G8" s="109"/>
      <c r="H8" s="109"/>
      <c r="I8" s="109"/>
      <c r="J8" s="109"/>
      <c r="K8" s="110"/>
      <c r="L8" s="110"/>
      <c r="M8" s="110"/>
      <c r="N8" s="110"/>
      <c r="O8" s="110"/>
      <c r="P8" s="110"/>
      <c r="Q8" s="110"/>
      <c r="R8" s="110"/>
      <c r="S8" s="110"/>
      <c r="T8" s="110"/>
      <c r="U8" s="110"/>
      <c r="V8" s="110"/>
      <c r="W8" s="110"/>
      <c r="X8" s="110"/>
      <c r="Y8" s="110"/>
      <c r="Z8" s="110"/>
      <c r="AA8" s="110"/>
    </row>
    <row r="9" spans="1:27" ht="15" customHeight="1" x14ac:dyDescent="0.25">
      <c r="A9" s="67" t="s">
        <v>9</v>
      </c>
      <c r="B9" s="109" t="s">
        <v>10</v>
      </c>
      <c r="C9" s="109"/>
      <c r="D9" s="109"/>
      <c r="E9" s="109"/>
      <c r="F9" s="109"/>
      <c r="G9" s="109"/>
      <c r="H9" s="109"/>
      <c r="I9" s="109"/>
      <c r="J9" s="109"/>
      <c r="K9" s="110"/>
      <c r="L9" s="110"/>
      <c r="M9" s="110"/>
      <c r="N9" s="110"/>
      <c r="O9" s="110"/>
      <c r="P9" s="110"/>
      <c r="Q9" s="110"/>
      <c r="R9" s="110"/>
      <c r="S9" s="110"/>
      <c r="T9" s="110"/>
      <c r="U9" s="110"/>
      <c r="V9" s="110"/>
      <c r="W9" s="110"/>
      <c r="X9" s="110"/>
      <c r="Y9" s="110"/>
      <c r="Z9" s="110"/>
      <c r="AA9" s="110"/>
    </row>
    <row r="10" spans="1:27" ht="14.45" customHeight="1" x14ac:dyDescent="0.25">
      <c r="A10" s="68" t="s">
        <v>11</v>
      </c>
      <c r="B10" s="109" t="s">
        <v>12</v>
      </c>
      <c r="C10" s="109"/>
      <c r="D10" s="109"/>
      <c r="E10" s="109"/>
      <c r="F10" s="109"/>
      <c r="G10" s="109"/>
      <c r="H10" s="109"/>
      <c r="I10" s="109"/>
      <c r="J10" s="109"/>
      <c r="K10" s="110"/>
      <c r="L10" s="110"/>
      <c r="M10" s="110"/>
      <c r="N10" s="110"/>
      <c r="O10" s="110"/>
      <c r="P10" s="110"/>
      <c r="Q10" s="110"/>
      <c r="R10" s="110"/>
      <c r="S10" s="110"/>
      <c r="T10" s="110"/>
      <c r="U10" s="110"/>
      <c r="V10" s="110"/>
      <c r="W10" s="110"/>
      <c r="X10" s="110"/>
      <c r="Y10" s="110"/>
      <c r="Z10" s="110"/>
      <c r="AA10" s="110"/>
    </row>
    <row r="11" spans="1:27" ht="48" customHeight="1" x14ac:dyDescent="0.25">
      <c r="A11" s="3" t="s">
        <v>13</v>
      </c>
      <c r="B11" s="120" t="s">
        <v>14</v>
      </c>
      <c r="C11" s="121"/>
      <c r="D11" s="121"/>
      <c r="E11" s="121"/>
      <c r="F11" s="121"/>
      <c r="G11" s="121"/>
      <c r="H11" s="121"/>
      <c r="I11" s="121"/>
      <c r="J11" s="122"/>
    </row>
    <row r="12" spans="1:27" ht="28.15" customHeight="1" x14ac:dyDescent="0.25">
      <c r="A12" s="3" t="s">
        <v>15</v>
      </c>
      <c r="B12" s="123" t="s">
        <v>16</v>
      </c>
      <c r="C12" s="124"/>
      <c r="D12" s="124"/>
      <c r="E12" s="124"/>
      <c r="F12" s="124"/>
      <c r="G12" s="124"/>
      <c r="H12" s="124"/>
      <c r="I12" s="124"/>
      <c r="J12" s="125"/>
    </row>
    <row r="13" spans="1:27" ht="15.75" x14ac:dyDescent="0.25">
      <c r="A13" s="114" t="s">
        <v>17</v>
      </c>
      <c r="B13" s="115"/>
      <c r="C13" s="115"/>
      <c r="D13" s="115"/>
      <c r="E13" s="115"/>
      <c r="F13" s="115"/>
      <c r="G13" s="115"/>
      <c r="H13" s="115"/>
      <c r="I13" s="115"/>
      <c r="J13" s="116"/>
    </row>
    <row r="14" spans="1:27" ht="27.75" customHeight="1" x14ac:dyDescent="0.25">
      <c r="A14" s="3" t="s">
        <v>18</v>
      </c>
      <c r="B14" s="22">
        <v>2</v>
      </c>
      <c r="C14" s="126" t="s">
        <v>19</v>
      </c>
      <c r="D14" s="127"/>
      <c r="E14" s="127"/>
      <c r="F14" s="127"/>
      <c r="G14" s="127"/>
      <c r="H14" s="127"/>
      <c r="I14" s="127"/>
      <c r="J14" s="128"/>
    </row>
    <row r="15" spans="1:27" ht="26.25" customHeight="1" x14ac:dyDescent="0.25">
      <c r="A15" s="3" t="s">
        <v>20</v>
      </c>
      <c r="B15" s="6">
        <v>2.2000000000000002</v>
      </c>
      <c r="C15" s="129" t="str">
        <f>IFERROR(VLOOKUP(B15,'[1]Validacion datos'!A8:B26,2,FALSE),"")</f>
        <v>Salud y seguridad social integral</v>
      </c>
      <c r="D15" s="129"/>
      <c r="E15" s="129"/>
      <c r="F15" s="129"/>
      <c r="G15" s="129"/>
      <c r="H15" s="129"/>
      <c r="I15" s="129"/>
      <c r="J15" s="129"/>
    </row>
    <row r="16" spans="1:27" ht="33.75" customHeight="1" x14ac:dyDescent="0.25">
      <c r="A16" s="3" t="s">
        <v>21</v>
      </c>
      <c r="B16" s="7" t="s">
        <v>22</v>
      </c>
      <c r="C16" s="129" t="s">
        <v>23</v>
      </c>
      <c r="D16" s="129"/>
      <c r="E16" s="129"/>
      <c r="F16" s="129"/>
      <c r="G16" s="129"/>
      <c r="H16" s="129"/>
      <c r="I16" s="129"/>
      <c r="J16" s="129"/>
    </row>
    <row r="17" spans="1:13" ht="15.75" x14ac:dyDescent="0.25">
      <c r="A17" s="114" t="s">
        <v>24</v>
      </c>
      <c r="B17" s="115"/>
      <c r="C17" s="115"/>
      <c r="D17" s="115"/>
      <c r="E17" s="115"/>
      <c r="F17" s="115"/>
      <c r="G17" s="115"/>
      <c r="H17" s="115"/>
      <c r="I17" s="115"/>
      <c r="J17" s="116"/>
    </row>
    <row r="18" spans="1:13" ht="29.25" customHeight="1" x14ac:dyDescent="0.25">
      <c r="A18" s="3" t="s">
        <v>25</v>
      </c>
      <c r="B18" s="130" t="s">
        <v>26</v>
      </c>
      <c r="C18" s="130"/>
      <c r="D18" s="130"/>
      <c r="E18" s="130"/>
      <c r="F18" s="130"/>
      <c r="G18" s="130"/>
      <c r="H18" s="130"/>
      <c r="I18" s="130"/>
      <c r="J18" s="131"/>
    </row>
    <row r="19" spans="1:13" ht="42.6" customHeight="1" x14ac:dyDescent="0.25">
      <c r="A19" s="8" t="s">
        <v>27</v>
      </c>
      <c r="B19" s="130" t="s">
        <v>28</v>
      </c>
      <c r="C19" s="130"/>
      <c r="D19" s="130"/>
      <c r="E19" s="130"/>
      <c r="F19" s="130"/>
      <c r="G19" s="130"/>
      <c r="H19" s="130"/>
      <c r="I19" s="130"/>
      <c r="J19" s="131"/>
    </row>
    <row r="20" spans="1:13" ht="34.5" customHeight="1" x14ac:dyDescent="0.25">
      <c r="A20" s="8" t="s">
        <v>29</v>
      </c>
      <c r="B20" s="130" t="s">
        <v>30</v>
      </c>
      <c r="C20" s="130"/>
      <c r="D20" s="130"/>
      <c r="E20" s="130"/>
      <c r="F20" s="130"/>
      <c r="G20" s="130"/>
      <c r="H20" s="130"/>
      <c r="I20" s="130"/>
      <c r="J20" s="131"/>
    </row>
    <row r="21" spans="1:13" ht="35.25" customHeight="1" x14ac:dyDescent="0.25">
      <c r="A21" s="8" t="s">
        <v>31</v>
      </c>
      <c r="B21" s="130" t="s">
        <v>32</v>
      </c>
      <c r="C21" s="130"/>
      <c r="D21" s="130"/>
      <c r="E21" s="130"/>
      <c r="F21" s="130"/>
      <c r="G21" s="130"/>
      <c r="H21" s="130"/>
      <c r="I21" s="130"/>
      <c r="J21" s="131"/>
    </row>
    <row r="22" spans="1:13" ht="15.75" x14ac:dyDescent="0.25">
      <c r="A22" s="114" t="s">
        <v>33</v>
      </c>
      <c r="B22" s="115"/>
      <c r="C22" s="115"/>
      <c r="D22" s="115"/>
      <c r="E22" s="115"/>
      <c r="F22" s="115"/>
      <c r="G22" s="115"/>
      <c r="H22" s="115"/>
      <c r="I22" s="115"/>
      <c r="J22" s="116"/>
    </row>
    <row r="23" spans="1:13" ht="15.75" x14ac:dyDescent="0.25">
      <c r="A23" s="117" t="s">
        <v>34</v>
      </c>
      <c r="B23" s="118"/>
      <c r="C23" s="118"/>
      <c r="D23" s="118"/>
      <c r="E23" s="118"/>
      <c r="F23" s="118"/>
      <c r="G23" s="118"/>
      <c r="H23" s="118"/>
      <c r="I23" s="118"/>
      <c r="J23" s="119"/>
    </row>
    <row r="24" spans="1:13" ht="15" customHeight="1" x14ac:dyDescent="0.25">
      <c r="A24" s="179" t="s">
        <v>35</v>
      </c>
      <c r="B24" s="180"/>
      <c r="C24" s="181" t="s">
        <v>36</v>
      </c>
      <c r="D24" s="182"/>
      <c r="E24" s="182"/>
      <c r="F24" s="182" t="s">
        <v>37</v>
      </c>
      <c r="G24" s="182"/>
      <c r="H24" s="180"/>
      <c r="I24" s="183" t="s">
        <v>38</v>
      </c>
      <c r="J24" s="184"/>
    </row>
    <row r="25" spans="1:13" ht="15.75" customHeight="1" x14ac:dyDescent="0.25">
      <c r="A25" s="185">
        <v>340000000</v>
      </c>
      <c r="B25" s="186"/>
      <c r="C25" s="187">
        <v>460834620.13999999</v>
      </c>
      <c r="D25" s="188"/>
      <c r="E25" s="189"/>
      <c r="F25" s="190">
        <v>100517792.72</v>
      </c>
      <c r="G25" s="191"/>
      <c r="H25" s="186"/>
      <c r="I25" s="192">
        <f>+F25/C25</f>
        <v>0.21812118345072043</v>
      </c>
      <c r="J25" s="193"/>
    </row>
    <row r="26" spans="1:13" ht="15.75" x14ac:dyDescent="0.25">
      <c r="A26" s="117" t="s">
        <v>39</v>
      </c>
      <c r="B26" s="118"/>
      <c r="C26" s="118"/>
      <c r="D26" s="118"/>
      <c r="E26" s="118"/>
      <c r="F26" s="118"/>
      <c r="G26" s="118"/>
      <c r="H26" s="118"/>
      <c r="I26" s="118"/>
      <c r="J26" s="119"/>
    </row>
    <row r="27" spans="1:13" x14ac:dyDescent="0.25">
      <c r="A27" s="69"/>
      <c r="B27" s="66"/>
      <c r="C27" s="194" t="s">
        <v>40</v>
      </c>
      <c r="D27" s="195"/>
      <c r="E27" s="194" t="s">
        <v>41</v>
      </c>
      <c r="F27" s="195"/>
      <c r="G27" s="194" t="s">
        <v>42</v>
      </c>
      <c r="H27" s="194"/>
      <c r="I27" s="194" t="s">
        <v>43</v>
      </c>
      <c r="J27" s="196"/>
    </row>
    <row r="28" spans="1:13" ht="38.25" x14ac:dyDescent="0.25">
      <c r="A28" s="85" t="s">
        <v>44</v>
      </c>
      <c r="B28" s="70" t="s">
        <v>45</v>
      </c>
      <c r="C28" s="70" t="s">
        <v>46</v>
      </c>
      <c r="D28" s="70" t="s">
        <v>47</v>
      </c>
      <c r="E28" s="70" t="s">
        <v>48</v>
      </c>
      <c r="F28" s="70" t="s">
        <v>49</v>
      </c>
      <c r="G28" s="70" t="s">
        <v>50</v>
      </c>
      <c r="H28" s="70" t="s">
        <v>51</v>
      </c>
      <c r="I28" s="70" t="s">
        <v>52</v>
      </c>
      <c r="J28" s="86" t="s">
        <v>53</v>
      </c>
    </row>
    <row r="29" spans="1:13" ht="66.75" customHeight="1" x14ac:dyDescent="0.25">
      <c r="A29" s="87" t="s">
        <v>54</v>
      </c>
      <c r="B29" s="71" t="s">
        <v>55</v>
      </c>
      <c r="C29" s="72">
        <v>100</v>
      </c>
      <c r="D29" s="73">
        <v>12000000</v>
      </c>
      <c r="E29" s="72">
        <v>30</v>
      </c>
      <c r="F29" s="73">
        <v>3600000</v>
      </c>
      <c r="G29" s="72">
        <v>29.26558704453441</v>
      </c>
      <c r="H29" s="73">
        <v>1885416.3900000001</v>
      </c>
      <c r="I29" s="93">
        <f>+Tabla18[[#This Row],[Física 
(E)]]/Tabla18[[#This Row],[Física
(C)]]</f>
        <v>0.97551956815114704</v>
      </c>
      <c r="J29" s="94">
        <f>+Tabla18[[#This Row],[Financiera 
 (F)]]/Tabla18[[#This Row],[Financiera
(D)]]</f>
        <v>0.52372677500000009</v>
      </c>
      <c r="K29" s="74">
        <f>+Tabla18[[#This Row],[Financiera 
 (F)]]/Tabla18[[#This Row],[Financiera
(D)]]</f>
        <v>0.52372677500000009</v>
      </c>
      <c r="L29" s="74">
        <f>+Tabla18[[#This Row],[Física 
(%)
 G=E/C]]/Tabla18[[#This Row],[Física 
(E)]]</f>
        <v>3.3333333333333333E-2</v>
      </c>
      <c r="M29" s="74">
        <f>+Tabla18[[#This Row],[Financiero 
(%) 
H=F/D]]/Tabla18[[#This Row],[Financiera 
 (F)]]</f>
        <v>2.7777777777777781E-7</v>
      </c>
    </row>
    <row r="30" spans="1:13" ht="60.75" customHeight="1" x14ac:dyDescent="0.25">
      <c r="A30" s="87" t="s">
        <v>56</v>
      </c>
      <c r="B30" s="71" t="s">
        <v>57</v>
      </c>
      <c r="C30" s="72">
        <v>100</v>
      </c>
      <c r="D30" s="73">
        <v>22000000</v>
      </c>
      <c r="E30" s="72">
        <v>17</v>
      </c>
      <c r="F30" s="73">
        <v>3700000</v>
      </c>
      <c r="G30" s="72">
        <v>22.1</v>
      </c>
      <c r="H30" s="73">
        <v>5162125</v>
      </c>
      <c r="I30" s="93">
        <f>+Tabla18[[#This Row],[Física 
(E)]]/Tabla18[[#This Row],[Física
(C)]]</f>
        <v>1.3</v>
      </c>
      <c r="J30" s="94">
        <f>+Tabla18[[#This Row],[Financiera 
 (F)]]/Tabla18[[#This Row],[Financiera
(D)]]</f>
        <v>1.3951689189189189</v>
      </c>
      <c r="K30" s="74">
        <f>+Tabla18[[#This Row],[Financiera 
 (F)]]/Tabla18[[#This Row],[Financiera
(D)]]</f>
        <v>1.3951689189189189</v>
      </c>
      <c r="L30" s="74">
        <f>+Tabla18[[#This Row],[Física 
(%)
 G=E/C]]/Tabla18[[#This Row],[Física 
(E)]]</f>
        <v>5.8823529411764705E-2</v>
      </c>
      <c r="M30" s="74">
        <f>+Tabla18[[#This Row],[Financiero 
(%) 
H=F/D]]/Tabla18[[#This Row],[Financiera 
 (F)]]</f>
        <v>2.7027027027027029E-7</v>
      </c>
    </row>
    <row r="31" spans="1:13" ht="34.9" customHeight="1" x14ac:dyDescent="0.25">
      <c r="A31" s="132" t="s">
        <v>58</v>
      </c>
      <c r="B31" s="133"/>
      <c r="C31" s="133"/>
      <c r="D31" s="133"/>
      <c r="E31" s="133"/>
      <c r="F31" s="133"/>
      <c r="G31" s="133"/>
      <c r="H31" s="133"/>
      <c r="I31" s="133"/>
      <c r="J31" s="134"/>
    </row>
    <row r="32" spans="1:13" ht="15.75" x14ac:dyDescent="0.25">
      <c r="A32" s="114" t="s">
        <v>59</v>
      </c>
      <c r="B32" s="115"/>
      <c r="C32" s="115"/>
      <c r="D32" s="115"/>
      <c r="E32" s="115"/>
      <c r="F32" s="115"/>
      <c r="G32" s="115"/>
      <c r="H32" s="115"/>
      <c r="I32" s="115"/>
      <c r="J32" s="116"/>
    </row>
    <row r="33" spans="1:45" ht="15.75" x14ac:dyDescent="0.25">
      <c r="A33" s="117" t="s">
        <v>60</v>
      </c>
      <c r="B33" s="118"/>
      <c r="C33" s="118"/>
      <c r="D33" s="118"/>
      <c r="E33" s="118"/>
      <c r="F33" s="118"/>
      <c r="G33" s="118"/>
      <c r="H33" s="118"/>
      <c r="I33" s="118"/>
      <c r="J33" s="119"/>
    </row>
    <row r="34" spans="1:45" x14ac:dyDescent="0.25">
      <c r="A34" s="26" t="s">
        <v>61</v>
      </c>
      <c r="B34" s="150" t="s">
        <v>54</v>
      </c>
      <c r="C34" s="150"/>
      <c r="D34" s="150"/>
      <c r="E34" s="150"/>
      <c r="F34" s="150"/>
      <c r="G34" s="150"/>
      <c r="H34" s="150"/>
      <c r="I34" s="150"/>
      <c r="J34" s="151"/>
    </row>
    <row r="35" spans="1:45" ht="72" customHeight="1" x14ac:dyDescent="0.25">
      <c r="A35" s="17" t="s">
        <v>62</v>
      </c>
      <c r="B35" s="130" t="s">
        <v>63</v>
      </c>
      <c r="C35" s="130"/>
      <c r="D35" s="130"/>
      <c r="E35" s="130"/>
      <c r="F35" s="130"/>
      <c r="G35" s="130"/>
      <c r="H35" s="130"/>
      <c r="I35" s="130"/>
      <c r="J35" s="131"/>
    </row>
    <row r="36" spans="1:45" ht="261.75" customHeight="1" x14ac:dyDescent="0.25">
      <c r="A36" s="17" t="s">
        <v>64</v>
      </c>
      <c r="B36" s="199" t="s">
        <v>91</v>
      </c>
      <c r="C36" s="200"/>
      <c r="D36" s="200"/>
      <c r="E36" s="200"/>
      <c r="F36" s="200"/>
      <c r="G36" s="200"/>
      <c r="H36" s="200"/>
      <c r="I36" s="200"/>
      <c r="J36" s="201"/>
      <c r="K36" s="130"/>
      <c r="L36" s="130"/>
      <c r="M36" s="130"/>
      <c r="N36" s="131"/>
      <c r="O36" s="130"/>
      <c r="P36" s="130"/>
      <c r="Q36" s="130"/>
      <c r="R36" s="130"/>
      <c r="S36" s="130"/>
      <c r="T36" s="130"/>
      <c r="U36" s="130"/>
      <c r="V36" s="130"/>
      <c r="W36" s="131"/>
      <c r="X36" s="130"/>
      <c r="Y36" s="130"/>
      <c r="Z36" s="130"/>
      <c r="AA36" s="130"/>
      <c r="AB36" s="130"/>
      <c r="AC36" s="130"/>
      <c r="AD36" s="130"/>
      <c r="AE36" s="130"/>
      <c r="AF36" s="131"/>
      <c r="AG36" s="130"/>
      <c r="AH36" s="130"/>
      <c r="AI36" s="130"/>
      <c r="AJ36" s="130"/>
      <c r="AK36" s="130"/>
      <c r="AL36" s="130"/>
      <c r="AM36" s="130"/>
      <c r="AN36" s="130"/>
      <c r="AO36" s="131"/>
      <c r="AP36" s="130"/>
      <c r="AQ36" s="130"/>
      <c r="AR36" s="130"/>
      <c r="AS36" s="130"/>
    </row>
    <row r="37" spans="1:45" ht="144.75" customHeight="1" x14ac:dyDescent="0.25">
      <c r="A37" s="17" t="s">
        <v>66</v>
      </c>
      <c r="B37" s="200" t="s">
        <v>92</v>
      </c>
      <c r="C37" s="200"/>
      <c r="D37" s="200"/>
      <c r="E37" s="200"/>
      <c r="F37" s="200"/>
      <c r="G37" s="200"/>
      <c r="H37" s="200"/>
      <c r="I37" s="200"/>
      <c r="J37" s="201"/>
      <c r="N37" s="75"/>
    </row>
    <row r="38" spans="1:45" x14ac:dyDescent="0.25">
      <c r="A38" s="79" t="s">
        <v>61</v>
      </c>
      <c r="B38" s="197" t="s">
        <v>56</v>
      </c>
      <c r="C38" s="197"/>
      <c r="D38" s="197"/>
      <c r="E38" s="197"/>
      <c r="F38" s="197"/>
      <c r="G38" s="197"/>
      <c r="H38" s="197"/>
      <c r="I38" s="197"/>
      <c r="J38" s="198"/>
      <c r="N38" s="76"/>
    </row>
    <row r="39" spans="1:45" ht="49.5" customHeight="1" x14ac:dyDescent="0.25">
      <c r="A39" s="17" t="s">
        <v>62</v>
      </c>
      <c r="B39" s="130" t="s">
        <v>68</v>
      </c>
      <c r="C39" s="130"/>
      <c r="D39" s="130"/>
      <c r="E39" s="130"/>
      <c r="F39" s="130"/>
      <c r="G39" s="130"/>
      <c r="H39" s="130"/>
      <c r="I39" s="130"/>
      <c r="J39" s="131"/>
    </row>
    <row r="40" spans="1:45" ht="119.25" customHeight="1" x14ac:dyDescent="0.25">
      <c r="A40" s="17" t="s">
        <v>64</v>
      </c>
      <c r="B40" s="130" t="s">
        <v>93</v>
      </c>
      <c r="C40" s="130"/>
      <c r="D40" s="130"/>
      <c r="E40" s="130"/>
      <c r="F40" s="130"/>
      <c r="G40" s="130"/>
      <c r="H40" s="130"/>
      <c r="I40" s="130"/>
      <c r="J40" s="131"/>
    </row>
    <row r="41" spans="1:45" ht="249" customHeight="1" x14ac:dyDescent="0.25">
      <c r="A41" s="65" t="s">
        <v>66</v>
      </c>
      <c r="B41" s="202" t="s">
        <v>94</v>
      </c>
      <c r="C41" s="130"/>
      <c r="D41" s="130"/>
      <c r="E41" s="130"/>
      <c r="F41" s="130"/>
      <c r="G41" s="130"/>
      <c r="H41" s="130"/>
      <c r="I41" s="130"/>
      <c r="J41" s="131"/>
    </row>
    <row r="42" spans="1:45" ht="15.75" x14ac:dyDescent="0.25">
      <c r="A42" s="114">
        <v>9</v>
      </c>
      <c r="B42" s="115"/>
      <c r="C42" s="115"/>
      <c r="D42" s="115"/>
      <c r="E42" s="115"/>
      <c r="F42" s="115"/>
      <c r="G42" s="115"/>
      <c r="H42" s="115"/>
      <c r="I42" s="115"/>
      <c r="J42" s="116"/>
    </row>
    <row r="43" spans="1:45" ht="15.75" x14ac:dyDescent="0.25">
      <c r="A43" s="152" t="s">
        <v>72</v>
      </c>
      <c r="B43" s="153"/>
      <c r="C43" s="153"/>
      <c r="D43" s="153"/>
      <c r="E43" s="153"/>
      <c r="F43" s="153"/>
      <c r="G43" s="153"/>
      <c r="H43" s="153"/>
      <c r="I43" s="153"/>
      <c r="J43" s="154"/>
    </row>
    <row r="44" spans="1:45" ht="168.75" customHeight="1" x14ac:dyDescent="0.25">
      <c r="A44" s="159" t="s">
        <v>95</v>
      </c>
      <c r="B44" s="160"/>
      <c r="C44" s="160"/>
      <c r="D44" s="160"/>
      <c r="E44" s="160"/>
      <c r="F44" s="160"/>
      <c r="G44" s="160"/>
      <c r="H44" s="160"/>
      <c r="I44" s="160"/>
      <c r="J44" s="161"/>
      <c r="K44" s="28"/>
      <c r="L44" s="28"/>
      <c r="M44" s="28"/>
      <c r="N44" s="130"/>
      <c r="O44" s="130"/>
      <c r="P44" s="130"/>
      <c r="Q44" s="130"/>
      <c r="R44" s="130"/>
      <c r="S44" s="130"/>
      <c r="T44" s="130"/>
      <c r="U44" s="130"/>
      <c r="V44" s="131"/>
      <c r="W44" s="130"/>
      <c r="X44" s="130"/>
      <c r="Y44" s="130"/>
      <c r="Z44" s="130"/>
      <c r="AA44" s="130"/>
      <c r="AB44" s="130"/>
      <c r="AC44" s="130"/>
      <c r="AD44" s="130"/>
      <c r="AE44" s="131"/>
      <c r="AF44" s="130"/>
      <c r="AG44" s="130"/>
      <c r="AH44" s="130"/>
      <c r="AI44" s="130"/>
      <c r="AJ44" s="130"/>
      <c r="AK44" s="130"/>
      <c r="AL44" s="130"/>
      <c r="AM44" s="130"/>
      <c r="AN44" s="131"/>
    </row>
    <row r="45" spans="1:45" ht="27.75" customHeight="1" x14ac:dyDescent="0.25">
      <c r="A45" s="88"/>
      <c r="B45" s="23"/>
      <c r="C45" s="23"/>
      <c r="D45" s="23"/>
      <c r="E45" s="23"/>
      <c r="F45" s="23"/>
      <c r="G45" s="23"/>
      <c r="H45" s="23"/>
      <c r="I45" s="23"/>
      <c r="J45" s="78"/>
    </row>
    <row r="46" spans="1:45" ht="30.75" customHeight="1" x14ac:dyDescent="0.25">
      <c r="A46" s="206" t="s">
        <v>74</v>
      </c>
      <c r="B46" s="156"/>
      <c r="C46" s="156"/>
      <c r="D46" s="156"/>
      <c r="E46" s="156"/>
      <c r="F46" s="156"/>
      <c r="G46" s="156"/>
      <c r="H46" s="156"/>
      <c r="I46" s="156"/>
      <c r="J46" s="207"/>
    </row>
    <row r="47" spans="1:45" x14ac:dyDescent="0.25">
      <c r="A47" s="95" t="s">
        <v>96</v>
      </c>
    </row>
    <row r="48" spans="1:45" ht="28.5" customHeight="1" x14ac:dyDescent="0.25">
      <c r="A48" s="203"/>
      <c r="B48" s="204"/>
      <c r="C48" s="204"/>
      <c r="D48" s="204"/>
      <c r="E48" s="204"/>
      <c r="F48" s="204"/>
      <c r="G48" s="204"/>
      <c r="H48" s="204"/>
      <c r="I48" s="204"/>
      <c r="J48" s="205"/>
    </row>
    <row r="49" spans="1:10" ht="17.25" customHeight="1" x14ac:dyDescent="0.25">
      <c r="A49" s="229" t="s">
        <v>174</v>
      </c>
      <c r="C49" s="77" t="s">
        <v>175</v>
      </c>
    </row>
    <row r="50" spans="1:10" x14ac:dyDescent="0.25">
      <c r="A50" s="232" t="s">
        <v>176</v>
      </c>
      <c r="B50" s="230"/>
      <c r="C50" s="233" t="s">
        <v>178</v>
      </c>
      <c r="D50" s="233"/>
      <c r="E50" s="230"/>
      <c r="F50" s="230"/>
      <c r="G50" s="230"/>
      <c r="H50" s="230"/>
      <c r="I50" s="230"/>
      <c r="J50" s="231"/>
    </row>
    <row r="51" spans="1:10" x14ac:dyDescent="0.25">
      <c r="A51" s="232" t="s">
        <v>177</v>
      </c>
      <c r="B51" s="233"/>
      <c r="C51" s="233" t="s">
        <v>179</v>
      </c>
      <c r="D51" s="233"/>
      <c r="E51" s="233"/>
      <c r="F51" s="233"/>
      <c r="G51" s="233"/>
      <c r="H51" s="233"/>
      <c r="I51" s="233"/>
      <c r="J51" s="234"/>
    </row>
    <row r="52" spans="1:10" x14ac:dyDescent="0.25">
      <c r="A52" s="203"/>
      <c r="B52" s="204"/>
      <c r="C52" s="204"/>
      <c r="D52" s="204"/>
      <c r="E52" s="204"/>
      <c r="F52" s="204"/>
      <c r="G52" s="204"/>
      <c r="H52" s="204"/>
      <c r="I52" s="204"/>
      <c r="J52" s="205"/>
    </row>
    <row r="53" spans="1:10" x14ac:dyDescent="0.25">
      <c r="A53" s="90"/>
      <c r="B53" s="91"/>
      <c r="C53" s="91"/>
      <c r="D53" s="91"/>
      <c r="E53" s="91"/>
      <c r="F53" s="91"/>
      <c r="G53" s="91"/>
      <c r="H53" s="91"/>
      <c r="I53" s="91"/>
      <c r="J53" s="92"/>
    </row>
  </sheetData>
  <mergeCells count="72">
    <mergeCell ref="N44:V44"/>
    <mergeCell ref="W44:AE44"/>
    <mergeCell ref="AF44:AN44"/>
    <mergeCell ref="A46:J46"/>
    <mergeCell ref="A44:J44"/>
    <mergeCell ref="A48:J48"/>
    <mergeCell ref="A52:J52"/>
    <mergeCell ref="B39:J39"/>
    <mergeCell ref="B40:J40"/>
    <mergeCell ref="B41:J41"/>
    <mergeCell ref="A42:J42"/>
    <mergeCell ref="A43:J43"/>
    <mergeCell ref="O36:W36"/>
    <mergeCell ref="X36:AF36"/>
    <mergeCell ref="AG36:AO36"/>
    <mergeCell ref="AP36:AS36"/>
    <mergeCell ref="B37:J37"/>
    <mergeCell ref="K36:N36"/>
    <mergeCell ref="B38:J38"/>
    <mergeCell ref="A32:J32"/>
    <mergeCell ref="A33:J33"/>
    <mergeCell ref="B34:J34"/>
    <mergeCell ref="B35:J35"/>
    <mergeCell ref="B36:J36"/>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K10:N10"/>
    <mergeCell ref="O10:W10"/>
    <mergeCell ref="X10:AA10"/>
    <mergeCell ref="A5:J5"/>
    <mergeCell ref="A6:J6"/>
    <mergeCell ref="A7:J7"/>
    <mergeCell ref="B8:J8"/>
    <mergeCell ref="K8:N8"/>
    <mergeCell ref="O8:W8"/>
    <mergeCell ref="X8:AA8"/>
    <mergeCell ref="B9:J9"/>
    <mergeCell ref="K9:N9"/>
    <mergeCell ref="O9:W9"/>
    <mergeCell ref="X9:AA9"/>
    <mergeCell ref="A4:J4"/>
    <mergeCell ref="B1:J1"/>
    <mergeCell ref="B2:C2"/>
    <mergeCell ref="D2:H2"/>
    <mergeCell ref="B3:C3"/>
    <mergeCell ref="D3:H3"/>
  </mergeCells>
  <dataValidations xWindow="1699" yWindow="980"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4:J34 B38:J38"/>
    <dataValidation allowBlank="1" showInputMessage="1" showErrorMessage="1" prompt="¿En qué consiste el producto? su objetivo" sqref="B35:J35 B39:J39"/>
    <dataValidation allowBlank="1" showInputMessage="1" showErrorMessage="1" prompt="1. Describir lo plasmado en el presupuesto_x000a_2. Describir lo alcanzado en términos financieros y de producción " sqref="B36:J36 B40:J40"/>
    <dataValidation allowBlank="1" showInputMessage="1" showErrorMessage="1" prompt="De existir desvío, explicar razones." sqref="B37:J37 B41:J41"/>
    <dataValidation allowBlank="1" showInputMessage="1" showErrorMessage="1" prompt="Oportunidades de mejora identificadas" sqref="A44:A45 B45:J45"/>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F28 E29:F30"/>
    <dataValidation allowBlank="1" showInputMessage="1" showErrorMessage="1" prompt="Meta alcanzada en el trimestre" sqref="G28"/>
    <dataValidation allowBlank="1" showInputMessage="1" showErrorMessage="1" prompt="Monto ejecutado en el trimestre" sqref="H28:H29"/>
  </dataValidations>
  <pageMargins left="0.39370078740157499" right="0.31496062992126" top="0.31496062992126" bottom="0.196850393700787" header="0.23622047244094499" footer="0.196850393700787"/>
  <pageSetup scale="62" fitToHeight="0" orientation="portrait" r:id="rId1"/>
  <rowBreaks count="2" manualBreakCount="2">
    <brk id="36" max="9" man="1"/>
    <brk id="53" max="9" man="1"/>
  </rowBreaks>
  <drawing r:id="rId2"/>
  <legacy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0"/>
  <sheetViews>
    <sheetView showGridLines="0" workbookViewId="0">
      <selection activeCell="G27" sqref="G27"/>
    </sheetView>
  </sheetViews>
  <sheetFormatPr baseColWidth="10" defaultColWidth="11.42578125" defaultRowHeight="15" x14ac:dyDescent="0.25"/>
  <cols>
    <col min="1" max="1" width="11.42578125" style="45"/>
    <col min="2" max="2" width="40.7109375" style="45" customWidth="1"/>
    <col min="3" max="3" width="35.42578125" style="45" customWidth="1"/>
    <col min="4" max="4" width="13.7109375" style="45" hidden="1" customWidth="1"/>
    <col min="5" max="5" width="17.140625" style="45" hidden="1" customWidth="1"/>
    <col min="6" max="6" width="17.42578125" style="45" bestFit="1" customWidth="1"/>
    <col min="7" max="7" width="14.5703125" style="45" bestFit="1" customWidth="1"/>
    <col min="8" max="8" width="15.28515625" style="45" customWidth="1"/>
    <col min="9" max="9" width="7.140625" style="53" bestFit="1" customWidth="1"/>
    <col min="10" max="10" width="13.7109375" style="45" customWidth="1"/>
    <col min="11" max="11" width="23.85546875" style="45" customWidth="1"/>
    <col min="12" max="16384" width="11.42578125" style="45"/>
  </cols>
  <sheetData>
    <row r="2" spans="2:9" ht="15.75" thickBot="1" x14ac:dyDescent="0.3"/>
    <row r="3" spans="2:9" x14ac:dyDescent="0.25">
      <c r="B3" s="45" t="s">
        <v>97</v>
      </c>
      <c r="C3" s="45" t="s">
        <v>44</v>
      </c>
      <c r="D3" s="45" t="s">
        <v>98</v>
      </c>
      <c r="E3" s="45" t="s">
        <v>99</v>
      </c>
      <c r="F3" s="54" t="s">
        <v>100</v>
      </c>
      <c r="G3" s="54" t="s">
        <v>101</v>
      </c>
      <c r="H3" s="54" t="s">
        <v>102</v>
      </c>
      <c r="I3" s="55" t="s">
        <v>103</v>
      </c>
    </row>
    <row r="4" spans="2:9" x14ac:dyDescent="0.25">
      <c r="B4" s="45" t="s">
        <v>104</v>
      </c>
      <c r="C4" s="46" t="s">
        <v>105</v>
      </c>
      <c r="D4" s="56">
        <v>2100000</v>
      </c>
      <c r="E4" s="56">
        <v>1526127.77</v>
      </c>
      <c r="F4" s="56">
        <f>+(D4/4)*3</f>
        <v>1575000</v>
      </c>
      <c r="G4" s="56">
        <f>+E4</f>
        <v>1526127.77</v>
      </c>
      <c r="H4" s="56">
        <f>+F4-G4</f>
        <v>48872.229999999981</v>
      </c>
      <c r="I4" s="57">
        <f>+G4/F4</f>
        <v>0.96897001269841276</v>
      </c>
    </row>
    <row r="5" spans="2:9" x14ac:dyDescent="0.25">
      <c r="B5" s="45" t="s">
        <v>106</v>
      </c>
      <c r="C5" s="46" t="s">
        <v>107</v>
      </c>
      <c r="D5" s="56">
        <v>475910909.39000005</v>
      </c>
      <c r="E5" s="56">
        <v>210131845.01000002</v>
      </c>
      <c r="F5" s="56">
        <f t="shared" ref="F5:F7" si="0">+(D5/4)*3</f>
        <v>356933182.04250002</v>
      </c>
      <c r="G5" s="56">
        <f t="shared" ref="G5:G8" si="1">+E5</f>
        <v>210131845.01000002</v>
      </c>
      <c r="H5" s="56">
        <f t="shared" ref="H5:H7" si="2">+F5-G5</f>
        <v>146801337.0325</v>
      </c>
      <c r="I5" s="57">
        <f>+G5/F5</f>
        <v>0.58871479476228583</v>
      </c>
    </row>
    <row r="6" spans="2:9" ht="45" x14ac:dyDescent="0.25">
      <c r="B6" s="45" t="s">
        <v>108</v>
      </c>
      <c r="C6" s="46" t="s">
        <v>109</v>
      </c>
      <c r="D6" s="56">
        <v>10000000</v>
      </c>
      <c r="E6" s="56">
        <v>5319600</v>
      </c>
      <c r="F6" s="56">
        <f t="shared" si="0"/>
        <v>7500000</v>
      </c>
      <c r="G6" s="56">
        <f t="shared" si="1"/>
        <v>5319600</v>
      </c>
      <c r="H6" s="56">
        <f t="shared" si="2"/>
        <v>2180400</v>
      </c>
      <c r="I6" s="57">
        <f>+G6/F6</f>
        <v>0.70928000000000002</v>
      </c>
    </row>
    <row r="7" spans="2:9" ht="60" x14ac:dyDescent="0.25">
      <c r="B7" s="45" t="s">
        <v>110</v>
      </c>
      <c r="C7" s="46" t="s">
        <v>111</v>
      </c>
      <c r="D7" s="56">
        <v>18000000</v>
      </c>
      <c r="E7" s="56">
        <v>12042550</v>
      </c>
      <c r="F7" s="56">
        <f t="shared" si="0"/>
        <v>13500000</v>
      </c>
      <c r="G7" s="56">
        <f t="shared" si="1"/>
        <v>12042550</v>
      </c>
      <c r="H7" s="56">
        <f t="shared" si="2"/>
        <v>1457450</v>
      </c>
      <c r="I7" s="57">
        <f>+G7/F7</f>
        <v>0.89204074074074069</v>
      </c>
    </row>
    <row r="8" spans="2:9" ht="15.75" thickBot="1" x14ac:dyDescent="0.3">
      <c r="B8" s="46" t="s">
        <v>112</v>
      </c>
      <c r="C8" s="46"/>
      <c r="D8" s="56">
        <v>506010909.39000005</v>
      </c>
      <c r="E8" s="56">
        <v>229020122.78000003</v>
      </c>
      <c r="F8" s="58">
        <f>SUM(F4:F7)</f>
        <v>379508182.04250002</v>
      </c>
      <c r="G8" s="58">
        <f t="shared" si="1"/>
        <v>229020122.78000003</v>
      </c>
      <c r="H8" s="58">
        <f>SUM(H4:H7)</f>
        <v>150488059.26249999</v>
      </c>
      <c r="I8" s="59">
        <f>+G8/F8</f>
        <v>0.60346557364698061</v>
      </c>
    </row>
    <row r="9" spans="2:9" x14ac:dyDescent="0.25">
      <c r="F9" s="56"/>
    </row>
    <row r="10" spans="2:9" x14ac:dyDescent="0.25">
      <c r="F10" s="56"/>
    </row>
    <row r="13" spans="2:9" ht="45" x14ac:dyDescent="0.25">
      <c r="B13" s="45" t="s">
        <v>113</v>
      </c>
      <c r="C13" s="45" t="s">
        <v>114</v>
      </c>
      <c r="D13" s="46" t="s">
        <v>98</v>
      </c>
      <c r="E13" s="46" t="s">
        <v>99</v>
      </c>
      <c r="F13" s="60" t="s">
        <v>115</v>
      </c>
      <c r="G13" s="60" t="s">
        <v>115</v>
      </c>
      <c r="H13" s="60" t="s">
        <v>102</v>
      </c>
      <c r="I13" s="61" t="s">
        <v>103</v>
      </c>
    </row>
    <row r="14" spans="2:9" x14ac:dyDescent="0.25">
      <c r="B14" s="45" t="s">
        <v>116</v>
      </c>
      <c r="C14" s="45" t="s">
        <v>117</v>
      </c>
      <c r="D14" s="56">
        <v>215168271</v>
      </c>
      <c r="E14" s="56">
        <v>126862163.8</v>
      </c>
      <c r="F14" s="56">
        <f>+(D14/4)*3</f>
        <v>161376203.25</v>
      </c>
      <c r="G14" s="56">
        <f>+E14</f>
        <v>126862163.8</v>
      </c>
      <c r="H14" s="56">
        <f>+F14-G14</f>
        <v>34514039.450000003</v>
      </c>
      <c r="I14" s="62">
        <f t="shared" ref="I14:I20" si="3">+G14/F14</f>
        <v>0.78612683434786412</v>
      </c>
    </row>
    <row r="15" spans="2:9" x14ac:dyDescent="0.25">
      <c r="B15" s="45" t="s">
        <v>118</v>
      </c>
      <c r="C15" s="45" t="s">
        <v>119</v>
      </c>
      <c r="D15" s="56">
        <v>156904689</v>
      </c>
      <c r="E15" s="56">
        <v>55076313.250000007</v>
      </c>
      <c r="F15" s="56">
        <f t="shared" ref="F15:F19" si="4">+(D15/4)*3</f>
        <v>117678516.75</v>
      </c>
      <c r="G15" s="56">
        <f t="shared" ref="G15:G20" si="5">+E15</f>
        <v>55076313.250000007</v>
      </c>
      <c r="H15" s="56">
        <f t="shared" ref="H15:H20" si="6">+F15-G15</f>
        <v>62602203.499999993</v>
      </c>
      <c r="I15" s="62">
        <f t="shared" si="3"/>
        <v>0.46802351670531239</v>
      </c>
    </row>
    <row r="16" spans="2:9" x14ac:dyDescent="0.25">
      <c r="B16" s="45" t="s">
        <v>120</v>
      </c>
      <c r="C16" s="45" t="s">
        <v>121</v>
      </c>
      <c r="D16" s="56">
        <v>25192000</v>
      </c>
      <c r="E16" s="56">
        <v>10803113.620000001</v>
      </c>
      <c r="F16" s="56">
        <f t="shared" si="4"/>
        <v>18894000</v>
      </c>
      <c r="G16" s="56">
        <f t="shared" si="5"/>
        <v>10803113.620000001</v>
      </c>
      <c r="H16" s="56">
        <f t="shared" si="6"/>
        <v>8090886.379999999</v>
      </c>
      <c r="I16" s="62">
        <f t="shared" si="3"/>
        <v>0.57177482904625809</v>
      </c>
    </row>
    <row r="17" spans="2:9" x14ac:dyDescent="0.25">
      <c r="B17" s="45" t="s">
        <v>122</v>
      </c>
      <c r="C17" s="45" t="s">
        <v>123</v>
      </c>
      <c r="D17" s="56">
        <v>2100000</v>
      </c>
      <c r="E17" s="56">
        <v>1526127.77</v>
      </c>
      <c r="F17" s="56">
        <f t="shared" si="4"/>
        <v>1575000</v>
      </c>
      <c r="G17" s="56">
        <f t="shared" si="5"/>
        <v>1526127.77</v>
      </c>
      <c r="H17" s="56">
        <f t="shared" si="6"/>
        <v>48872.229999999981</v>
      </c>
      <c r="I17" s="62">
        <f t="shared" si="3"/>
        <v>0.96897001269841276</v>
      </c>
    </row>
    <row r="18" spans="2:9" x14ac:dyDescent="0.25">
      <c r="B18" s="45" t="s">
        <v>124</v>
      </c>
      <c r="C18" s="45" t="s">
        <v>125</v>
      </c>
      <c r="D18" s="56">
        <v>99845949.390000001</v>
      </c>
      <c r="E18" s="56">
        <v>28158771.839999996</v>
      </c>
      <c r="F18" s="56">
        <f t="shared" si="4"/>
        <v>74884462.042500004</v>
      </c>
      <c r="G18" s="56">
        <f t="shared" si="5"/>
        <v>28158771.839999996</v>
      </c>
      <c r="H18" s="56">
        <f t="shared" si="6"/>
        <v>46725690.202500008</v>
      </c>
      <c r="I18" s="62">
        <f t="shared" si="3"/>
        <v>0.37602956704180818</v>
      </c>
    </row>
    <row r="19" spans="2:9" x14ac:dyDescent="0.25">
      <c r="B19" s="45" t="s">
        <v>126</v>
      </c>
      <c r="C19" s="45" t="s">
        <v>127</v>
      </c>
      <c r="D19" s="56">
        <v>6800000</v>
      </c>
      <c r="E19" s="56">
        <v>6593632.5</v>
      </c>
      <c r="F19" s="56">
        <f t="shared" si="4"/>
        <v>5100000</v>
      </c>
      <c r="G19" s="56">
        <f t="shared" si="5"/>
        <v>6593632.5</v>
      </c>
      <c r="H19" s="56">
        <f t="shared" si="6"/>
        <v>-1493632.5</v>
      </c>
      <c r="I19" s="62">
        <f t="shared" si="3"/>
        <v>1.2928691176470588</v>
      </c>
    </row>
    <row r="20" spans="2:9" x14ac:dyDescent="0.25">
      <c r="B20" s="46" t="s">
        <v>112</v>
      </c>
      <c r="C20" s="46"/>
      <c r="D20" s="56">
        <v>506010909.38999999</v>
      </c>
      <c r="E20" s="56">
        <v>229020122.78000003</v>
      </c>
      <c r="F20" s="63">
        <f>SUM(F14:F19)</f>
        <v>379508182.04250002</v>
      </c>
      <c r="G20" s="63">
        <f t="shared" si="5"/>
        <v>229020122.78000003</v>
      </c>
      <c r="H20" s="63">
        <f t="shared" si="6"/>
        <v>150488059.26249999</v>
      </c>
      <c r="I20" s="64">
        <f t="shared" si="3"/>
        <v>0.60346557364698061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9"/>
  <sheetViews>
    <sheetView showGridLines="0" workbookViewId="0">
      <selection activeCell="Q18" sqref="Q18:Q19"/>
    </sheetView>
  </sheetViews>
  <sheetFormatPr baseColWidth="10" defaultColWidth="11.42578125" defaultRowHeight="15" x14ac:dyDescent="0.25"/>
  <cols>
    <col min="2" max="2" width="12" customWidth="1"/>
    <col min="3" max="6" width="14.140625" bestFit="1" customWidth="1"/>
    <col min="7" max="7" width="15.140625" bestFit="1" customWidth="1"/>
  </cols>
  <sheetData>
    <row r="2" spans="2:9" x14ac:dyDescent="0.25">
      <c r="B2" s="34" t="s">
        <v>128</v>
      </c>
    </row>
    <row r="3" spans="2:9" x14ac:dyDescent="0.25">
      <c r="B3" t="s">
        <v>129</v>
      </c>
      <c r="C3" s="32" t="s">
        <v>130</v>
      </c>
      <c r="D3" s="32" t="s">
        <v>131</v>
      </c>
      <c r="E3" s="32" t="s">
        <v>132</v>
      </c>
      <c r="F3" s="32" t="s">
        <v>133</v>
      </c>
      <c r="G3" s="32" t="s">
        <v>134</v>
      </c>
    </row>
    <row r="4" spans="2:9" x14ac:dyDescent="0.25">
      <c r="B4" t="s">
        <v>135</v>
      </c>
      <c r="C4" s="32">
        <v>15</v>
      </c>
      <c r="D4" s="32">
        <v>30</v>
      </c>
      <c r="E4" s="32">
        <v>20</v>
      </c>
      <c r="F4" s="32">
        <v>10</v>
      </c>
      <c r="G4" s="32">
        <f>SUM(C4:F4)</f>
        <v>75</v>
      </c>
    </row>
    <row r="5" spans="2:9" x14ac:dyDescent="0.25">
      <c r="B5" t="s">
        <v>136</v>
      </c>
      <c r="C5" s="32">
        <v>240000</v>
      </c>
      <c r="D5" s="32">
        <v>480000</v>
      </c>
      <c r="E5" s="32">
        <v>320000</v>
      </c>
      <c r="F5" s="32">
        <v>160000</v>
      </c>
      <c r="G5" s="32">
        <f>SUM(C5:F5)</f>
        <v>1200000</v>
      </c>
    </row>
    <row r="6" spans="2:9" x14ac:dyDescent="0.25">
      <c r="B6" t="s">
        <v>137</v>
      </c>
      <c r="C6" s="33">
        <f>+C5/C4</f>
        <v>16000</v>
      </c>
      <c r="D6" s="33">
        <f t="shared" ref="D6:G6" si="0">+D5/D4</f>
        <v>16000</v>
      </c>
      <c r="E6" s="33">
        <f t="shared" si="0"/>
        <v>16000</v>
      </c>
      <c r="F6" s="33">
        <f t="shared" si="0"/>
        <v>16000</v>
      </c>
      <c r="G6" s="33">
        <f t="shared" si="0"/>
        <v>16000</v>
      </c>
    </row>
    <row r="8" spans="2:9" x14ac:dyDescent="0.25">
      <c r="B8" s="35" t="s">
        <v>138</v>
      </c>
    </row>
    <row r="9" spans="2:9" x14ac:dyDescent="0.25">
      <c r="B9" t="s">
        <v>129</v>
      </c>
      <c r="C9" s="32" t="s">
        <v>130</v>
      </c>
      <c r="D9" s="32" t="s">
        <v>131</v>
      </c>
      <c r="E9" s="32" t="s">
        <v>132</v>
      </c>
      <c r="F9" s="32" t="s">
        <v>133</v>
      </c>
      <c r="G9" s="32" t="s">
        <v>134</v>
      </c>
    </row>
    <row r="10" spans="2:9" x14ac:dyDescent="0.25">
      <c r="B10" t="s">
        <v>135</v>
      </c>
      <c r="C10" s="32">
        <v>15</v>
      </c>
      <c r="D10" s="32">
        <v>30</v>
      </c>
      <c r="E10" s="32">
        <v>30</v>
      </c>
      <c r="F10" s="32">
        <v>10</v>
      </c>
      <c r="G10" s="32">
        <f>SUM(C10:F10)</f>
        <v>85</v>
      </c>
    </row>
    <row r="11" spans="2:9" x14ac:dyDescent="0.25">
      <c r="B11" t="s">
        <v>136</v>
      </c>
      <c r="C11" s="32">
        <v>18056665</v>
      </c>
      <c r="D11" s="32">
        <v>36113331</v>
      </c>
      <c r="E11" s="32">
        <f>+Tabla46[[#This Row],[T2]]</f>
        <v>36113331</v>
      </c>
      <c r="F11" s="32">
        <v>12037777</v>
      </c>
      <c r="G11" s="32">
        <f>SUM(C11:F11)</f>
        <v>102321104</v>
      </c>
    </row>
    <row r="12" spans="2:9" x14ac:dyDescent="0.25">
      <c r="B12" t="s">
        <v>137</v>
      </c>
      <c r="C12" s="33">
        <f>+C11/C10</f>
        <v>1203777.6666666667</v>
      </c>
      <c r="D12" s="33">
        <f t="shared" ref="D12" si="1">+D11/D10</f>
        <v>1203777.7</v>
      </c>
      <c r="E12" s="33">
        <f t="shared" ref="E12" si="2">+E11/E10</f>
        <v>1203777.7</v>
      </c>
      <c r="F12" s="33">
        <f t="shared" ref="F12" si="3">+F11/F10</f>
        <v>1203777.7</v>
      </c>
      <c r="G12" s="33">
        <f t="shared" ref="G12" si="4">+G11/G10</f>
        <v>1203777.6941176471</v>
      </c>
    </row>
    <row r="16" spans="2:9" x14ac:dyDescent="0.25">
      <c r="I16" s="39"/>
    </row>
    <row r="17" spans="7:9" x14ac:dyDescent="0.25">
      <c r="G17" s="40"/>
    </row>
    <row r="19" spans="7:9" x14ac:dyDescent="0.25">
      <c r="I19" s="39"/>
    </row>
  </sheetData>
  <pageMargins left="0.7" right="0.7" top="0.75" bottom="0.75" header="0.3" footer="0.3"/>
  <pageSetup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workbookViewId="0">
      <pane ySplit="3" topLeftCell="A4" activePane="bottomLeft" state="frozenSplit"/>
      <selection pane="bottomLeft" activeCell="Q21" sqref="Q21"/>
    </sheetView>
  </sheetViews>
  <sheetFormatPr baseColWidth="10" defaultColWidth="9.140625" defaultRowHeight="12.75" x14ac:dyDescent="0.2"/>
  <cols>
    <col min="1" max="1" width="3" style="36" customWidth="1"/>
    <col min="2" max="2" width="13.42578125" style="36" customWidth="1"/>
    <col min="3" max="3" width="23" style="36" customWidth="1"/>
    <col min="4" max="11" width="13.140625" style="36" customWidth="1"/>
    <col min="12" max="12" width="0.42578125" style="36" customWidth="1"/>
    <col min="13" max="13" width="12.5703125" style="36" customWidth="1"/>
    <col min="14" max="16" width="13.140625" style="36" customWidth="1"/>
    <col min="17" max="17" width="9.140625" style="36" customWidth="1"/>
    <col min="18" max="18" width="0" style="36" hidden="1" customWidth="1"/>
    <col min="19" max="19" width="83.7109375" style="36" customWidth="1"/>
    <col min="20" max="16384" width="9.140625" style="36"/>
  </cols>
  <sheetData>
    <row r="1" spans="1:17" ht="66.95" customHeight="1" x14ac:dyDescent="0.2">
      <c r="A1" s="208"/>
      <c r="B1" s="208"/>
      <c r="C1" s="209" t="s">
        <v>139</v>
      </c>
      <c r="D1" s="210"/>
      <c r="E1" s="210"/>
      <c r="F1" s="210"/>
      <c r="G1" s="210"/>
      <c r="H1" s="210"/>
      <c r="I1" s="210"/>
      <c r="J1" s="210"/>
      <c r="K1" s="210"/>
      <c r="L1" s="210"/>
    </row>
    <row r="2" spans="1:17" ht="5.0999999999999996" customHeight="1" x14ac:dyDescent="0.2"/>
    <row r="3" spans="1:17" ht="5.25" customHeight="1" x14ac:dyDescent="0.2">
      <c r="A3" s="211"/>
      <c r="B3" s="208"/>
      <c r="C3" s="208"/>
      <c r="D3" s="208"/>
      <c r="E3" s="208"/>
      <c r="F3" s="208"/>
      <c r="G3" s="208"/>
      <c r="H3" s="208"/>
      <c r="I3" s="208"/>
      <c r="J3" s="208"/>
      <c r="K3" s="208"/>
      <c r="L3" s="208"/>
    </row>
    <row r="4" spans="1:17" ht="24" x14ac:dyDescent="0.2">
      <c r="B4" s="212" t="s">
        <v>140</v>
      </c>
      <c r="C4" s="213"/>
      <c r="D4" s="52" t="s">
        <v>141</v>
      </c>
      <c r="E4" s="52" t="s">
        <v>142</v>
      </c>
      <c r="F4" s="52" t="s">
        <v>143</v>
      </c>
      <c r="G4" s="52" t="s">
        <v>144</v>
      </c>
      <c r="H4" s="52" t="s">
        <v>145</v>
      </c>
      <c r="I4" s="52" t="s">
        <v>146</v>
      </c>
      <c r="J4" s="52" t="s">
        <v>147</v>
      </c>
      <c r="K4" s="52" t="s">
        <v>148</v>
      </c>
      <c r="L4" s="214" t="s">
        <v>149</v>
      </c>
      <c r="M4" s="213"/>
      <c r="N4" s="52" t="s">
        <v>150</v>
      </c>
      <c r="O4" s="52" t="s">
        <v>151</v>
      </c>
      <c r="P4" s="52" t="s">
        <v>152</v>
      </c>
      <c r="Q4" s="51" t="s">
        <v>137</v>
      </c>
    </row>
    <row r="5" spans="1:17" x14ac:dyDescent="0.2">
      <c r="B5" s="215" t="s">
        <v>153</v>
      </c>
      <c r="C5" s="216"/>
      <c r="D5" s="41"/>
      <c r="E5" s="41"/>
      <c r="F5" s="41"/>
      <c r="G5" s="43">
        <v>1</v>
      </c>
      <c r="H5" s="41"/>
      <c r="I5" s="41"/>
      <c r="J5" s="41"/>
      <c r="K5" s="41"/>
      <c r="L5" s="217"/>
      <c r="M5" s="216"/>
      <c r="N5" s="41"/>
      <c r="O5" s="41"/>
      <c r="P5" s="41"/>
      <c r="Q5" s="37">
        <v>1</v>
      </c>
    </row>
    <row r="6" spans="1:17" x14ac:dyDescent="0.2">
      <c r="B6" s="215" t="s">
        <v>154</v>
      </c>
      <c r="C6" s="216"/>
      <c r="D6" s="41"/>
      <c r="E6" s="43">
        <v>2</v>
      </c>
      <c r="F6" s="43">
        <v>1</v>
      </c>
      <c r="G6" s="41"/>
      <c r="H6" s="41"/>
      <c r="I6" s="43">
        <v>2</v>
      </c>
      <c r="J6" s="43">
        <v>6</v>
      </c>
      <c r="K6" s="41"/>
      <c r="L6" s="217"/>
      <c r="M6" s="216"/>
      <c r="N6" s="41"/>
      <c r="O6" s="41"/>
      <c r="P6" s="41"/>
      <c r="Q6" s="37">
        <v>11</v>
      </c>
    </row>
    <row r="7" spans="1:17" x14ac:dyDescent="0.2">
      <c r="B7" s="215" t="s">
        <v>155</v>
      </c>
      <c r="C7" s="216"/>
      <c r="D7" s="41"/>
      <c r="E7" s="43">
        <v>1</v>
      </c>
      <c r="F7" s="43">
        <v>2</v>
      </c>
      <c r="G7" s="43">
        <v>1</v>
      </c>
      <c r="H7" s="41"/>
      <c r="I7" s="43">
        <v>1</v>
      </c>
      <c r="J7" s="41"/>
      <c r="K7" s="43">
        <v>1</v>
      </c>
      <c r="L7" s="217"/>
      <c r="M7" s="216"/>
      <c r="N7" s="41"/>
      <c r="O7" s="41"/>
      <c r="P7" s="41"/>
      <c r="Q7" s="37">
        <v>6</v>
      </c>
    </row>
    <row r="8" spans="1:17" x14ac:dyDescent="0.2">
      <c r="B8" s="215" t="s">
        <v>156</v>
      </c>
      <c r="C8" s="216"/>
      <c r="D8" s="41"/>
      <c r="E8" s="43">
        <v>28</v>
      </c>
      <c r="F8" s="43">
        <v>39</v>
      </c>
      <c r="G8" s="43">
        <v>69</v>
      </c>
      <c r="H8" s="41"/>
      <c r="I8" s="43">
        <v>22</v>
      </c>
      <c r="J8" s="43">
        <v>96</v>
      </c>
      <c r="K8" s="43">
        <v>4</v>
      </c>
      <c r="L8" s="217"/>
      <c r="M8" s="216"/>
      <c r="N8" s="43">
        <v>1</v>
      </c>
      <c r="O8" s="43">
        <v>10</v>
      </c>
      <c r="P8" s="41"/>
      <c r="Q8" s="37">
        <v>269</v>
      </c>
    </row>
    <row r="9" spans="1:17" x14ac:dyDescent="0.2">
      <c r="B9" s="215" t="s">
        <v>157</v>
      </c>
      <c r="C9" s="216"/>
      <c r="D9" s="41"/>
      <c r="E9" s="43">
        <v>5</v>
      </c>
      <c r="F9" s="43">
        <v>1</v>
      </c>
      <c r="G9" s="43">
        <v>5</v>
      </c>
      <c r="H9" s="41"/>
      <c r="I9" s="43">
        <v>2</v>
      </c>
      <c r="J9" s="43">
        <v>18</v>
      </c>
      <c r="K9" s="43">
        <v>1</v>
      </c>
      <c r="L9" s="217"/>
      <c r="M9" s="216"/>
      <c r="N9" s="41"/>
      <c r="O9" s="41"/>
      <c r="P9" s="43">
        <v>1</v>
      </c>
      <c r="Q9" s="37">
        <v>33</v>
      </c>
    </row>
    <row r="10" spans="1:17" x14ac:dyDescent="0.2">
      <c r="B10" s="215" t="s">
        <v>158</v>
      </c>
      <c r="C10" s="216"/>
      <c r="D10" s="41"/>
      <c r="E10" s="43">
        <v>13</v>
      </c>
      <c r="F10" s="43">
        <v>7</v>
      </c>
      <c r="G10" s="43">
        <v>13</v>
      </c>
      <c r="H10" s="43">
        <v>1</v>
      </c>
      <c r="I10" s="43">
        <v>7</v>
      </c>
      <c r="J10" s="43">
        <v>21</v>
      </c>
      <c r="K10" s="41"/>
      <c r="L10" s="217"/>
      <c r="M10" s="216"/>
      <c r="N10" s="41"/>
      <c r="O10" s="43">
        <v>4</v>
      </c>
      <c r="P10" s="41"/>
      <c r="Q10" s="37">
        <v>66</v>
      </c>
    </row>
    <row r="11" spans="1:17" x14ac:dyDescent="0.2">
      <c r="B11" s="215" t="s">
        <v>159</v>
      </c>
      <c r="C11" s="216"/>
      <c r="D11" s="41"/>
      <c r="E11" s="43">
        <v>1</v>
      </c>
      <c r="F11" s="43">
        <v>1</v>
      </c>
      <c r="G11" s="41"/>
      <c r="H11" s="41"/>
      <c r="I11" s="43">
        <v>1</v>
      </c>
      <c r="J11" s="43">
        <v>1</v>
      </c>
      <c r="K11" s="41"/>
      <c r="L11" s="217"/>
      <c r="M11" s="216"/>
      <c r="N11" s="41"/>
      <c r="O11" s="43">
        <v>2</v>
      </c>
      <c r="P11" s="41"/>
      <c r="Q11" s="37">
        <v>6</v>
      </c>
    </row>
    <row r="12" spans="1:17" x14ac:dyDescent="0.2">
      <c r="B12" s="215" t="s">
        <v>160</v>
      </c>
      <c r="C12" s="216"/>
      <c r="D12" s="41"/>
      <c r="E12" s="43">
        <v>2</v>
      </c>
      <c r="F12" s="43">
        <v>1</v>
      </c>
      <c r="G12" s="43">
        <v>4</v>
      </c>
      <c r="H12" s="41"/>
      <c r="I12" s="43">
        <v>1</v>
      </c>
      <c r="J12" s="43">
        <v>39</v>
      </c>
      <c r="K12" s="41"/>
      <c r="L12" s="217"/>
      <c r="M12" s="216"/>
      <c r="N12" s="41"/>
      <c r="O12" s="41"/>
      <c r="P12" s="41"/>
      <c r="Q12" s="37">
        <v>47</v>
      </c>
    </row>
    <row r="13" spans="1:17" x14ac:dyDescent="0.2">
      <c r="B13" s="215" t="s">
        <v>161</v>
      </c>
      <c r="C13" s="216"/>
      <c r="D13" s="41"/>
      <c r="E13" s="43">
        <v>1</v>
      </c>
      <c r="F13" s="41"/>
      <c r="G13" s="41"/>
      <c r="H13" s="41"/>
      <c r="I13" s="43">
        <v>1</v>
      </c>
      <c r="J13" s="43">
        <v>1</v>
      </c>
      <c r="K13" s="41"/>
      <c r="L13" s="218">
        <v>1</v>
      </c>
      <c r="M13" s="216"/>
      <c r="N13" s="41"/>
      <c r="O13" s="41"/>
      <c r="P13" s="41"/>
      <c r="Q13" s="37">
        <v>4</v>
      </c>
    </row>
    <row r="14" spans="1:17" x14ac:dyDescent="0.2">
      <c r="B14" s="215" t="s">
        <v>162</v>
      </c>
      <c r="C14" s="216"/>
      <c r="D14" s="43">
        <v>2</v>
      </c>
      <c r="E14" s="43">
        <v>8</v>
      </c>
      <c r="F14" s="43">
        <v>6</v>
      </c>
      <c r="G14" s="43">
        <v>6</v>
      </c>
      <c r="H14" s="41"/>
      <c r="I14" s="43">
        <v>4</v>
      </c>
      <c r="J14" s="43">
        <v>13</v>
      </c>
      <c r="K14" s="41"/>
      <c r="L14" s="217"/>
      <c r="M14" s="216"/>
      <c r="N14" s="41"/>
      <c r="O14" s="43">
        <v>1</v>
      </c>
      <c r="P14" s="41"/>
      <c r="Q14" s="37">
        <v>40</v>
      </c>
    </row>
    <row r="15" spans="1:17" x14ac:dyDescent="0.2">
      <c r="B15" s="215" t="s">
        <v>163</v>
      </c>
      <c r="C15" s="216"/>
      <c r="D15" s="41"/>
      <c r="E15" s="43">
        <v>22</v>
      </c>
      <c r="F15" s="43">
        <v>24</v>
      </c>
      <c r="G15" s="43">
        <v>28</v>
      </c>
      <c r="H15" s="41"/>
      <c r="I15" s="43">
        <v>11</v>
      </c>
      <c r="J15" s="43">
        <v>13</v>
      </c>
      <c r="K15" s="43">
        <v>4</v>
      </c>
      <c r="L15" s="217"/>
      <c r="M15" s="216"/>
      <c r="N15" s="41"/>
      <c r="O15" s="43">
        <v>6</v>
      </c>
      <c r="P15" s="43">
        <v>1</v>
      </c>
      <c r="Q15" s="37">
        <v>109</v>
      </c>
    </row>
    <row r="16" spans="1:17" x14ac:dyDescent="0.2">
      <c r="B16" s="215" t="s">
        <v>164</v>
      </c>
      <c r="C16" s="216"/>
      <c r="D16" s="41"/>
      <c r="E16" s="43">
        <v>2</v>
      </c>
      <c r="F16" s="43">
        <v>2</v>
      </c>
      <c r="G16" s="41"/>
      <c r="H16" s="41"/>
      <c r="I16" s="43">
        <v>1</v>
      </c>
      <c r="J16" s="41"/>
      <c r="K16" s="41"/>
      <c r="L16" s="217"/>
      <c r="M16" s="216"/>
      <c r="N16" s="41"/>
      <c r="O16" s="41"/>
      <c r="P16" s="41"/>
      <c r="Q16" s="37">
        <v>5</v>
      </c>
    </row>
    <row r="17" spans="2:17" x14ac:dyDescent="0.2">
      <c r="B17" s="215" t="s">
        <v>165</v>
      </c>
      <c r="C17" s="216"/>
      <c r="D17" s="41"/>
      <c r="E17" s="43">
        <v>1</v>
      </c>
      <c r="F17" s="41"/>
      <c r="G17" s="43">
        <v>3</v>
      </c>
      <c r="H17" s="43">
        <v>1</v>
      </c>
      <c r="I17" s="43">
        <v>4</v>
      </c>
      <c r="J17" s="43">
        <v>1</v>
      </c>
      <c r="K17" s="41"/>
      <c r="L17" s="217"/>
      <c r="M17" s="216"/>
      <c r="N17" s="41"/>
      <c r="O17" s="41"/>
      <c r="P17" s="41"/>
      <c r="Q17" s="37">
        <v>10</v>
      </c>
    </row>
    <row r="18" spans="2:17" x14ac:dyDescent="0.2">
      <c r="B18" s="215" t="s">
        <v>166</v>
      </c>
      <c r="C18" s="216"/>
      <c r="D18" s="41"/>
      <c r="E18" s="43">
        <v>13</v>
      </c>
      <c r="F18" s="43">
        <v>14</v>
      </c>
      <c r="G18" s="43">
        <v>15</v>
      </c>
      <c r="H18" s="41"/>
      <c r="I18" s="43">
        <v>7</v>
      </c>
      <c r="J18" s="43">
        <v>9</v>
      </c>
      <c r="K18" s="43">
        <v>2</v>
      </c>
      <c r="L18" s="217"/>
      <c r="M18" s="216"/>
      <c r="N18" s="41"/>
      <c r="O18" s="43">
        <v>3</v>
      </c>
      <c r="P18" s="41"/>
      <c r="Q18" s="37">
        <v>63</v>
      </c>
    </row>
    <row r="19" spans="2:17" x14ac:dyDescent="0.2">
      <c r="B19" s="215" t="s">
        <v>167</v>
      </c>
      <c r="C19" s="216"/>
      <c r="D19" s="41"/>
      <c r="E19" s="41"/>
      <c r="F19" s="41"/>
      <c r="G19" s="41"/>
      <c r="H19" s="41"/>
      <c r="I19" s="41"/>
      <c r="J19" s="41"/>
      <c r="K19" s="41"/>
      <c r="L19" s="217"/>
      <c r="M19" s="216"/>
      <c r="N19" s="41"/>
      <c r="O19" s="43">
        <v>1</v>
      </c>
      <c r="P19" s="41"/>
      <c r="Q19" s="37">
        <v>1</v>
      </c>
    </row>
    <row r="20" spans="2:17" x14ac:dyDescent="0.2">
      <c r="B20" s="215" t="s">
        <v>168</v>
      </c>
      <c r="C20" s="216"/>
      <c r="D20" s="41"/>
      <c r="E20" s="41"/>
      <c r="F20" s="41"/>
      <c r="G20" s="43">
        <v>1</v>
      </c>
      <c r="H20" s="41"/>
      <c r="I20" s="41"/>
      <c r="J20" s="43">
        <v>1</v>
      </c>
      <c r="K20" s="41"/>
      <c r="L20" s="217"/>
      <c r="M20" s="216"/>
      <c r="N20" s="41"/>
      <c r="O20" s="43">
        <v>2</v>
      </c>
      <c r="P20" s="41"/>
      <c r="Q20" s="37">
        <v>4</v>
      </c>
    </row>
    <row r="21" spans="2:17" x14ac:dyDescent="0.2">
      <c r="B21" s="219" t="s">
        <v>134</v>
      </c>
      <c r="C21" s="216"/>
      <c r="D21" s="42">
        <v>2</v>
      </c>
      <c r="E21" s="42">
        <v>99</v>
      </c>
      <c r="F21" s="42">
        <v>98</v>
      </c>
      <c r="G21" s="42">
        <v>146</v>
      </c>
      <c r="H21" s="42">
        <v>2</v>
      </c>
      <c r="I21" s="42">
        <v>64</v>
      </c>
      <c r="J21" s="42">
        <v>219</v>
      </c>
      <c r="K21" s="42">
        <v>12</v>
      </c>
      <c r="L21" s="220">
        <v>1</v>
      </c>
      <c r="M21" s="216"/>
      <c r="N21" s="42">
        <v>1</v>
      </c>
      <c r="O21" s="42">
        <v>29</v>
      </c>
      <c r="P21" s="42">
        <v>2</v>
      </c>
      <c r="Q21" s="37">
        <v>675</v>
      </c>
    </row>
    <row r="22" spans="2:17" ht="409.6" hidden="1" customHeight="1" x14ac:dyDescent="0.2"/>
  </sheetData>
  <mergeCells count="39">
    <mergeCell ref="B17:C17"/>
    <mergeCell ref="L17:M17"/>
    <mergeCell ref="B21:C21"/>
    <mergeCell ref="L21:M21"/>
    <mergeCell ref="B18:C18"/>
    <mergeCell ref="L18:M18"/>
    <mergeCell ref="B19:C19"/>
    <mergeCell ref="L19:M19"/>
    <mergeCell ref="B20:C20"/>
    <mergeCell ref="L20:M20"/>
    <mergeCell ref="B14:C14"/>
    <mergeCell ref="L14:M14"/>
    <mergeCell ref="B15:C15"/>
    <mergeCell ref="L15:M15"/>
    <mergeCell ref="B16:C16"/>
    <mergeCell ref="L16:M16"/>
    <mergeCell ref="B11:C11"/>
    <mergeCell ref="L11:M11"/>
    <mergeCell ref="B12:C12"/>
    <mergeCell ref="L12:M12"/>
    <mergeCell ref="B13:C13"/>
    <mergeCell ref="L13:M13"/>
    <mergeCell ref="B8:C8"/>
    <mergeCell ref="L8:M8"/>
    <mergeCell ref="B9:C9"/>
    <mergeCell ref="L9:M9"/>
    <mergeCell ref="B10:C10"/>
    <mergeCell ref="L10:M10"/>
    <mergeCell ref="B5:C5"/>
    <mergeCell ref="L5:M5"/>
    <mergeCell ref="B6:C6"/>
    <mergeCell ref="L6:M6"/>
    <mergeCell ref="B7:C7"/>
    <mergeCell ref="L7:M7"/>
    <mergeCell ref="A1:B1"/>
    <mergeCell ref="C1:L1"/>
    <mergeCell ref="A3:L3"/>
    <mergeCell ref="B4:C4"/>
    <mergeCell ref="L4:M4"/>
  </mergeCells>
  <pageMargins left="0" right="0" top="0" bottom="0" header="0" footer="0"/>
  <pageSetup paperSize="9" orientation="landscape" r:id="rId1"/>
  <headerFooter alignWithMargins="0">
    <oddFooter>&amp;L&amp;C&amp;R</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workbookViewId="0">
      <pane ySplit="3" topLeftCell="A4" activePane="bottomLeft" state="frozenSplit"/>
      <selection pane="bottomLeft" activeCell="J34" sqref="J34"/>
    </sheetView>
  </sheetViews>
  <sheetFormatPr baseColWidth="10" defaultColWidth="9.140625" defaultRowHeight="12.75" x14ac:dyDescent="0.2"/>
  <cols>
    <col min="1" max="1" width="3" style="36" customWidth="1"/>
    <col min="2" max="2" width="13.42578125" style="36" customWidth="1"/>
    <col min="3" max="3" width="23" style="36" customWidth="1"/>
    <col min="4" max="11" width="13.140625" style="36" customWidth="1"/>
    <col min="12" max="12" width="0.42578125" style="36" customWidth="1"/>
    <col min="13" max="13" width="12.5703125" style="36" customWidth="1"/>
    <col min="14" max="15" width="13.140625" style="36" customWidth="1"/>
    <col min="16" max="16" width="9.140625" style="36" customWidth="1"/>
    <col min="17" max="17" width="0" style="36" hidden="1" customWidth="1"/>
    <col min="18" max="18" width="83.7109375" style="36" customWidth="1"/>
    <col min="19" max="16384" width="9.140625" style="36"/>
  </cols>
  <sheetData>
    <row r="1" spans="1:16" ht="66.95" customHeight="1" x14ac:dyDescent="0.2">
      <c r="A1" s="221"/>
      <c r="B1" s="222"/>
      <c r="C1" s="209" t="s">
        <v>169</v>
      </c>
      <c r="D1" s="223"/>
      <c r="E1" s="223"/>
      <c r="F1" s="223"/>
      <c r="G1" s="223"/>
      <c r="H1" s="223"/>
      <c r="I1" s="223"/>
      <c r="J1" s="223"/>
      <c r="K1" s="223"/>
      <c r="L1" s="223"/>
    </row>
    <row r="2" spans="1:16" ht="5.0999999999999996" customHeight="1" x14ac:dyDescent="0.2"/>
    <row r="3" spans="1:16" ht="5.25" customHeight="1" x14ac:dyDescent="0.2">
      <c r="A3" s="224"/>
      <c r="B3" s="225"/>
      <c r="C3" s="225"/>
      <c r="D3" s="225"/>
      <c r="E3" s="225"/>
      <c r="F3" s="225"/>
      <c r="G3" s="225"/>
      <c r="H3" s="225"/>
      <c r="I3" s="225"/>
      <c r="J3" s="225"/>
      <c r="K3" s="225"/>
      <c r="L3" s="225"/>
    </row>
    <row r="4" spans="1:16" ht="24" x14ac:dyDescent="0.2">
      <c r="B4" s="226" t="s">
        <v>140</v>
      </c>
      <c r="C4" s="227"/>
      <c r="D4" s="44" t="s">
        <v>141</v>
      </c>
      <c r="E4" s="44" t="s">
        <v>142</v>
      </c>
      <c r="F4" s="44" t="s">
        <v>143</v>
      </c>
      <c r="G4" s="44" t="s">
        <v>144</v>
      </c>
      <c r="H4" s="44" t="s">
        <v>145</v>
      </c>
      <c r="I4" s="44" t="s">
        <v>146</v>
      </c>
      <c r="J4" s="44" t="s">
        <v>147</v>
      </c>
      <c r="K4" s="44" t="s">
        <v>148</v>
      </c>
      <c r="L4" s="228" t="s">
        <v>149</v>
      </c>
      <c r="M4" s="227"/>
      <c r="N4" s="44" t="s">
        <v>150</v>
      </c>
      <c r="O4" s="44" t="s">
        <v>151</v>
      </c>
      <c r="P4" s="38" t="s">
        <v>137</v>
      </c>
    </row>
    <row r="5" spans="1:16" x14ac:dyDescent="0.2">
      <c r="B5" s="215" t="s">
        <v>155</v>
      </c>
      <c r="C5" s="216"/>
      <c r="D5" s="41"/>
      <c r="E5" s="43">
        <v>3</v>
      </c>
      <c r="F5" s="43">
        <v>2</v>
      </c>
      <c r="G5" s="43">
        <v>1</v>
      </c>
      <c r="H5" s="41"/>
      <c r="I5" s="43">
        <v>2</v>
      </c>
      <c r="J5" s="41"/>
      <c r="K5" s="41"/>
      <c r="L5" s="217"/>
      <c r="M5" s="216"/>
      <c r="N5" s="41"/>
      <c r="O5" s="43">
        <v>2</v>
      </c>
      <c r="P5" s="37">
        <v>10</v>
      </c>
    </row>
    <row r="6" spans="1:16" x14ac:dyDescent="0.2">
      <c r="B6" s="215" t="s">
        <v>156</v>
      </c>
      <c r="C6" s="216"/>
      <c r="D6" s="43">
        <v>2</v>
      </c>
      <c r="E6" s="43">
        <v>10</v>
      </c>
      <c r="F6" s="43">
        <v>17</v>
      </c>
      <c r="G6" s="43">
        <v>14</v>
      </c>
      <c r="H6" s="43">
        <v>1</v>
      </c>
      <c r="I6" s="43">
        <v>11</v>
      </c>
      <c r="J6" s="43">
        <v>33</v>
      </c>
      <c r="K6" s="41"/>
      <c r="L6" s="217"/>
      <c r="M6" s="216"/>
      <c r="N6" s="41"/>
      <c r="O6" s="43">
        <v>5</v>
      </c>
      <c r="P6" s="37">
        <v>93</v>
      </c>
    </row>
    <row r="7" spans="1:16" x14ac:dyDescent="0.2">
      <c r="B7" s="215" t="s">
        <v>157</v>
      </c>
      <c r="C7" s="216"/>
      <c r="D7" s="41"/>
      <c r="E7" s="43">
        <v>3</v>
      </c>
      <c r="F7" s="43">
        <v>3</v>
      </c>
      <c r="G7" s="43">
        <v>14</v>
      </c>
      <c r="H7" s="41"/>
      <c r="I7" s="41"/>
      <c r="J7" s="43">
        <v>1</v>
      </c>
      <c r="K7" s="43">
        <v>2</v>
      </c>
      <c r="L7" s="217"/>
      <c r="M7" s="216"/>
      <c r="N7" s="41"/>
      <c r="O7" s="41"/>
      <c r="P7" s="37">
        <v>23</v>
      </c>
    </row>
    <row r="8" spans="1:16" x14ac:dyDescent="0.2">
      <c r="B8" s="215" t="s">
        <v>158</v>
      </c>
      <c r="C8" s="216"/>
      <c r="D8" s="41"/>
      <c r="E8" s="43">
        <v>17</v>
      </c>
      <c r="F8" s="43">
        <v>16</v>
      </c>
      <c r="G8" s="43">
        <v>32</v>
      </c>
      <c r="H8" s="43">
        <v>1</v>
      </c>
      <c r="I8" s="43">
        <v>8</v>
      </c>
      <c r="J8" s="43">
        <v>56</v>
      </c>
      <c r="K8" s="43">
        <v>4</v>
      </c>
      <c r="L8" s="217"/>
      <c r="M8" s="216"/>
      <c r="N8" s="43">
        <v>2</v>
      </c>
      <c r="O8" s="43">
        <v>4</v>
      </c>
      <c r="P8" s="37">
        <v>140</v>
      </c>
    </row>
    <row r="9" spans="1:16" x14ac:dyDescent="0.2">
      <c r="B9" s="215" t="s">
        <v>159</v>
      </c>
      <c r="C9" s="216"/>
      <c r="D9" s="41"/>
      <c r="E9" s="43">
        <v>1</v>
      </c>
      <c r="F9" s="43">
        <v>1</v>
      </c>
      <c r="G9" s="41"/>
      <c r="H9" s="41"/>
      <c r="I9" s="41"/>
      <c r="J9" s="43">
        <v>2</v>
      </c>
      <c r="K9" s="41"/>
      <c r="L9" s="217"/>
      <c r="M9" s="216"/>
      <c r="N9" s="41"/>
      <c r="O9" s="43">
        <v>1</v>
      </c>
      <c r="P9" s="37">
        <v>5</v>
      </c>
    </row>
    <row r="10" spans="1:16" x14ac:dyDescent="0.2">
      <c r="B10" s="215" t="s">
        <v>160</v>
      </c>
      <c r="C10" s="216"/>
      <c r="D10" s="41"/>
      <c r="E10" s="43">
        <v>5</v>
      </c>
      <c r="F10" s="43">
        <v>7</v>
      </c>
      <c r="G10" s="43">
        <v>7</v>
      </c>
      <c r="H10" s="41"/>
      <c r="I10" s="43">
        <v>3</v>
      </c>
      <c r="J10" s="43">
        <v>68</v>
      </c>
      <c r="K10" s="43">
        <v>2</v>
      </c>
      <c r="L10" s="217"/>
      <c r="M10" s="216"/>
      <c r="N10" s="41"/>
      <c r="O10" s="41"/>
      <c r="P10" s="37">
        <v>92</v>
      </c>
    </row>
    <row r="11" spans="1:16" x14ac:dyDescent="0.2">
      <c r="B11" s="215" t="s">
        <v>161</v>
      </c>
      <c r="C11" s="216"/>
      <c r="D11" s="41"/>
      <c r="E11" s="43">
        <v>1</v>
      </c>
      <c r="F11" s="41"/>
      <c r="G11" s="43">
        <v>1</v>
      </c>
      <c r="H11" s="41"/>
      <c r="I11" s="41"/>
      <c r="J11" s="43">
        <v>2</v>
      </c>
      <c r="K11" s="41"/>
      <c r="L11" s="217"/>
      <c r="M11" s="216"/>
      <c r="N11" s="41"/>
      <c r="O11" s="41"/>
      <c r="P11" s="37">
        <v>4</v>
      </c>
    </row>
    <row r="12" spans="1:16" x14ac:dyDescent="0.2">
      <c r="B12" s="215" t="s">
        <v>162</v>
      </c>
      <c r="C12" s="216"/>
      <c r="D12" s="43">
        <v>1</v>
      </c>
      <c r="E12" s="43">
        <v>11</v>
      </c>
      <c r="F12" s="43">
        <v>6</v>
      </c>
      <c r="G12" s="43">
        <v>6</v>
      </c>
      <c r="H12" s="41"/>
      <c r="I12" s="43">
        <v>3</v>
      </c>
      <c r="J12" s="43">
        <v>7</v>
      </c>
      <c r="K12" s="41"/>
      <c r="L12" s="217"/>
      <c r="M12" s="216"/>
      <c r="N12" s="41"/>
      <c r="O12" s="41"/>
      <c r="P12" s="37">
        <v>34</v>
      </c>
    </row>
    <row r="13" spans="1:16" x14ac:dyDescent="0.2">
      <c r="B13" s="215" t="s">
        <v>170</v>
      </c>
      <c r="C13" s="216"/>
      <c r="D13" s="41"/>
      <c r="E13" s="43">
        <v>2</v>
      </c>
      <c r="F13" s="41"/>
      <c r="G13" s="41"/>
      <c r="H13" s="41"/>
      <c r="I13" s="41"/>
      <c r="J13" s="41"/>
      <c r="K13" s="41"/>
      <c r="L13" s="217"/>
      <c r="M13" s="216"/>
      <c r="N13" s="41"/>
      <c r="O13" s="41"/>
      <c r="P13" s="37">
        <v>2</v>
      </c>
    </row>
    <row r="14" spans="1:16" x14ac:dyDescent="0.2">
      <c r="B14" s="215" t="s">
        <v>163</v>
      </c>
      <c r="C14" s="216"/>
      <c r="D14" s="43">
        <v>1</v>
      </c>
      <c r="E14" s="43">
        <v>21</v>
      </c>
      <c r="F14" s="43">
        <v>16</v>
      </c>
      <c r="G14" s="43">
        <v>32</v>
      </c>
      <c r="H14" s="41"/>
      <c r="I14" s="43">
        <v>14</v>
      </c>
      <c r="J14" s="43">
        <v>18</v>
      </c>
      <c r="K14" s="43">
        <v>3</v>
      </c>
      <c r="L14" s="217"/>
      <c r="M14" s="216"/>
      <c r="N14" s="43">
        <v>1</v>
      </c>
      <c r="O14" s="43">
        <v>5</v>
      </c>
      <c r="P14" s="37">
        <v>111</v>
      </c>
    </row>
    <row r="15" spans="1:16" x14ac:dyDescent="0.2">
      <c r="B15" s="215" t="s">
        <v>164</v>
      </c>
      <c r="C15" s="216"/>
      <c r="D15" s="41"/>
      <c r="E15" s="41"/>
      <c r="F15" s="41"/>
      <c r="G15" s="43">
        <v>3</v>
      </c>
      <c r="H15" s="43">
        <v>1</v>
      </c>
      <c r="I15" s="41"/>
      <c r="J15" s="41"/>
      <c r="K15" s="41"/>
      <c r="L15" s="217"/>
      <c r="M15" s="216"/>
      <c r="N15" s="41"/>
      <c r="O15" s="41"/>
      <c r="P15" s="37">
        <v>4</v>
      </c>
    </row>
    <row r="16" spans="1:16" x14ac:dyDescent="0.2">
      <c r="B16" s="215" t="s">
        <v>165</v>
      </c>
      <c r="C16" s="216"/>
      <c r="D16" s="41"/>
      <c r="E16" s="43">
        <v>12</v>
      </c>
      <c r="F16" s="43">
        <v>7</v>
      </c>
      <c r="G16" s="43">
        <v>7</v>
      </c>
      <c r="H16" s="41"/>
      <c r="I16" s="43">
        <v>1</v>
      </c>
      <c r="J16" s="43">
        <v>13</v>
      </c>
      <c r="K16" s="43">
        <v>1</v>
      </c>
      <c r="L16" s="217"/>
      <c r="M16" s="216"/>
      <c r="N16" s="41"/>
      <c r="O16" s="43">
        <v>3</v>
      </c>
      <c r="P16" s="37">
        <v>44</v>
      </c>
    </row>
    <row r="17" spans="2:18" x14ac:dyDescent="0.2">
      <c r="B17" s="215" t="s">
        <v>171</v>
      </c>
      <c r="C17" s="216"/>
      <c r="D17" s="41"/>
      <c r="E17" s="43">
        <v>1</v>
      </c>
      <c r="F17" s="41"/>
      <c r="G17" s="41"/>
      <c r="H17" s="41"/>
      <c r="I17" s="41"/>
      <c r="J17" s="41"/>
      <c r="K17" s="41"/>
      <c r="L17" s="217"/>
      <c r="M17" s="216"/>
      <c r="N17" s="41"/>
      <c r="O17" s="41"/>
      <c r="P17" s="37">
        <v>1</v>
      </c>
    </row>
    <row r="18" spans="2:18" x14ac:dyDescent="0.2">
      <c r="B18" s="215" t="s">
        <v>172</v>
      </c>
      <c r="C18" s="216"/>
      <c r="D18" s="41"/>
      <c r="E18" s="41"/>
      <c r="F18" s="41"/>
      <c r="G18" s="43">
        <v>1</v>
      </c>
      <c r="H18" s="41"/>
      <c r="I18" s="41"/>
      <c r="J18" s="41"/>
      <c r="K18" s="41"/>
      <c r="L18" s="217"/>
      <c r="M18" s="216"/>
      <c r="N18" s="43">
        <v>1</v>
      </c>
      <c r="O18" s="41"/>
      <c r="P18" s="37">
        <v>2</v>
      </c>
    </row>
    <row r="19" spans="2:18" x14ac:dyDescent="0.2">
      <c r="B19" s="215" t="s">
        <v>173</v>
      </c>
      <c r="C19" s="216"/>
      <c r="D19" s="41"/>
      <c r="E19" s="41"/>
      <c r="F19" s="43">
        <v>1</v>
      </c>
      <c r="G19" s="41"/>
      <c r="H19" s="41"/>
      <c r="I19" s="41"/>
      <c r="J19" s="41"/>
      <c r="K19" s="41"/>
      <c r="L19" s="217"/>
      <c r="M19" s="216"/>
      <c r="N19" s="41"/>
      <c r="O19" s="41"/>
      <c r="P19" s="37">
        <v>1</v>
      </c>
    </row>
    <row r="20" spans="2:18" x14ac:dyDescent="0.2">
      <c r="B20" s="215" t="s">
        <v>166</v>
      </c>
      <c r="C20" s="216"/>
      <c r="D20" s="43">
        <v>1</v>
      </c>
      <c r="E20" s="43">
        <v>23</v>
      </c>
      <c r="F20" s="43">
        <v>23</v>
      </c>
      <c r="G20" s="43">
        <v>39</v>
      </c>
      <c r="H20" s="43">
        <v>1</v>
      </c>
      <c r="I20" s="43">
        <v>9</v>
      </c>
      <c r="J20" s="43">
        <v>7</v>
      </c>
      <c r="K20" s="43">
        <v>2</v>
      </c>
      <c r="L20" s="218">
        <v>1</v>
      </c>
      <c r="M20" s="216"/>
      <c r="N20" s="41"/>
      <c r="O20" s="43">
        <v>6</v>
      </c>
      <c r="P20" s="37">
        <v>112</v>
      </c>
    </row>
    <row r="21" spans="2:18" x14ac:dyDescent="0.2">
      <c r="B21" s="215" t="s">
        <v>167</v>
      </c>
      <c r="C21" s="216"/>
      <c r="D21" s="41"/>
      <c r="E21" s="43">
        <v>2</v>
      </c>
      <c r="F21" s="43">
        <v>2</v>
      </c>
      <c r="G21" s="41"/>
      <c r="H21" s="41"/>
      <c r="I21" s="43">
        <v>1</v>
      </c>
      <c r="J21" s="41"/>
      <c r="K21" s="41"/>
      <c r="L21" s="217"/>
      <c r="M21" s="216"/>
      <c r="N21" s="41"/>
      <c r="O21" s="41"/>
      <c r="P21" s="37">
        <v>5</v>
      </c>
    </row>
    <row r="22" spans="2:18" x14ac:dyDescent="0.2">
      <c r="B22" s="215" t="s">
        <v>168</v>
      </c>
      <c r="C22" s="216"/>
      <c r="D22" s="41"/>
      <c r="E22" s="41"/>
      <c r="F22" s="41"/>
      <c r="G22" s="41"/>
      <c r="H22" s="41"/>
      <c r="I22" s="41"/>
      <c r="J22" s="43">
        <v>11</v>
      </c>
      <c r="K22" s="41"/>
      <c r="L22" s="217"/>
      <c r="M22" s="216"/>
      <c r="N22" s="41"/>
      <c r="O22" s="41"/>
      <c r="P22" s="37">
        <v>11</v>
      </c>
    </row>
    <row r="23" spans="2:18" x14ac:dyDescent="0.2">
      <c r="B23" s="219" t="s">
        <v>134</v>
      </c>
      <c r="C23" s="216"/>
      <c r="D23" s="42">
        <v>5</v>
      </c>
      <c r="E23" s="42">
        <v>112</v>
      </c>
      <c r="F23" s="42">
        <v>101</v>
      </c>
      <c r="G23" s="42">
        <v>157</v>
      </c>
      <c r="H23" s="42">
        <v>4</v>
      </c>
      <c r="I23" s="42">
        <v>52</v>
      </c>
      <c r="J23" s="42">
        <v>218</v>
      </c>
      <c r="K23" s="42">
        <v>14</v>
      </c>
      <c r="L23" s="220">
        <v>1</v>
      </c>
      <c r="M23" s="216"/>
      <c r="N23" s="42">
        <v>4</v>
      </c>
      <c r="O23" s="42">
        <v>26</v>
      </c>
      <c r="P23" s="37">
        <v>694</v>
      </c>
    </row>
    <row r="25" spans="2:18" x14ac:dyDescent="0.2">
      <c r="P25" s="36">
        <v>654</v>
      </c>
      <c r="R25" s="48">
        <f>+P23+P25</f>
        <v>1348</v>
      </c>
    </row>
    <row r="26" spans="2:18" x14ac:dyDescent="0.2">
      <c r="P26" s="48">
        <f>+P25+P23</f>
        <v>1348</v>
      </c>
      <c r="R26" s="36">
        <f>+R25/2</f>
        <v>674</v>
      </c>
    </row>
    <row r="27" spans="2:18" x14ac:dyDescent="0.2">
      <c r="P27" s="36">
        <v>1800</v>
      </c>
      <c r="R27" s="36">
        <f>+R26*4</f>
        <v>2696</v>
      </c>
    </row>
    <row r="28" spans="2:18" x14ac:dyDescent="0.2">
      <c r="P28" s="50">
        <f>+P27/P26</f>
        <v>1.3353115727002967</v>
      </c>
    </row>
    <row r="29" spans="2:18" x14ac:dyDescent="0.2">
      <c r="F29" s="36">
        <v>1800</v>
      </c>
    </row>
    <row r="30" spans="2:18" x14ac:dyDescent="0.2">
      <c r="F30" s="36">
        <f>+F29-F32</f>
        <v>828</v>
      </c>
    </row>
    <row r="32" spans="2:18" x14ac:dyDescent="0.2">
      <c r="E32" s="36">
        <v>15</v>
      </c>
      <c r="F32" s="36">
        <v>972</v>
      </c>
      <c r="G32" s="36">
        <v>847</v>
      </c>
      <c r="H32" s="36">
        <f>+G32/F32</f>
        <v>0.87139917695473246</v>
      </c>
      <c r="I32" s="49">
        <f>+H32*E32</f>
        <v>13.070987654320987</v>
      </c>
      <c r="M32" s="36">
        <v>675</v>
      </c>
      <c r="N32" s="36">
        <f>+M32/H32</f>
        <v>774.61629279811098</v>
      </c>
    </row>
    <row r="33" spans="5:14" x14ac:dyDescent="0.2">
      <c r="E33" s="36">
        <v>30</v>
      </c>
      <c r="F33" s="36">
        <f>+F30/3</f>
        <v>276</v>
      </c>
      <c r="G33" s="36">
        <v>694</v>
      </c>
      <c r="H33" s="36">
        <f>+G33/F33</f>
        <v>2.5144927536231885</v>
      </c>
      <c r="I33" s="49">
        <f>IF((+H33*E33)&gt;E33,E33,H33*E33)</f>
        <v>30</v>
      </c>
      <c r="J33" s="36">
        <f>+G33/F33</f>
        <v>2.5144927536231885</v>
      </c>
      <c r="M33" s="36">
        <f>+G33/N32</f>
        <v>0.89592745008382868</v>
      </c>
      <c r="N33" s="36">
        <f>1800-N32</f>
        <v>1025.3837072018891</v>
      </c>
    </row>
    <row r="34" spans="5:14" x14ac:dyDescent="0.2">
      <c r="E34" s="36">
        <v>20</v>
      </c>
      <c r="F34" s="36">
        <f>+F33</f>
        <v>276</v>
      </c>
      <c r="J34" s="36">
        <f>+E33</f>
        <v>30</v>
      </c>
      <c r="M34" s="36">
        <f>+M33*E33</f>
        <v>26.877823502514861</v>
      </c>
    </row>
    <row r="35" spans="5:14" x14ac:dyDescent="0.2">
      <c r="E35" s="36">
        <v>10</v>
      </c>
      <c r="F35" s="36">
        <f>+F34</f>
        <v>276</v>
      </c>
    </row>
    <row r="36" spans="5:14" x14ac:dyDescent="0.2">
      <c r="F36" s="36">
        <f>SUM(F32:F35)</f>
        <v>1800</v>
      </c>
    </row>
  </sheetData>
  <mergeCells count="43">
    <mergeCell ref="B21:C21"/>
    <mergeCell ref="L21:M21"/>
    <mergeCell ref="B22:C22"/>
    <mergeCell ref="L22:M22"/>
    <mergeCell ref="B23:C23"/>
    <mergeCell ref="L23:M23"/>
    <mergeCell ref="B18:C18"/>
    <mergeCell ref="L18:M18"/>
    <mergeCell ref="B19:C19"/>
    <mergeCell ref="L19:M19"/>
    <mergeCell ref="B20:C20"/>
    <mergeCell ref="L20:M20"/>
    <mergeCell ref="B15:C15"/>
    <mergeCell ref="L15:M15"/>
    <mergeCell ref="B16:C16"/>
    <mergeCell ref="L16:M16"/>
    <mergeCell ref="B17:C17"/>
    <mergeCell ref="L17:M17"/>
    <mergeCell ref="B12:C12"/>
    <mergeCell ref="L12:M12"/>
    <mergeCell ref="B13:C13"/>
    <mergeCell ref="L13:M13"/>
    <mergeCell ref="B14:C14"/>
    <mergeCell ref="L14:M14"/>
    <mergeCell ref="B9:C9"/>
    <mergeCell ref="L9:M9"/>
    <mergeCell ref="B10:C10"/>
    <mergeCell ref="L10:M10"/>
    <mergeCell ref="B11:C11"/>
    <mergeCell ref="L11:M11"/>
    <mergeCell ref="B6:C6"/>
    <mergeCell ref="L6:M6"/>
    <mergeCell ref="B7:C7"/>
    <mergeCell ref="L7:M7"/>
    <mergeCell ref="B8:C8"/>
    <mergeCell ref="L8:M8"/>
    <mergeCell ref="B5:C5"/>
    <mergeCell ref="L5:M5"/>
    <mergeCell ref="A1:B1"/>
    <mergeCell ref="C1:L1"/>
    <mergeCell ref="A3:L3"/>
    <mergeCell ref="B4:C4"/>
    <mergeCell ref="L4:M4"/>
  </mergeCells>
  <pageMargins left="0" right="0" top="0" bottom="0" header="0" footer="0"/>
  <pageSetup paperSize="9" orientation="landscape" r:id="rId1"/>
  <headerFooter alignWithMargins="0">
    <oddFooter>&amp;L&amp;C&amp;R</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0356f3-83b3-42db-a4ea-d0e11b8bbdec">
      <Terms xmlns="http://schemas.microsoft.com/office/infopath/2007/PartnerControls"/>
    </lcf76f155ced4ddcb4097134ff3c332f>
    <TaxCatchAll xmlns="8dedfef6-c5ba-4a3e-af87-6a55fe94472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704E2B479DFD448AE0C9C92805B4070" ma:contentTypeVersion="16" ma:contentTypeDescription="Create a new document." ma:contentTypeScope="" ma:versionID="3946fd9243eeae36ff77d413bb56fff2">
  <xsd:schema xmlns:xsd="http://www.w3.org/2001/XMLSchema" xmlns:xs="http://www.w3.org/2001/XMLSchema" xmlns:p="http://schemas.microsoft.com/office/2006/metadata/properties" xmlns:ns2="da0356f3-83b3-42db-a4ea-d0e11b8bbdec" xmlns:ns3="8dedfef6-c5ba-4a3e-af87-6a55fe944720" targetNamespace="http://schemas.microsoft.com/office/2006/metadata/properties" ma:root="true" ma:fieldsID="23fc48cc69829318cc9ba7582e6285bb" ns2:_="" ns3:_="">
    <xsd:import namespace="da0356f3-83b3-42db-a4ea-d0e11b8bbdec"/>
    <xsd:import namespace="8dedfef6-c5ba-4a3e-af87-6a55fe9447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0356f3-83b3-42db-a4ea-d0e11b8bbd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e2eaa90-8f7f-4846-8504-93fa31a835b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edfef6-c5ba-4a3e-af87-6a55fe94472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e3d91f7-f264-4f8b-96b6-77ddf324552e}" ma:internalName="TaxCatchAll" ma:showField="CatchAllData" ma:web="8dedfef6-c5ba-4a3e-af87-6a55fe94472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5A1185-EF22-485B-8464-F83FAB5DE5B5}">
  <ds:schemaRefs>
    <ds:schemaRef ds:uri="http://schemas.microsoft.com/sharepoint/v3/contenttype/forms"/>
  </ds:schemaRefs>
</ds:datastoreItem>
</file>

<file path=customXml/itemProps2.xml><?xml version="1.0" encoding="utf-8"?>
<ds:datastoreItem xmlns:ds="http://schemas.openxmlformats.org/officeDocument/2006/customXml" ds:itemID="{337F57AA-F572-4727-B3AC-8CC111D1B3BC}">
  <ds:schemaRefs>
    <ds:schemaRef ds:uri="http://schemas.microsoft.com/office/2006/metadata/properties"/>
    <ds:schemaRef ds:uri="http://schemas.microsoft.com/office/infopath/2007/PartnerControls"/>
    <ds:schemaRef ds:uri="da0356f3-83b3-42db-a4ea-d0e11b8bbdec"/>
    <ds:schemaRef ds:uri="8dedfef6-c5ba-4a3e-af87-6a55fe944720"/>
  </ds:schemaRefs>
</ds:datastoreItem>
</file>

<file path=customXml/itemProps3.xml><?xml version="1.0" encoding="utf-8"?>
<ds:datastoreItem xmlns:ds="http://schemas.openxmlformats.org/officeDocument/2006/customXml" ds:itemID="{CF3D830E-110D-4E8D-8F41-10188900BB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0356f3-83b3-42db-a4ea-d0e11b8bbdec"/>
    <ds:schemaRef ds:uri="8dedfef6-c5ba-4a3e-af87-6a55fe944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Primer trimestre</vt:lpstr>
      <vt:lpstr>segundo trimestre</vt:lpstr>
      <vt:lpstr> Semestral</vt:lpstr>
      <vt:lpstr>1er. trimestre</vt:lpstr>
      <vt:lpstr>Resumen de 3 trimestre</vt:lpstr>
      <vt:lpstr>Hoja3</vt:lpstr>
      <vt:lpstr>primer </vt:lpstr>
      <vt:lpstr>2 do</vt:lpstr>
      <vt:lpstr>' Semestral'!Área_de_impresión</vt:lpstr>
      <vt:lpstr>'1er. trimestre'!Área_de_impresión</vt:lpstr>
      <vt:lpstr>'Primer trimestre'!Área_de_impresión</vt:lpstr>
      <vt:lpstr>'segundo trimestre'!Área_de_impresión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Bryan Cedeño</cp:lastModifiedBy>
  <cp:revision/>
  <cp:lastPrinted>2025-04-16T12:40:46Z</cp:lastPrinted>
  <dcterms:created xsi:type="dcterms:W3CDTF">2021-03-22T15:50:10Z</dcterms:created>
  <dcterms:modified xsi:type="dcterms:W3CDTF">2025-04-16T13:16:18Z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0x010100C704E2B479DFD448AE0C9C92805B4070</vt:lpwstr>
  </property>
  <property fmtid="{D5CDD505-2E9C-101B-9397-08002B2CF9AE}" pid="3" name="Order">
    <vt:r8>4682400</vt:r8>
  </property>
  <property fmtid="{D5CDD505-2E9C-101B-9397-08002B2CF9AE}" pid="4" name="MediaServiceImageTags">
    <vt:lpwstr/>
  </property>
</Properties>
</file>