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Abril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W10" i="1"/>
  <c r="W78" i="1" s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Z48" i="1" s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8" i="1"/>
  <c r="T78" i="1"/>
  <c r="H78" i="1"/>
  <c r="I78" i="1"/>
  <c r="J78" i="1"/>
  <c r="K78" i="1"/>
  <c r="L78" i="1"/>
  <c r="M78" i="1"/>
  <c r="N78" i="1"/>
  <c r="O78" i="1"/>
  <c r="P78" i="1"/>
  <c r="Q78" i="1"/>
  <c r="R78" i="1"/>
  <c r="S78" i="1"/>
  <c r="U78" i="1"/>
  <c r="V78" i="1"/>
  <c r="X78" i="1"/>
  <c r="Y78" i="1"/>
  <c r="Y48" i="1"/>
  <c r="X48" i="1"/>
  <c r="G78" i="1" l="1"/>
  <c r="I77" i="1"/>
  <c r="J77" i="1"/>
  <c r="L77" i="1"/>
  <c r="M77" i="1"/>
  <c r="O77" i="1" l="1"/>
  <c r="Y77" i="1"/>
  <c r="X77" i="1"/>
  <c r="H77" i="1"/>
  <c r="H48" i="1"/>
  <c r="Z77" i="1" l="1"/>
  <c r="M48" i="1"/>
  <c r="J48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L47" i="1"/>
  <c r="M47" i="1"/>
  <c r="I49" i="1"/>
  <c r="J49" i="1"/>
  <c r="K49" i="1"/>
  <c r="L49" i="1"/>
  <c r="M49" i="1"/>
  <c r="I50" i="1"/>
  <c r="J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H64" i="1" s="1"/>
  <c r="J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L74" i="1"/>
  <c r="M74" i="1"/>
  <c r="I75" i="1"/>
  <c r="J75" i="1"/>
  <c r="L75" i="1"/>
  <c r="M75" i="1"/>
  <c r="I76" i="1"/>
  <c r="J76" i="1"/>
  <c r="L76" i="1"/>
  <c r="M76" i="1"/>
  <c r="H74" i="1" l="1"/>
  <c r="H29" i="1"/>
  <c r="H23" i="1"/>
  <c r="H72" i="1"/>
  <c r="H11" i="1"/>
  <c r="O53" i="1"/>
  <c r="O42" i="1"/>
  <c r="H42" i="1"/>
  <c r="O23" i="1"/>
  <c r="O17" i="1"/>
  <c r="O11" i="1"/>
  <c r="H37" i="1"/>
  <c r="H57" i="1"/>
  <c r="H53" i="1"/>
  <c r="O44" i="1"/>
  <c r="H41" i="1"/>
  <c r="O29" i="1"/>
  <c r="O50" i="1"/>
  <c r="H67" i="1"/>
  <c r="H66" i="1"/>
  <c r="H76" i="1"/>
  <c r="O13" i="1"/>
  <c r="H33" i="1"/>
  <c r="O30" i="1"/>
  <c r="O59" i="1"/>
  <c r="O66" i="1"/>
  <c r="O52" i="1"/>
  <c r="O20" i="1"/>
  <c r="O56" i="1"/>
  <c r="O40" i="1"/>
  <c r="O48" i="1"/>
  <c r="O9" i="1"/>
  <c r="O75" i="1"/>
  <c r="H58" i="1"/>
  <c r="O25" i="1"/>
  <c r="O22" i="1"/>
  <c r="O19" i="1"/>
  <c r="O72" i="1"/>
  <c r="H62" i="1"/>
  <c r="O33" i="1"/>
  <c r="O64" i="1"/>
  <c r="H60" i="1"/>
  <c r="H47" i="1"/>
  <c r="H27" i="1"/>
  <c r="H10" i="1"/>
  <c r="O46" i="1"/>
  <c r="O54" i="1"/>
  <c r="H20" i="1"/>
  <c r="H14" i="1"/>
  <c r="O69" i="1"/>
  <c r="H55" i="1"/>
  <c r="O24" i="1"/>
  <c r="O18" i="1"/>
  <c r="H15" i="1"/>
  <c r="H26" i="1"/>
  <c r="H59" i="1"/>
  <c r="H32" i="1"/>
  <c r="O27" i="1"/>
  <c r="O21" i="1"/>
  <c r="O12" i="1"/>
  <c r="H9" i="1"/>
  <c r="O74" i="1"/>
  <c r="O65" i="1"/>
  <c r="H21" i="1"/>
  <c r="H43" i="1"/>
  <c r="H36" i="1"/>
  <c r="O73" i="1"/>
  <c r="H69" i="1"/>
  <c r="O62" i="1"/>
  <c r="O57" i="1"/>
  <c r="O49" i="1"/>
  <c r="H28" i="1"/>
  <c r="H16" i="1"/>
  <c r="H13" i="1"/>
  <c r="O76" i="1"/>
  <c r="H71" i="1"/>
  <c r="H40" i="1"/>
  <c r="H38" i="1"/>
  <c r="H35" i="1"/>
  <c r="H25" i="1"/>
  <c r="O15" i="1"/>
  <c r="O51" i="1"/>
  <c r="H45" i="1"/>
  <c r="O35" i="1"/>
  <c r="H30" i="1"/>
  <c r="H18" i="1"/>
  <c r="O10" i="1"/>
  <c r="H8" i="1"/>
  <c r="O32" i="1"/>
  <c r="H17" i="1"/>
  <c r="O68" i="1"/>
  <c r="O41" i="1"/>
  <c r="O37" i="1"/>
  <c r="O70" i="1"/>
  <c r="O61" i="1"/>
  <c r="H54" i="1"/>
  <c r="H52" i="1"/>
  <c r="H31" i="1"/>
  <c r="O26" i="1"/>
  <c r="H22" i="1"/>
  <c r="O14" i="1"/>
  <c r="O60" i="1"/>
  <c r="H50" i="1"/>
  <c r="H44" i="1"/>
  <c r="H34" i="1"/>
  <c r="H19" i="1"/>
  <c r="O71" i="1"/>
  <c r="O63" i="1"/>
  <c r="O43" i="1"/>
  <c r="O39" i="1"/>
  <c r="O31" i="1"/>
  <c r="O28" i="1"/>
  <c r="H24" i="1"/>
  <c r="O16" i="1"/>
  <c r="H12" i="1"/>
  <c r="H39" i="1"/>
  <c r="O38" i="1"/>
  <c r="H70" i="1"/>
  <c r="H51" i="1"/>
  <c r="H63" i="1"/>
  <c r="H49" i="1"/>
  <c r="H75" i="1"/>
  <c r="H68" i="1"/>
  <c r="H56" i="1"/>
  <c r="O47" i="1"/>
  <c r="H46" i="1"/>
  <c r="O36" i="1"/>
  <c r="O34" i="1"/>
  <c r="H73" i="1"/>
  <c r="O67" i="1"/>
  <c r="H61" i="1"/>
  <c r="O55" i="1"/>
  <c r="O45" i="1"/>
  <c r="H65" i="1"/>
  <c r="O8" i="1"/>
  <c r="O58" i="1"/>
  <c r="Y75" i="1" l="1"/>
  <c r="X75" i="1"/>
  <c r="Z75" i="1" s="1"/>
  <c r="Y67" i="1" l="1"/>
  <c r="X67" i="1"/>
  <c r="Z67" i="1" l="1"/>
  <c r="Y76" i="1" l="1"/>
  <c r="X76" i="1" l="1"/>
  <c r="Z76" i="1" s="1"/>
  <c r="Y44" i="1" l="1"/>
  <c r="X44" i="1"/>
  <c r="Z44" i="1" s="1"/>
  <c r="Y73" i="1" l="1"/>
  <c r="X73" i="1"/>
  <c r="Z73" i="1" s="1"/>
  <c r="Y74" i="1"/>
  <c r="X74" i="1"/>
  <c r="Z74" i="1" s="1"/>
  <c r="Y72" i="1"/>
  <c r="X72" i="1"/>
  <c r="Z72" i="1" s="1"/>
  <c r="X71" i="1" l="1"/>
  <c r="X40" i="1" l="1"/>
  <c r="Z40" i="1" s="1"/>
  <c r="X30" i="1"/>
  <c r="Z30" i="1" s="1"/>
  <c r="X18" i="1"/>
  <c r="Z18" i="1" s="1"/>
  <c r="X19" i="1"/>
  <c r="Z19" i="1" s="1"/>
  <c r="X52" i="1"/>
  <c r="Z52" i="1" s="1"/>
  <c r="X64" i="1"/>
  <c r="Z64" i="1" s="1"/>
  <c r="X37" i="1"/>
  <c r="Z37" i="1" s="1"/>
  <c r="X27" i="1"/>
  <c r="Z27" i="1" s="1"/>
  <c r="X16" i="1"/>
  <c r="X36" i="1"/>
  <c r="Z36" i="1" s="1"/>
  <c r="X15" i="1"/>
  <c r="X61" i="1"/>
  <c r="X26" i="1"/>
  <c r="Z26" i="1" s="1"/>
  <c r="X60" i="1"/>
  <c r="Z60" i="1" s="1"/>
  <c r="X49" i="1"/>
  <c r="Z49" i="1" s="1"/>
  <c r="X65" i="1"/>
  <c r="X31" i="1"/>
  <c r="Z31" i="1" s="1"/>
  <c r="X53" i="1"/>
  <c r="Z53" i="1" s="1"/>
  <c r="Y19" i="1"/>
  <c r="X13" i="1"/>
  <c r="Y53" i="1"/>
  <c r="X58" i="1"/>
  <c r="Z58" i="1" s="1"/>
  <c r="X34" i="1"/>
  <c r="Z34" i="1" s="1"/>
  <c r="X70" i="1"/>
  <c r="X46" i="1"/>
  <c r="Z46" i="1" s="1"/>
  <c r="X24" i="1"/>
  <c r="Z24" i="1" s="1"/>
  <c r="X55" i="1"/>
  <c r="Z55" i="1" s="1"/>
  <c r="X10" i="1"/>
  <c r="Z10" i="1" s="1"/>
  <c r="X32" i="1"/>
  <c r="Z32" i="1" s="1"/>
  <c r="X42" i="1"/>
  <c r="Z42" i="1" s="1"/>
  <c r="X21" i="1"/>
  <c r="Z21" i="1" s="1"/>
  <c r="X62" i="1"/>
  <c r="Z62" i="1" s="1"/>
  <c r="X50" i="1"/>
  <c r="Z50" i="1" s="1"/>
  <c r="X38" i="1"/>
  <c r="Z38" i="1" s="1"/>
  <c r="X28" i="1"/>
  <c r="Z28" i="1" s="1"/>
  <c r="Y69" i="1"/>
  <c r="Y33" i="1"/>
  <c r="Y23" i="1"/>
  <c r="Y12" i="1"/>
  <c r="Y31" i="1"/>
  <c r="X68" i="1"/>
  <c r="Z68" i="1" s="1"/>
  <c r="X56" i="1"/>
  <c r="Z56" i="1" s="1"/>
  <c r="X43" i="1"/>
  <c r="Z43" i="1" s="1"/>
  <c r="X22" i="1"/>
  <c r="Z22" i="1" s="1"/>
  <c r="X11" i="1"/>
  <c r="Z11" i="1" s="1"/>
  <c r="Y63" i="1"/>
  <c r="Y29" i="1"/>
  <c r="Y17" i="1"/>
  <c r="Y10" i="1"/>
  <c r="Y65" i="1"/>
  <c r="Y57" i="1"/>
  <c r="Y45" i="1"/>
  <c r="X59" i="1"/>
  <c r="X47" i="1"/>
  <c r="Z47" i="1" s="1"/>
  <c r="X35" i="1"/>
  <c r="X25" i="1"/>
  <c r="Z25" i="1" s="1"/>
  <c r="X14" i="1"/>
  <c r="Z14" i="1" s="1"/>
  <c r="Y66" i="1"/>
  <c r="Y54" i="1"/>
  <c r="Y41" i="1"/>
  <c r="Y20" i="1"/>
  <c r="Y9" i="1"/>
  <c r="X69" i="1"/>
  <c r="Z69" i="1" s="1"/>
  <c r="X57" i="1"/>
  <c r="Z57" i="1" s="1"/>
  <c r="X45" i="1"/>
  <c r="Z45" i="1" s="1"/>
  <c r="X33" i="1"/>
  <c r="Z33" i="1" s="1"/>
  <c r="X23" i="1"/>
  <c r="Z23" i="1" s="1"/>
  <c r="X12" i="1"/>
  <c r="Z12" i="1" s="1"/>
  <c r="Y64" i="1"/>
  <c r="Y52" i="1"/>
  <c r="Y40" i="1"/>
  <c r="Y30" i="1"/>
  <c r="Y18" i="1"/>
  <c r="Y51" i="1"/>
  <c r="Y39" i="1"/>
  <c r="X66" i="1"/>
  <c r="X54" i="1"/>
  <c r="Z54" i="1" s="1"/>
  <c r="X41" i="1"/>
  <c r="Z41" i="1" s="1"/>
  <c r="X20" i="1"/>
  <c r="Z20" i="1" s="1"/>
  <c r="X9" i="1"/>
  <c r="Z9" i="1" s="1"/>
  <c r="Y68" i="1"/>
  <c r="Y56" i="1"/>
  <c r="Y43" i="1"/>
  <c r="Y22" i="1"/>
  <c r="Y62" i="1"/>
  <c r="Y50" i="1"/>
  <c r="Y38" i="1"/>
  <c r="Y28" i="1"/>
  <c r="X63" i="1"/>
  <c r="Z63" i="1" s="1"/>
  <c r="X51" i="1"/>
  <c r="Z51" i="1" s="1"/>
  <c r="X39" i="1"/>
  <c r="Z39" i="1" s="1"/>
  <c r="X29" i="1"/>
  <c r="Z29" i="1" s="1"/>
  <c r="X17" i="1"/>
  <c r="Y13" i="1"/>
  <c r="Y61" i="1"/>
  <c r="Y37" i="1"/>
  <c r="Y27" i="1"/>
  <c r="Y8" i="1"/>
  <c r="Y60" i="1"/>
  <c r="Y49" i="1"/>
  <c r="Y36" i="1"/>
  <c r="Y26" i="1"/>
  <c r="Y16" i="1"/>
  <c r="Y35" i="1"/>
  <c r="Y47" i="1"/>
  <c r="Y15" i="1"/>
  <c r="Y70" i="1"/>
  <c r="Y58" i="1"/>
  <c r="Y46" i="1"/>
  <c r="Y34" i="1"/>
  <c r="Y24" i="1"/>
  <c r="Y14" i="1"/>
  <c r="Y59" i="1"/>
  <c r="Y25" i="1"/>
  <c r="Y71" i="1"/>
  <c r="X8" i="1"/>
  <c r="Y55" i="1"/>
  <c r="Y42" i="1"/>
  <c r="Y32" i="1"/>
  <c r="Y21" i="1"/>
  <c r="Y11" i="1"/>
  <c r="Z71" i="1"/>
  <c r="Z70" i="1" l="1"/>
  <c r="Z66" i="1" l="1"/>
  <c r="Z65" i="1" l="1"/>
  <c r="Z16" i="1" l="1"/>
  <c r="Z61" i="1"/>
  <c r="Z15" i="1"/>
  <c r="Z17" i="1" l="1"/>
  <c r="Z59" i="1"/>
  <c r="Z13" i="1" l="1"/>
  <c r="Z35" i="1"/>
  <c r="Z78" i="1" l="1"/>
  <c r="Z8" i="1"/>
</calcChain>
</file>

<file path=xl/sharedStrings.xml><?xml version="1.0" encoding="utf-8"?>
<sst xmlns="http://schemas.openxmlformats.org/spreadsheetml/2006/main" count="402" uniqueCount="188">
  <si>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</si>
  <si>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</si>
  <si>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</si>
  <si>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</si>
  <si>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</si>
  <si>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</si>
  <si>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</si>
  <si>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</si>
  <si>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</si>
  <si>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</si>
  <si>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</si>
  <si>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</si>
  <si>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</si>
  <si>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</si>
  <si>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</si>
  <si>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</si>
  <si>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</si>
  <si>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</si>
  <si>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</si>
  <si>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</si>
  <si>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</si>
  <si>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</si>
  <si>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</si>
  <si>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</si>
  <si>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</si>
  <si>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</si>
  <si>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</si>
  <si>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</si>
  <si>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</si>
  <si>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</si>
  <si>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</si>
  <si>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</si>
  <si>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</si>
  <si>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</si>
  <si>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</si>
  <si>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</si>
  <si>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</si>
  <si>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</si>
  <si>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</si>
  <si>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</si>
  <si>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</si>
  <si>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</si>
  <si>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</si>
  <si>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</si>
  <si>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</si>
  <si>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</si>
  <si>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</si>
  <si>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</si>
  <si>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</si>
  <si>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</si>
  <si>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</si>
  <si>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</si>
  <si>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</si>
  <si>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</si>
  <si>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</si>
  <si>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</si>
  <si>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</si>
  <si>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</si>
  <si>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</si>
  <si>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</si>
  <si>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</si>
  <si>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</si>
  <si>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</si>
  <si>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</si>
  <si>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</si>
  <si>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</si>
  <si>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</si>
  <si>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</si>
  <si>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</si>
  <si>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</si>
  <si>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</si>
  <si>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</si>
  <si>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</si>
  <si>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</si>
  <si>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</si>
  <si>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</si>
  <si>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</si>
  <si>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</si>
  <si>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</si>
  <si>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</si>
  <si>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</si>
  <si>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</si>
  <si>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</si>
  <si>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</si>
  <si>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</si>
  <si>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</si>
  <si>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</si>
  <si>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</si>
  <si>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</si>
  <si>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</si>
  <si>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</si>
  <si>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</si>
  <si>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</si>
  <si>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</si>
  <si>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</si>
  <si>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</si>
  <si>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</si>
  <si>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</si>
  <si>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</si>
  <si>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</si>
  <si>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</si>
  <si>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</si>
  <si>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</si>
  <si>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</si>
  <si>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</si>
  <si>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</si>
  <si>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</si>
  <si>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</si>
  <si>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</si>
  <si>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</si>
  <si>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</si>
  <si>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</si>
  <si>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</si>
  <si>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</si>
  <si>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</si>
  <si>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</si>
  <si>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</si>
  <si>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</si>
  <si>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</si>
  <si>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</si>
  <si>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</si>
  <si>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</si>
  <si>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</si>
  <si>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</si>
  <si>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</si>
  <si>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</si>
  <si>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</si>
  <si>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</si>
  <si>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</si>
  <si>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</si>
  <si>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</si>
  <si>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</si>
  <si>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</si>
  <si>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</si>
  <si>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</si>
  <si>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</si>
  <si>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</si>
  <si>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</si>
  <si>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</si>
  <si>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</si>
  <si>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</si>
  <si>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</si>
  <si>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</si>
  <si>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</si>
  <si>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</si>
  <si>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</si>
  <si>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</si>
  <si>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</si>
  <si>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</si>
  <si>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</si>
  <si>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</si>
  <si>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</si>
  <si>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</si>
  <si>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</si>
  <si>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</si>
  <si>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</si>
  <si>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</si>
  <si>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</si>
  <si>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</si>
  <si>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</si>
  <si>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</si>
  <si>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</si>
  <si>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</si>
  <si>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</si>
  <si>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</si>
  <si>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</si>
  <si>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</si>
  <si>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</si>
  <si>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</si>
  <si>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</si>
  <si>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</si>
  <si>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</si>
  <si>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</si>
  <si>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</si>
  <si>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</si>
  <si>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</si>
  <si>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</si>
  <si>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</si>
  <si>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</si>
  <si>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</si>
  <si>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</si>
  <si>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</si>
  <si>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</si>
  <si>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 xml:space="preserve">PAOLA LOPEZ SOTO </t>
  </si>
  <si>
    <t>ELAYNE ANGELINE MARYINEZ  FILPO</t>
  </si>
  <si>
    <t>TECNICO DE PRESUPUESTO</t>
  </si>
  <si>
    <t>CONSEJO NACIONAL DE SEGURIDAD SOCIAL
NOMINA DE SUELDOS PERSONAL TEMPORAL ABRIL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</si>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</sst>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3" fillId="0" borderId="2" xfId="1" applyFont="1" applyFill="1" applyBorder="1" applyAlignment="1">
      <alignment vertical="center" wrapText="1"/>
    </xf>
    <xf numFmtId="0" fontId="0" fillId="2" borderId="2" xfId="0" applyFill="1" applyBorder="1"/>
    <xf numFmtId="165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43" fontId="8" fillId="5" borderId="16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23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Fill="1" applyBorder="1"/>
    <xf numFmtId="0" fontId="11" fillId="0" borderId="24" xfId="0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43" fontId="11" fillId="0" borderId="24" xfId="1" applyFont="1" applyFill="1" applyBorder="1" applyAlignment="1">
      <alignment vertical="center" wrapText="1"/>
    </xf>
    <xf numFmtId="43" fontId="11" fillId="2" borderId="24" xfId="1" applyFont="1" applyFill="1" applyBorder="1" applyAlignment="1">
      <alignment vertical="center" wrapText="1"/>
    </xf>
    <xf numFmtId="43" fontId="11" fillId="2" borderId="24" xfId="1" applyFont="1" applyFill="1" applyBorder="1" applyAlignment="1">
      <alignment horizontal="center" vertical="center" wrapText="1"/>
    </xf>
    <xf numFmtId="0" fontId="8" fillId="5" borderId="26" xfId="0" applyNumberFormat="1" applyFont="1" applyFill="1" applyBorder="1" applyAlignment="1">
      <alignment horizontal="center" vertical="center" wrapText="1" readingOrder="1"/>
    </xf>
    <xf numFmtId="0" fontId="8" fillId="4" borderId="27" xfId="0" applyNumberFormat="1" applyFont="1" applyFill="1" applyBorder="1" applyAlignment="1">
      <alignment horizontal="center" wrapText="1"/>
    </xf>
    <xf numFmtId="0" fontId="8" fillId="4" borderId="27" xfId="0" applyNumberFormat="1" applyFont="1" applyFill="1" applyBorder="1" applyAlignment="1">
      <alignment horizontal="right" wrapText="1"/>
    </xf>
    <xf numFmtId="0" fontId="8" fillId="4" borderId="27" xfId="0" applyNumberFormat="1" applyFont="1" applyFill="1" applyBorder="1" applyAlignment="1">
      <alignment wrapText="1"/>
    </xf>
    <xf numFmtId="165" fontId="8" fillId="4" borderId="27" xfId="1" applyNumberFormat="1" applyFont="1" applyFill="1" applyBorder="1" applyAlignment="1">
      <alignment vertical="center" wrapText="1" readingOrder="1"/>
    </xf>
    <xf numFmtId="0" fontId="8" fillId="4" borderId="28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8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43" fontId="18" fillId="5" borderId="30" xfId="1" applyFont="1" applyFill="1" applyBorder="1" applyAlignment="1">
      <alignment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vertical="center" wrapText="1" readingOrder="1"/>
    </xf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165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43" fontId="12" fillId="0" borderId="2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7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5" fontId="17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5" xfId="1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vertical="center" wrapText="1"/>
    </xf>
    <xf numFmtId="164" fontId="11" fillId="0" borderId="22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2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7" xfId="0" applyNumberFormat="1" applyFont="1" applyFill="1" applyBorder="1" applyAlignment="1">
      <alignment horizontal="center" vertical="center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43" fontId="20" fillId="5" borderId="19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4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vertical="center" wrapText="1"/>
    </xf>
    <xf numFmtId="43" fontId="11" fillId="2" borderId="36" xfId="1" applyFont="1" applyFill="1" applyBorder="1" applyAlignment="1">
      <alignment vertical="center" wrapText="1"/>
    </xf>
    <xf numFmtId="43" fontId="11" fillId="0" borderId="7" xfId="1" applyFont="1" applyFill="1" applyBorder="1" applyAlignment="1">
      <alignment horizontal="left"/>
    </xf>
    <xf numFmtId="43" fontId="11" fillId="0" borderId="7" xfId="1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7" xfId="0" applyFill="1" applyBorder="1"/>
    <xf numFmtId="43" fontId="11" fillId="0" borderId="24" xfId="1" applyFont="1" applyFill="1" applyBorder="1" applyAlignment="1">
      <alignment horizontal="center" vertical="center" wrapText="1"/>
    </xf>
    <xf numFmtId="0" fontId="4" fillId="0" borderId="38" xfId="0" applyFont="1" applyFill="1" applyBorder="1"/>
    <xf numFmtId="0" fontId="4" fillId="0" borderId="24" xfId="0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7"/>
  <sheetViews>
    <sheetView tabSelected="1" view="pageBreakPreview" zoomScale="86" zoomScaleNormal="86" zoomScaleSheetLayoutView="86" workbookViewId="0">
      <selection activeCell="A7" sqref="A7:XFD7"/>
    </sheetView>
  </sheetViews>
  <sheetFormatPr baseColWidth="10" defaultRowHeight="15" x14ac:dyDescent="0.25"/>
  <cols>
    <col min="1" max="1" width="8" customWidth="1"/>
    <col min="2" max="2" width="38.5703125" customWidth="1"/>
    <col min="3" max="3" width="12.28515625" style="6" bestFit="1" customWidth="1"/>
    <col min="4" max="4" width="45.85546875" customWidth="1"/>
    <col min="5" max="5" width="47" customWidth="1"/>
    <col min="6" max="6" width="17.85546875" bestFit="1" customWidth="1"/>
    <col min="7" max="7" width="24.85546875" style="8" customWidth="1"/>
    <col min="8" max="8" width="26.28515625" style="4" hidden="1" customWidth="1"/>
    <col min="9" max="9" width="21.5703125" style="5" bestFit="1" customWidth="1"/>
    <col min="10" max="10" width="27.85546875" style="5" bestFit="1" customWidth="1"/>
    <col min="11" max="11" width="19.5703125" style="5" bestFit="1" customWidth="1"/>
    <col min="12" max="13" width="21.5703125" style="5" bestFit="1" customWidth="1"/>
    <col min="14" max="14" width="24.28515625" style="5" hidden="1" customWidth="1"/>
    <col min="15" max="15" width="24.5703125" style="5" bestFit="1" customWidth="1"/>
    <col min="16" max="16" width="17.42578125" style="4" hidden="1" customWidth="1"/>
    <col min="17" max="17" width="21.5703125" style="103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2.85546875" style="22" bestFit="1" customWidth="1"/>
    <col min="23" max="24" width="21.5703125" style="4" bestFit="1" customWidth="1"/>
    <col min="25" max="25" width="24.5703125" style="4" customWidth="1"/>
    <col min="26" max="26" width="24.42578125" style="4" customWidth="1"/>
    <col min="27" max="28" width="24.42578125" style="125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44" t="s">
        <v>186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26"/>
      <c r="AB4" s="126"/>
    </row>
    <row r="5" spans="1:33" s="1" customFormat="1" ht="23.25" customHeight="1" x14ac:dyDescent="0.3">
      <c r="A5" s="60" t="s">
        <v>0</v>
      </c>
      <c r="B5" s="61" t="s">
        <v>0</v>
      </c>
      <c r="C5" s="146" t="s">
        <v>35</v>
      </c>
      <c r="D5" s="61" t="s">
        <v>0</v>
      </c>
      <c r="E5" s="62" t="s">
        <v>0</v>
      </c>
      <c r="F5" s="61" t="s">
        <v>0</v>
      </c>
      <c r="G5" s="63" t="s">
        <v>0</v>
      </c>
      <c r="H5" s="64"/>
      <c r="I5" s="149" t="s">
        <v>1</v>
      </c>
      <c r="J5" s="150"/>
      <c r="K5" s="150"/>
      <c r="L5" s="150"/>
      <c r="M5" s="150"/>
      <c r="N5" s="151"/>
      <c r="O5" s="65"/>
      <c r="P5" s="152" t="s">
        <v>20</v>
      </c>
      <c r="Q5" s="153"/>
      <c r="R5" s="153"/>
      <c r="S5" s="153"/>
      <c r="T5" s="153"/>
      <c r="U5" s="153"/>
      <c r="V5" s="154"/>
      <c r="W5" s="66"/>
      <c r="X5" s="155" t="s">
        <v>60</v>
      </c>
      <c r="Y5" s="156"/>
      <c r="Z5" s="132"/>
      <c r="AA5" s="127"/>
      <c r="AB5" s="127"/>
    </row>
    <row r="6" spans="1:33" s="1" customFormat="1" ht="66" customHeight="1" thickBot="1" x14ac:dyDescent="0.55000000000000004">
      <c r="A6" s="67" t="s">
        <v>153</v>
      </c>
      <c r="B6" s="59" t="s">
        <v>2</v>
      </c>
      <c r="C6" s="147"/>
      <c r="D6" s="59" t="s">
        <v>3</v>
      </c>
      <c r="E6" s="59" t="s">
        <v>19</v>
      </c>
      <c r="F6" s="59" t="s">
        <v>4</v>
      </c>
      <c r="G6" s="68" t="s">
        <v>154</v>
      </c>
      <c r="H6" s="69" t="s">
        <v>57</v>
      </c>
      <c r="I6" s="157" t="s">
        <v>155</v>
      </c>
      <c r="J6" s="158"/>
      <c r="K6" s="159" t="s">
        <v>58</v>
      </c>
      <c r="L6" s="157" t="s">
        <v>34</v>
      </c>
      <c r="M6" s="158"/>
      <c r="N6" s="70" t="s">
        <v>156</v>
      </c>
      <c r="O6" s="71" t="s">
        <v>157</v>
      </c>
      <c r="P6" s="72" t="s">
        <v>18</v>
      </c>
      <c r="Q6" s="72" t="s">
        <v>14</v>
      </c>
      <c r="R6" s="72" t="s">
        <v>15</v>
      </c>
      <c r="S6" s="72" t="s">
        <v>16</v>
      </c>
      <c r="T6" s="161" t="s">
        <v>17</v>
      </c>
      <c r="U6" s="161" t="s">
        <v>177</v>
      </c>
      <c r="V6" s="76" t="s">
        <v>168</v>
      </c>
      <c r="W6" s="73" t="s">
        <v>67</v>
      </c>
      <c r="X6" s="142" t="s">
        <v>5</v>
      </c>
      <c r="Y6" s="142" t="s">
        <v>158</v>
      </c>
      <c r="Z6" s="142" t="s">
        <v>159</v>
      </c>
      <c r="AA6" s="127"/>
      <c r="AB6" s="127"/>
    </row>
    <row r="7" spans="1:33" s="1" customFormat="1" ht="39" customHeight="1" thickBot="1" x14ac:dyDescent="0.35">
      <c r="A7" s="85" t="s">
        <v>187</v>
      </c>
      <c r="B7" s="86" t="s">
        <v>0</v>
      </c>
      <c r="C7" s="148"/>
      <c r="D7" s="87" t="s">
        <v>0</v>
      </c>
      <c r="E7" s="88" t="s">
        <v>0</v>
      </c>
      <c r="F7" s="86" t="s">
        <v>0</v>
      </c>
      <c r="G7" s="89" t="s">
        <v>0</v>
      </c>
      <c r="H7" s="90"/>
      <c r="I7" s="91" t="s">
        <v>160</v>
      </c>
      <c r="J7" s="91" t="s">
        <v>59</v>
      </c>
      <c r="K7" s="160"/>
      <c r="L7" s="92" t="s">
        <v>161</v>
      </c>
      <c r="M7" s="93" t="s">
        <v>162</v>
      </c>
      <c r="N7" s="94">
        <v>1715.46</v>
      </c>
      <c r="O7" s="95" t="s">
        <v>0</v>
      </c>
      <c r="P7" s="96"/>
      <c r="Q7" s="96"/>
      <c r="R7" s="72"/>
      <c r="S7" s="72"/>
      <c r="T7" s="162"/>
      <c r="U7" s="162"/>
      <c r="V7" s="97"/>
      <c r="W7" s="73" t="s">
        <v>0</v>
      </c>
      <c r="X7" s="143"/>
      <c r="Y7" s="143"/>
      <c r="Z7" s="143"/>
      <c r="AA7" s="127"/>
      <c r="AB7" s="127"/>
    </row>
    <row r="8" spans="1:33" s="41" customFormat="1" ht="20.25" x14ac:dyDescent="0.3">
      <c r="A8" s="79">
        <v>1</v>
      </c>
      <c r="B8" s="80" t="s">
        <v>65</v>
      </c>
      <c r="C8" s="81" t="s">
        <v>37</v>
      </c>
      <c r="D8" s="80" t="s">
        <v>10</v>
      </c>
      <c r="E8" s="80" t="s">
        <v>66</v>
      </c>
      <c r="F8" s="80" t="s">
        <v>62</v>
      </c>
      <c r="G8" s="82">
        <v>185000</v>
      </c>
      <c r="H8" s="82">
        <f>+G8-(I8+L8+N8)</f>
        <v>174066.5</v>
      </c>
      <c r="I8" s="82">
        <f>IF(G8&lt;=374040,G8*2.87%,9334.68)</f>
        <v>5309.5</v>
      </c>
      <c r="J8" s="82">
        <f>IF(G8&lt;=374040,G8*7.1%,23092.75)</f>
        <v>13134.999999999998</v>
      </c>
      <c r="K8" s="83">
        <v>953.69</v>
      </c>
      <c r="L8" s="82">
        <f>IF(G8&lt;=187020,G8*3.04%,4943.8)</f>
        <v>5624</v>
      </c>
      <c r="M8" s="82">
        <f>IF(G8&lt;=187020,G8*7.09%,11530.11)</f>
        <v>13116.5</v>
      </c>
      <c r="N8" s="82">
        <v>0</v>
      </c>
      <c r="O8" s="82">
        <f t="shared" ref="O8:O69" si="0">+I8+J8+K8+L8+M8+N8</f>
        <v>38138.69</v>
      </c>
      <c r="P8" s="82">
        <v>25</v>
      </c>
      <c r="Q8" s="82"/>
      <c r="R8" s="83"/>
      <c r="S8" s="82">
        <v>664.4</v>
      </c>
      <c r="T8" s="84">
        <v>200</v>
      </c>
      <c r="U8" s="84"/>
      <c r="V8" s="83">
        <v>32099.49</v>
      </c>
      <c r="W8" s="83">
        <f>P8+Q8+S8+T8+V8</f>
        <v>32988.89</v>
      </c>
      <c r="X8" s="83">
        <f t="shared" ref="X8:X39" si="1">+I8+L8+N8</f>
        <v>10933.5</v>
      </c>
      <c r="Y8" s="83">
        <f t="shared" ref="Y8:Y39" si="2">+J8+K8+M8</f>
        <v>27205.19</v>
      </c>
      <c r="Z8" s="82">
        <f t="shared" ref="Z8:Z39" si="3">+G8-(W8+X8)</f>
        <v>141077.60999999999</v>
      </c>
      <c r="AA8" s="109"/>
      <c r="AB8" s="109"/>
      <c r="AC8" s="42"/>
      <c r="AD8" s="43"/>
      <c r="AE8" s="43"/>
      <c r="AF8" s="43"/>
      <c r="AG8" s="111"/>
    </row>
    <row r="9" spans="1:33" s="43" customFormat="1" ht="20.25" x14ac:dyDescent="0.3">
      <c r="A9" s="36">
        <v>2</v>
      </c>
      <c r="B9" s="37" t="s">
        <v>83</v>
      </c>
      <c r="C9" s="38" t="s">
        <v>36</v>
      </c>
      <c r="D9" s="37" t="s">
        <v>8</v>
      </c>
      <c r="E9" s="37" t="s">
        <v>84</v>
      </c>
      <c r="F9" s="37" t="s">
        <v>62</v>
      </c>
      <c r="G9" s="39">
        <v>185000</v>
      </c>
      <c r="H9" s="39">
        <f>+G9-(I9+L9+N9)</f>
        <v>174066.5</v>
      </c>
      <c r="I9" s="39">
        <f t="shared" ref="I9:I67" si="4">IF(G9&lt;=374040,G9*2.87%,9334.68)</f>
        <v>5309.5</v>
      </c>
      <c r="J9" s="39">
        <f t="shared" ref="J9:J67" si="5">IF(G9&lt;=374040,G9*7.1%,23092.75)</f>
        <v>13134.999999999998</v>
      </c>
      <c r="K9" s="83">
        <v>953.69</v>
      </c>
      <c r="L9" s="39">
        <f t="shared" ref="L9:L67" si="6">IF(G9&lt;=187020,G9*3.04%,4943.8)</f>
        <v>5624</v>
      </c>
      <c r="M9" s="39">
        <f t="shared" ref="M9:M67" si="7">IF(G9&lt;=187020,G9*7.09%,11530.11)</f>
        <v>13116.5</v>
      </c>
      <c r="N9" s="39">
        <v>0</v>
      </c>
      <c r="O9" s="39">
        <f t="shared" si="0"/>
        <v>38138.69</v>
      </c>
      <c r="P9" s="39">
        <v>25</v>
      </c>
      <c r="Q9" s="39"/>
      <c r="R9" s="54"/>
      <c r="S9" s="39"/>
      <c r="T9" s="53">
        <v>200</v>
      </c>
      <c r="U9" s="53">
        <v>26014.57</v>
      </c>
      <c r="V9" s="54">
        <v>6084.9200000000019</v>
      </c>
      <c r="W9" s="83">
        <f t="shared" ref="W9:W72" si="8">P9+Q9+S9+T9+V9</f>
        <v>6309.9200000000019</v>
      </c>
      <c r="X9" s="54">
        <f t="shared" si="1"/>
        <v>10933.5</v>
      </c>
      <c r="Y9" s="54">
        <f t="shared" si="2"/>
        <v>27205.19</v>
      </c>
      <c r="Z9" s="39">
        <f t="shared" si="3"/>
        <v>167756.57999999999</v>
      </c>
      <c r="AA9" s="109"/>
      <c r="AB9" s="109"/>
      <c r="AC9" s="42"/>
    </row>
    <row r="10" spans="1:33" s="43" customFormat="1" ht="81" x14ac:dyDescent="0.3">
      <c r="A10" s="36">
        <v>3</v>
      </c>
      <c r="B10" s="37" t="s">
        <v>77</v>
      </c>
      <c r="C10" s="38" t="s">
        <v>37</v>
      </c>
      <c r="D10" s="37" t="s">
        <v>101</v>
      </c>
      <c r="E10" s="37" t="s">
        <v>102</v>
      </c>
      <c r="F10" s="37" t="s">
        <v>62</v>
      </c>
      <c r="G10" s="39">
        <v>185000</v>
      </c>
      <c r="H10" s="39">
        <f>+G10-(I10+L10+N10)</f>
        <v>174066.5</v>
      </c>
      <c r="I10" s="39">
        <f t="shared" si="4"/>
        <v>5309.5</v>
      </c>
      <c r="J10" s="39">
        <f t="shared" si="5"/>
        <v>13134.999999999998</v>
      </c>
      <c r="K10" s="83">
        <v>953.69</v>
      </c>
      <c r="L10" s="39">
        <f t="shared" si="6"/>
        <v>5624</v>
      </c>
      <c r="M10" s="39">
        <f t="shared" si="7"/>
        <v>13116.5</v>
      </c>
      <c r="N10" s="39">
        <v>0</v>
      </c>
      <c r="O10" s="39">
        <f t="shared" si="0"/>
        <v>38138.69</v>
      </c>
      <c r="P10" s="39">
        <v>25</v>
      </c>
      <c r="Q10" s="39"/>
      <c r="R10" s="39"/>
      <c r="S10" s="39">
        <v>3986.4</v>
      </c>
      <c r="T10" s="77">
        <v>200</v>
      </c>
      <c r="U10" s="77"/>
      <c r="V10" s="39">
        <v>32099.49</v>
      </c>
      <c r="W10" s="83">
        <f t="shared" si="8"/>
        <v>36310.89</v>
      </c>
      <c r="X10" s="39">
        <f t="shared" si="1"/>
        <v>10933.5</v>
      </c>
      <c r="Y10" s="39">
        <f t="shared" si="2"/>
        <v>27205.19</v>
      </c>
      <c r="Z10" s="39">
        <f t="shared" si="3"/>
        <v>137755.60999999999</v>
      </c>
      <c r="AA10" s="109"/>
      <c r="AB10" s="109"/>
      <c r="AC10" s="42"/>
    </row>
    <row r="11" spans="1:33" s="43" customFormat="1" ht="60.75" x14ac:dyDescent="0.3">
      <c r="A11" s="36">
        <v>4</v>
      </c>
      <c r="B11" s="44" t="s">
        <v>99</v>
      </c>
      <c r="C11" s="38" t="s">
        <v>36</v>
      </c>
      <c r="D11" s="37" t="s">
        <v>9</v>
      </c>
      <c r="E11" s="44" t="s">
        <v>100</v>
      </c>
      <c r="F11" s="37" t="s">
        <v>62</v>
      </c>
      <c r="G11" s="39">
        <v>185000</v>
      </c>
      <c r="H11" s="39">
        <f t="shared" ref="H11:H63" si="9">+G11-(I11+L11+N11)</f>
        <v>172351.04</v>
      </c>
      <c r="I11" s="39">
        <f t="shared" si="4"/>
        <v>5309.5</v>
      </c>
      <c r="J11" s="39">
        <f t="shared" si="5"/>
        <v>13134.999999999998</v>
      </c>
      <c r="K11" s="83">
        <v>953.69</v>
      </c>
      <c r="L11" s="39">
        <f t="shared" si="6"/>
        <v>5624</v>
      </c>
      <c r="M11" s="39">
        <f t="shared" si="7"/>
        <v>13116.5</v>
      </c>
      <c r="N11" s="39">
        <v>1715.46</v>
      </c>
      <c r="O11" s="39">
        <f t="shared" si="0"/>
        <v>39854.15</v>
      </c>
      <c r="P11" s="39">
        <v>25</v>
      </c>
      <c r="Q11" s="39"/>
      <c r="R11" s="39"/>
      <c r="S11" s="39"/>
      <c r="T11" s="77">
        <v>200</v>
      </c>
      <c r="U11" s="77"/>
      <c r="V11" s="39">
        <v>31670.63</v>
      </c>
      <c r="W11" s="83">
        <f t="shared" si="8"/>
        <v>31895.63</v>
      </c>
      <c r="X11" s="39">
        <f t="shared" si="1"/>
        <v>12648.96</v>
      </c>
      <c r="Y11" s="39">
        <f t="shared" si="2"/>
        <v>27205.19</v>
      </c>
      <c r="Z11" s="39">
        <f t="shared" si="3"/>
        <v>140455.41</v>
      </c>
      <c r="AA11" s="109"/>
      <c r="AB11" s="109"/>
      <c r="AC11" s="42"/>
    </row>
    <row r="12" spans="1:33" s="43" customFormat="1" ht="60.75" x14ac:dyDescent="0.3">
      <c r="A12" s="36">
        <v>5</v>
      </c>
      <c r="B12" s="37" t="s">
        <v>78</v>
      </c>
      <c r="C12" s="38" t="s">
        <v>36</v>
      </c>
      <c r="D12" s="37" t="s">
        <v>86</v>
      </c>
      <c r="E12" s="37" t="s">
        <v>109</v>
      </c>
      <c r="F12" s="37" t="s">
        <v>62</v>
      </c>
      <c r="G12" s="39">
        <v>185000</v>
      </c>
      <c r="H12" s="39">
        <f t="shared" si="9"/>
        <v>172351.04</v>
      </c>
      <c r="I12" s="39">
        <f t="shared" si="4"/>
        <v>5309.5</v>
      </c>
      <c r="J12" s="39">
        <f t="shared" si="5"/>
        <v>13134.999999999998</v>
      </c>
      <c r="K12" s="83">
        <v>953.69</v>
      </c>
      <c r="L12" s="39">
        <f t="shared" si="6"/>
        <v>5624</v>
      </c>
      <c r="M12" s="39">
        <f t="shared" si="7"/>
        <v>13116.5</v>
      </c>
      <c r="N12" s="39">
        <v>1715.46</v>
      </c>
      <c r="O12" s="39">
        <f t="shared" si="0"/>
        <v>39854.15</v>
      </c>
      <c r="P12" s="39">
        <v>25</v>
      </c>
      <c r="Q12" s="39">
        <v>5000</v>
      </c>
      <c r="R12" s="39"/>
      <c r="S12" s="39">
        <v>3986.4</v>
      </c>
      <c r="T12" s="77">
        <v>200</v>
      </c>
      <c r="U12" s="77"/>
      <c r="V12" s="39">
        <v>31670.63</v>
      </c>
      <c r="W12" s="83">
        <f t="shared" si="8"/>
        <v>40882.03</v>
      </c>
      <c r="X12" s="39">
        <f t="shared" si="1"/>
        <v>12648.96</v>
      </c>
      <c r="Y12" s="39">
        <f t="shared" si="2"/>
        <v>27205.19</v>
      </c>
      <c r="Z12" s="39">
        <f t="shared" si="3"/>
        <v>131469.01</v>
      </c>
      <c r="AA12" s="109"/>
      <c r="AB12" s="109"/>
      <c r="AC12" s="42"/>
    </row>
    <row r="13" spans="1:33" s="43" customFormat="1" ht="20.25" x14ac:dyDescent="0.3">
      <c r="A13" s="36">
        <v>6</v>
      </c>
      <c r="B13" s="37" t="s">
        <v>73</v>
      </c>
      <c r="C13" s="38" t="s">
        <v>37</v>
      </c>
      <c r="D13" s="37" t="s">
        <v>85</v>
      </c>
      <c r="E13" s="37" t="s">
        <v>80</v>
      </c>
      <c r="F13" s="37" t="s">
        <v>62</v>
      </c>
      <c r="G13" s="39">
        <v>185000</v>
      </c>
      <c r="H13" s="39">
        <f t="shared" si="9"/>
        <v>170635.58</v>
      </c>
      <c r="I13" s="39">
        <f t="shared" si="4"/>
        <v>5309.5</v>
      </c>
      <c r="J13" s="39">
        <f t="shared" si="5"/>
        <v>13134.999999999998</v>
      </c>
      <c r="K13" s="83">
        <v>953.69</v>
      </c>
      <c r="L13" s="39">
        <f t="shared" si="6"/>
        <v>5624</v>
      </c>
      <c r="M13" s="39">
        <f t="shared" si="7"/>
        <v>13116.5</v>
      </c>
      <c r="N13" s="39">
        <v>3430.92</v>
      </c>
      <c r="O13" s="39">
        <f t="shared" si="0"/>
        <v>41569.61</v>
      </c>
      <c r="P13" s="39">
        <v>25</v>
      </c>
      <c r="Q13" s="39"/>
      <c r="R13" s="39"/>
      <c r="S13" s="39">
        <v>2657.6</v>
      </c>
      <c r="T13" s="77">
        <v>200</v>
      </c>
      <c r="U13" s="77">
        <v>26014.57</v>
      </c>
      <c r="V13" s="39">
        <v>5227.1899999999987</v>
      </c>
      <c r="W13" s="83">
        <f t="shared" si="8"/>
        <v>8109.7899999999991</v>
      </c>
      <c r="X13" s="39">
        <f t="shared" si="1"/>
        <v>14364.42</v>
      </c>
      <c r="Y13" s="39">
        <f t="shared" si="2"/>
        <v>27205.19</v>
      </c>
      <c r="Z13" s="39">
        <f t="shared" si="3"/>
        <v>162525.79</v>
      </c>
      <c r="AA13" s="109"/>
      <c r="AB13" s="109"/>
      <c r="AC13" s="42"/>
    </row>
    <row r="14" spans="1:33" s="43" customFormat="1" ht="20.25" x14ac:dyDescent="0.3">
      <c r="A14" s="36">
        <v>7</v>
      </c>
      <c r="B14" s="37" t="s">
        <v>148</v>
      </c>
      <c r="C14" s="38" t="s">
        <v>36</v>
      </c>
      <c r="D14" s="37" t="s">
        <v>69</v>
      </c>
      <c r="E14" s="37" t="s">
        <v>81</v>
      </c>
      <c r="F14" s="37" t="s">
        <v>62</v>
      </c>
      <c r="G14" s="39">
        <v>185000</v>
      </c>
      <c r="H14" s="39">
        <f t="shared" si="9"/>
        <v>174066.5</v>
      </c>
      <c r="I14" s="39">
        <f t="shared" si="4"/>
        <v>5309.5</v>
      </c>
      <c r="J14" s="39">
        <f t="shared" si="5"/>
        <v>13134.999999999998</v>
      </c>
      <c r="K14" s="83">
        <v>953.69</v>
      </c>
      <c r="L14" s="39">
        <f t="shared" si="6"/>
        <v>5624</v>
      </c>
      <c r="M14" s="39">
        <f t="shared" si="7"/>
        <v>13116.5</v>
      </c>
      <c r="N14" s="39">
        <v>0</v>
      </c>
      <c r="O14" s="39">
        <f t="shared" si="0"/>
        <v>38138.69</v>
      </c>
      <c r="P14" s="39">
        <v>25</v>
      </c>
      <c r="Q14" s="39"/>
      <c r="R14" s="39"/>
      <c r="S14" s="39">
        <v>664.4</v>
      </c>
      <c r="T14" s="77">
        <v>200</v>
      </c>
      <c r="U14" s="77"/>
      <c r="V14" s="39">
        <v>32099.49</v>
      </c>
      <c r="W14" s="83">
        <f t="shared" si="8"/>
        <v>32988.89</v>
      </c>
      <c r="X14" s="39">
        <f t="shared" si="1"/>
        <v>10933.5</v>
      </c>
      <c r="Y14" s="39">
        <f t="shared" si="2"/>
        <v>27205.19</v>
      </c>
      <c r="Z14" s="39">
        <f t="shared" si="3"/>
        <v>141077.60999999999</v>
      </c>
      <c r="AA14" s="109"/>
      <c r="AB14" s="109"/>
      <c r="AC14" s="42"/>
    </row>
    <row r="15" spans="1:33" s="43" customFormat="1" ht="60.75" x14ac:dyDescent="0.3">
      <c r="A15" s="36">
        <v>8</v>
      </c>
      <c r="B15" s="37" t="s">
        <v>72</v>
      </c>
      <c r="C15" s="38" t="s">
        <v>36</v>
      </c>
      <c r="D15" s="37" t="s">
        <v>103</v>
      </c>
      <c r="E15" s="37" t="s">
        <v>104</v>
      </c>
      <c r="F15" s="37" t="s">
        <v>62</v>
      </c>
      <c r="G15" s="39">
        <v>185000</v>
      </c>
      <c r="H15" s="39">
        <f t="shared" si="9"/>
        <v>174066.5</v>
      </c>
      <c r="I15" s="39">
        <f t="shared" si="4"/>
        <v>5309.5</v>
      </c>
      <c r="J15" s="39">
        <f t="shared" si="5"/>
        <v>13134.999999999998</v>
      </c>
      <c r="K15" s="83">
        <v>953.69</v>
      </c>
      <c r="L15" s="39">
        <f t="shared" si="6"/>
        <v>5624</v>
      </c>
      <c r="M15" s="39">
        <f t="shared" si="7"/>
        <v>13116.5</v>
      </c>
      <c r="N15" s="39">
        <v>0</v>
      </c>
      <c r="O15" s="39">
        <f t="shared" si="0"/>
        <v>38138.69</v>
      </c>
      <c r="P15" s="39">
        <v>25</v>
      </c>
      <c r="Q15" s="39">
        <v>9493.17</v>
      </c>
      <c r="R15" s="39"/>
      <c r="S15" s="39">
        <v>1328.8</v>
      </c>
      <c r="T15" s="77">
        <v>200</v>
      </c>
      <c r="U15" s="77"/>
      <c r="V15" s="39">
        <v>32099.49</v>
      </c>
      <c r="W15" s="83">
        <f t="shared" si="8"/>
        <v>43146.46</v>
      </c>
      <c r="X15" s="39">
        <f t="shared" si="1"/>
        <v>10933.5</v>
      </c>
      <c r="Y15" s="39">
        <f t="shared" si="2"/>
        <v>27205.19</v>
      </c>
      <c r="Z15" s="39">
        <f t="shared" si="3"/>
        <v>130920.04000000001</v>
      </c>
      <c r="AA15" s="109"/>
      <c r="AB15" s="109"/>
      <c r="AC15" s="42"/>
    </row>
    <row r="16" spans="1:33" s="41" customFormat="1" ht="40.5" x14ac:dyDescent="0.3">
      <c r="A16" s="36">
        <v>9</v>
      </c>
      <c r="B16" s="37" t="s">
        <v>110</v>
      </c>
      <c r="C16" s="38" t="s">
        <v>37</v>
      </c>
      <c r="D16" s="37" t="s">
        <v>105</v>
      </c>
      <c r="E16" s="37" t="s">
        <v>111</v>
      </c>
      <c r="F16" s="37" t="s">
        <v>112</v>
      </c>
      <c r="G16" s="39">
        <v>185000</v>
      </c>
      <c r="H16" s="39">
        <f>+G16-(I16+L16+N16)</f>
        <v>174066.5</v>
      </c>
      <c r="I16" s="39">
        <f t="shared" si="4"/>
        <v>5309.5</v>
      </c>
      <c r="J16" s="39">
        <f t="shared" si="5"/>
        <v>13134.999999999998</v>
      </c>
      <c r="K16" s="83">
        <v>953.69</v>
      </c>
      <c r="L16" s="39">
        <f t="shared" si="6"/>
        <v>5624</v>
      </c>
      <c r="M16" s="39">
        <f t="shared" si="7"/>
        <v>13116.5</v>
      </c>
      <c r="N16" s="39">
        <v>0</v>
      </c>
      <c r="O16" s="39">
        <f>+I16+J16+K16+L16+M16+N16</f>
        <v>38138.69</v>
      </c>
      <c r="P16" s="39">
        <v>25</v>
      </c>
      <c r="Q16" s="39"/>
      <c r="R16" s="39"/>
      <c r="S16" s="39">
        <v>664.4</v>
      </c>
      <c r="T16" s="77">
        <v>200</v>
      </c>
      <c r="U16" s="77"/>
      <c r="V16" s="39">
        <v>32099.49</v>
      </c>
      <c r="W16" s="83">
        <f t="shared" si="8"/>
        <v>32988.89</v>
      </c>
      <c r="X16" s="39">
        <f t="shared" si="1"/>
        <v>10933.5</v>
      </c>
      <c r="Y16" s="39">
        <f t="shared" si="2"/>
        <v>27205.19</v>
      </c>
      <c r="Z16" s="39">
        <f t="shared" si="3"/>
        <v>141077.60999999999</v>
      </c>
      <c r="AA16" s="109"/>
      <c r="AB16" s="109"/>
      <c r="AC16" s="42"/>
      <c r="AD16" s="43"/>
      <c r="AE16" s="43"/>
      <c r="AF16" s="43"/>
      <c r="AG16" s="111"/>
    </row>
    <row r="17" spans="1:33" s="41" customFormat="1" ht="60.75" x14ac:dyDescent="0.3">
      <c r="A17" s="36">
        <v>10</v>
      </c>
      <c r="B17" s="37" t="s">
        <v>39</v>
      </c>
      <c r="C17" s="38" t="s">
        <v>36</v>
      </c>
      <c r="D17" s="37" t="s">
        <v>7</v>
      </c>
      <c r="E17" s="37" t="s">
        <v>106</v>
      </c>
      <c r="F17" s="37" t="s">
        <v>62</v>
      </c>
      <c r="G17" s="39">
        <v>145000</v>
      </c>
      <c r="H17" s="39">
        <f t="shared" si="9"/>
        <v>136430.5</v>
      </c>
      <c r="I17" s="39">
        <f t="shared" si="4"/>
        <v>4161.5</v>
      </c>
      <c r="J17" s="39">
        <f t="shared" si="5"/>
        <v>10294.999999999998</v>
      </c>
      <c r="K17" s="83">
        <v>953.69</v>
      </c>
      <c r="L17" s="39">
        <f t="shared" si="6"/>
        <v>4408</v>
      </c>
      <c r="M17" s="39">
        <f t="shared" si="7"/>
        <v>10280.5</v>
      </c>
      <c r="N17" s="39">
        <v>0</v>
      </c>
      <c r="O17" s="39">
        <f t="shared" si="0"/>
        <v>30098.69</v>
      </c>
      <c r="P17" s="39">
        <v>25</v>
      </c>
      <c r="Q17" s="39"/>
      <c r="R17" s="39"/>
      <c r="S17" s="39"/>
      <c r="T17" s="77">
        <v>200</v>
      </c>
      <c r="U17" s="77"/>
      <c r="V17" s="39">
        <v>22690.49</v>
      </c>
      <c r="W17" s="83">
        <f t="shared" si="8"/>
        <v>22915.49</v>
      </c>
      <c r="X17" s="39">
        <f t="shared" si="1"/>
        <v>8569.5</v>
      </c>
      <c r="Y17" s="39">
        <f t="shared" si="2"/>
        <v>21529.19</v>
      </c>
      <c r="Z17" s="39">
        <f t="shared" si="3"/>
        <v>113515.01</v>
      </c>
      <c r="AA17" s="109"/>
      <c r="AB17" s="109"/>
      <c r="AC17" s="42"/>
      <c r="AD17" s="43"/>
      <c r="AE17" s="43"/>
      <c r="AF17" s="43"/>
      <c r="AG17" s="111"/>
    </row>
    <row r="18" spans="1:33" s="41" customFormat="1" ht="40.5" x14ac:dyDescent="0.3">
      <c r="A18" s="36">
        <v>11</v>
      </c>
      <c r="B18" s="37" t="s">
        <v>40</v>
      </c>
      <c r="C18" s="38" t="s">
        <v>36</v>
      </c>
      <c r="D18" s="37" t="s">
        <v>105</v>
      </c>
      <c r="E18" s="37" t="s">
        <v>107</v>
      </c>
      <c r="F18" s="37" t="s">
        <v>62</v>
      </c>
      <c r="G18" s="39">
        <v>145000</v>
      </c>
      <c r="H18" s="39">
        <f t="shared" si="9"/>
        <v>136430.5</v>
      </c>
      <c r="I18" s="39">
        <f t="shared" si="4"/>
        <v>4161.5</v>
      </c>
      <c r="J18" s="39">
        <f t="shared" si="5"/>
        <v>10294.999999999998</v>
      </c>
      <c r="K18" s="83">
        <v>953.69</v>
      </c>
      <c r="L18" s="39">
        <f t="shared" si="6"/>
        <v>4408</v>
      </c>
      <c r="M18" s="39">
        <f t="shared" si="7"/>
        <v>10280.5</v>
      </c>
      <c r="N18" s="39">
        <v>0</v>
      </c>
      <c r="O18" s="39">
        <f t="shared" si="0"/>
        <v>30098.69</v>
      </c>
      <c r="P18" s="39">
        <v>25</v>
      </c>
      <c r="Q18" s="39"/>
      <c r="R18" s="39"/>
      <c r="S18" s="39">
        <v>797.28</v>
      </c>
      <c r="T18" s="77">
        <v>200</v>
      </c>
      <c r="U18" s="77"/>
      <c r="V18" s="39">
        <v>22690.49</v>
      </c>
      <c r="W18" s="83">
        <f t="shared" si="8"/>
        <v>23712.77</v>
      </c>
      <c r="X18" s="39">
        <f t="shared" si="1"/>
        <v>8569.5</v>
      </c>
      <c r="Y18" s="39">
        <f t="shared" si="2"/>
        <v>21529.19</v>
      </c>
      <c r="Z18" s="39">
        <f t="shared" si="3"/>
        <v>112717.73</v>
      </c>
      <c r="AA18" s="109"/>
      <c r="AB18" s="109"/>
      <c r="AC18" s="42"/>
      <c r="AD18" s="43"/>
      <c r="AE18" s="43"/>
      <c r="AF18" s="43"/>
      <c r="AG18" s="111"/>
    </row>
    <row r="19" spans="1:33" s="41" customFormat="1" ht="60.75" x14ac:dyDescent="0.3">
      <c r="A19" s="36">
        <v>12</v>
      </c>
      <c r="B19" s="44" t="s">
        <v>96</v>
      </c>
      <c r="C19" s="38" t="s">
        <v>36</v>
      </c>
      <c r="D19" s="37" t="s">
        <v>8</v>
      </c>
      <c r="E19" s="44" t="s">
        <v>108</v>
      </c>
      <c r="F19" s="37" t="s">
        <v>62</v>
      </c>
      <c r="G19" s="39">
        <v>145000</v>
      </c>
      <c r="H19" s="39">
        <f t="shared" si="9"/>
        <v>136430.5</v>
      </c>
      <c r="I19" s="39">
        <f t="shared" si="4"/>
        <v>4161.5</v>
      </c>
      <c r="J19" s="39">
        <f t="shared" si="5"/>
        <v>10294.999999999998</v>
      </c>
      <c r="K19" s="83">
        <v>953.69</v>
      </c>
      <c r="L19" s="39">
        <f t="shared" si="6"/>
        <v>4408</v>
      </c>
      <c r="M19" s="39">
        <f t="shared" si="7"/>
        <v>10280.5</v>
      </c>
      <c r="N19" s="39">
        <v>0</v>
      </c>
      <c r="O19" s="39">
        <f t="shared" si="0"/>
        <v>30098.69</v>
      </c>
      <c r="P19" s="39">
        <v>25</v>
      </c>
      <c r="Q19" s="39">
        <v>1500</v>
      </c>
      <c r="R19" s="39"/>
      <c r="S19" s="39">
        <v>2597.13</v>
      </c>
      <c r="T19" s="77">
        <v>200</v>
      </c>
      <c r="U19" s="77"/>
      <c r="V19" s="39">
        <v>22690.49</v>
      </c>
      <c r="W19" s="83">
        <f t="shared" si="8"/>
        <v>27012.620000000003</v>
      </c>
      <c r="X19" s="39">
        <f t="shared" si="1"/>
        <v>8569.5</v>
      </c>
      <c r="Y19" s="39">
        <f t="shared" si="2"/>
        <v>21529.19</v>
      </c>
      <c r="Z19" s="39">
        <f t="shared" si="3"/>
        <v>109417.88</v>
      </c>
      <c r="AA19" s="109"/>
      <c r="AB19" s="109"/>
      <c r="AC19" s="42"/>
      <c r="AD19" s="43"/>
      <c r="AE19" s="43"/>
      <c r="AF19" s="43"/>
      <c r="AG19" s="111"/>
    </row>
    <row r="20" spans="1:33" s="43" customFormat="1" ht="40.5" x14ac:dyDescent="0.3">
      <c r="A20" s="36">
        <v>13</v>
      </c>
      <c r="B20" s="44" t="s">
        <v>97</v>
      </c>
      <c r="C20" s="38" t="s">
        <v>36</v>
      </c>
      <c r="D20" s="37" t="s">
        <v>105</v>
      </c>
      <c r="E20" s="44" t="s">
        <v>98</v>
      </c>
      <c r="F20" s="37" t="s">
        <v>62</v>
      </c>
      <c r="G20" s="39">
        <v>145000</v>
      </c>
      <c r="H20" s="39">
        <f t="shared" si="9"/>
        <v>134715.04</v>
      </c>
      <c r="I20" s="39">
        <f t="shared" si="4"/>
        <v>4161.5</v>
      </c>
      <c r="J20" s="39">
        <f t="shared" si="5"/>
        <v>10294.999999999998</v>
      </c>
      <c r="K20" s="83">
        <v>953.69</v>
      </c>
      <c r="L20" s="39">
        <f t="shared" si="6"/>
        <v>4408</v>
      </c>
      <c r="M20" s="39">
        <f t="shared" si="7"/>
        <v>10280.5</v>
      </c>
      <c r="N20" s="39">
        <v>1715.46</v>
      </c>
      <c r="O20" s="39">
        <f t="shared" si="0"/>
        <v>31814.149999999998</v>
      </c>
      <c r="P20" s="39">
        <v>25</v>
      </c>
      <c r="Q20" s="39"/>
      <c r="R20" s="39"/>
      <c r="S20" s="39">
        <v>3113.35</v>
      </c>
      <c r="T20" s="77">
        <v>200</v>
      </c>
      <c r="U20" s="77"/>
      <c r="V20" s="39">
        <v>22261.63</v>
      </c>
      <c r="W20" s="83">
        <f t="shared" si="8"/>
        <v>25599.98</v>
      </c>
      <c r="X20" s="39">
        <f t="shared" si="1"/>
        <v>10284.959999999999</v>
      </c>
      <c r="Y20" s="39">
        <f t="shared" si="2"/>
        <v>21529.19</v>
      </c>
      <c r="Z20" s="39">
        <f t="shared" si="3"/>
        <v>109115.06</v>
      </c>
      <c r="AA20" s="109"/>
      <c r="AB20" s="109"/>
      <c r="AC20" s="42"/>
    </row>
    <row r="21" spans="1:33" s="43" customFormat="1" ht="40.5" x14ac:dyDescent="0.3">
      <c r="A21" s="36">
        <v>14</v>
      </c>
      <c r="B21" s="37" t="s">
        <v>74</v>
      </c>
      <c r="C21" s="38" t="s">
        <v>37</v>
      </c>
      <c r="D21" s="37" t="s">
        <v>10</v>
      </c>
      <c r="E21" s="37" t="s">
        <v>82</v>
      </c>
      <c r="F21" s="37" t="s">
        <v>62</v>
      </c>
      <c r="G21" s="39">
        <v>140000</v>
      </c>
      <c r="H21" s="39">
        <f t="shared" si="9"/>
        <v>131726</v>
      </c>
      <c r="I21" s="39">
        <f t="shared" si="4"/>
        <v>4018</v>
      </c>
      <c r="J21" s="39">
        <f t="shared" si="5"/>
        <v>9940</v>
      </c>
      <c r="K21" s="83">
        <v>953.69</v>
      </c>
      <c r="L21" s="39">
        <f t="shared" si="6"/>
        <v>4256</v>
      </c>
      <c r="M21" s="39">
        <f t="shared" si="7"/>
        <v>9926</v>
      </c>
      <c r="N21" s="39">
        <v>0</v>
      </c>
      <c r="O21" s="39">
        <f t="shared" si="0"/>
        <v>29093.690000000002</v>
      </c>
      <c r="P21" s="39">
        <v>25</v>
      </c>
      <c r="Q21" s="39"/>
      <c r="R21" s="39"/>
      <c r="S21" s="39">
        <v>1594.56</v>
      </c>
      <c r="T21" s="77">
        <v>200</v>
      </c>
      <c r="U21" s="77"/>
      <c r="V21" s="39">
        <v>21514.37</v>
      </c>
      <c r="W21" s="83">
        <f t="shared" si="8"/>
        <v>23333.93</v>
      </c>
      <c r="X21" s="39">
        <f t="shared" si="1"/>
        <v>8274</v>
      </c>
      <c r="Y21" s="39">
        <f t="shared" si="2"/>
        <v>20819.690000000002</v>
      </c>
      <c r="Z21" s="39">
        <f t="shared" si="3"/>
        <v>108392.07</v>
      </c>
      <c r="AA21" s="109"/>
      <c r="AB21" s="109"/>
      <c r="AC21" s="42"/>
    </row>
    <row r="22" spans="1:33" s="41" customFormat="1" ht="40.5" x14ac:dyDescent="0.3">
      <c r="A22" s="36">
        <v>15</v>
      </c>
      <c r="B22" s="37" t="s">
        <v>41</v>
      </c>
      <c r="C22" s="38" t="s">
        <v>36</v>
      </c>
      <c r="D22" s="37" t="s">
        <v>68</v>
      </c>
      <c r="E22" s="37" t="s">
        <v>28</v>
      </c>
      <c r="F22" s="37" t="s">
        <v>62</v>
      </c>
      <c r="G22" s="39">
        <v>106000</v>
      </c>
      <c r="H22" s="39">
        <f t="shared" si="9"/>
        <v>99735.4</v>
      </c>
      <c r="I22" s="39">
        <f t="shared" si="4"/>
        <v>3042.2</v>
      </c>
      <c r="J22" s="39">
        <f t="shared" si="5"/>
        <v>7525.9999999999991</v>
      </c>
      <c r="K22" s="83">
        <v>953.69</v>
      </c>
      <c r="L22" s="39">
        <f t="shared" si="6"/>
        <v>3222.4</v>
      </c>
      <c r="M22" s="39">
        <f t="shared" si="7"/>
        <v>7515.4000000000005</v>
      </c>
      <c r="N22" s="39">
        <v>0</v>
      </c>
      <c r="O22" s="39">
        <f t="shared" si="0"/>
        <v>22259.69</v>
      </c>
      <c r="P22" s="39">
        <v>25</v>
      </c>
      <c r="Q22" s="39">
        <v>9992.41</v>
      </c>
      <c r="R22" s="39"/>
      <c r="S22" s="39">
        <v>1195.92</v>
      </c>
      <c r="T22" s="77">
        <v>200</v>
      </c>
      <c r="U22" s="77"/>
      <c r="V22" s="39">
        <v>13516.72</v>
      </c>
      <c r="W22" s="83">
        <f t="shared" si="8"/>
        <v>24930.05</v>
      </c>
      <c r="X22" s="39">
        <f t="shared" si="1"/>
        <v>6264.6</v>
      </c>
      <c r="Y22" s="39">
        <f t="shared" si="2"/>
        <v>15995.09</v>
      </c>
      <c r="Z22" s="39">
        <f t="shared" si="3"/>
        <v>74805.350000000006</v>
      </c>
      <c r="AA22" s="109"/>
      <c r="AB22" s="109"/>
      <c r="AC22" s="42"/>
      <c r="AD22" s="43"/>
      <c r="AE22" s="43"/>
      <c r="AF22" s="43"/>
      <c r="AG22" s="111"/>
    </row>
    <row r="23" spans="1:33" s="43" customFormat="1" ht="60.75" x14ac:dyDescent="0.3">
      <c r="A23" s="36">
        <v>16</v>
      </c>
      <c r="B23" s="37" t="s">
        <v>79</v>
      </c>
      <c r="C23" s="38" t="s">
        <v>36</v>
      </c>
      <c r="D23" s="37" t="s">
        <v>9</v>
      </c>
      <c r="E23" s="37" t="s">
        <v>149</v>
      </c>
      <c r="F23" s="37" t="s">
        <v>62</v>
      </c>
      <c r="G23" s="39">
        <v>155000</v>
      </c>
      <c r="H23" s="39">
        <f t="shared" si="9"/>
        <v>145839.5</v>
      </c>
      <c r="I23" s="39">
        <f t="shared" si="4"/>
        <v>4448.5</v>
      </c>
      <c r="J23" s="39">
        <f t="shared" si="5"/>
        <v>11004.999999999998</v>
      </c>
      <c r="K23" s="83">
        <v>953.69</v>
      </c>
      <c r="L23" s="39">
        <f t="shared" si="6"/>
        <v>4712</v>
      </c>
      <c r="M23" s="39">
        <f t="shared" si="7"/>
        <v>10989.5</v>
      </c>
      <c r="N23" s="39">
        <v>0</v>
      </c>
      <c r="O23" s="39">
        <f t="shared" si="0"/>
        <v>32108.69</v>
      </c>
      <c r="P23" s="39">
        <v>25</v>
      </c>
      <c r="Q23" s="39"/>
      <c r="R23" s="39"/>
      <c r="S23" s="39">
        <v>1098.48</v>
      </c>
      <c r="T23" s="77">
        <v>200</v>
      </c>
      <c r="U23" s="77"/>
      <c r="V23" s="39">
        <v>25042.74</v>
      </c>
      <c r="W23" s="83">
        <f t="shared" si="8"/>
        <v>26366.22</v>
      </c>
      <c r="X23" s="39">
        <f t="shared" si="1"/>
        <v>9160.5</v>
      </c>
      <c r="Y23" s="39">
        <f t="shared" si="2"/>
        <v>22948.19</v>
      </c>
      <c r="Z23" s="39">
        <f t="shared" si="3"/>
        <v>119473.28</v>
      </c>
      <c r="AA23" s="109"/>
      <c r="AB23" s="109"/>
      <c r="AC23" s="42"/>
    </row>
    <row r="24" spans="1:33" s="47" customFormat="1" ht="42" customHeight="1" x14ac:dyDescent="0.35">
      <c r="A24" s="36">
        <v>17</v>
      </c>
      <c r="B24" s="45" t="s">
        <v>147</v>
      </c>
      <c r="C24" s="38" t="s">
        <v>37</v>
      </c>
      <c r="D24" s="37" t="s">
        <v>85</v>
      </c>
      <c r="E24" s="44" t="s">
        <v>145</v>
      </c>
      <c r="F24" s="37" t="s">
        <v>112</v>
      </c>
      <c r="G24" s="39">
        <v>106000</v>
      </c>
      <c r="H24" s="39">
        <f>+G24-(I24+L24+N24)</f>
        <v>99735.4</v>
      </c>
      <c r="I24" s="39">
        <f t="shared" si="4"/>
        <v>3042.2</v>
      </c>
      <c r="J24" s="39">
        <f t="shared" si="5"/>
        <v>7525.9999999999991</v>
      </c>
      <c r="K24" s="83">
        <v>953.69</v>
      </c>
      <c r="L24" s="39">
        <f t="shared" si="6"/>
        <v>3222.4</v>
      </c>
      <c r="M24" s="39">
        <f t="shared" si="7"/>
        <v>7515.4000000000005</v>
      </c>
      <c r="N24" s="46"/>
      <c r="O24" s="39">
        <f t="shared" si="0"/>
        <v>22259.69</v>
      </c>
      <c r="P24" s="39">
        <v>25</v>
      </c>
      <c r="Q24" s="104"/>
      <c r="R24" s="46"/>
      <c r="S24" s="39">
        <v>5232.16</v>
      </c>
      <c r="T24" s="77">
        <v>200</v>
      </c>
      <c r="U24" s="77"/>
      <c r="V24" s="39">
        <v>13516.72</v>
      </c>
      <c r="W24" s="83">
        <f t="shared" si="8"/>
        <v>18973.879999999997</v>
      </c>
      <c r="X24" s="39">
        <f t="shared" si="1"/>
        <v>6264.6</v>
      </c>
      <c r="Y24" s="39">
        <f t="shared" si="2"/>
        <v>15995.09</v>
      </c>
      <c r="Z24" s="39">
        <f t="shared" si="3"/>
        <v>80761.52</v>
      </c>
      <c r="AA24" s="109"/>
      <c r="AB24" s="109"/>
      <c r="AC24" s="51"/>
      <c r="AD24" s="52"/>
      <c r="AE24" s="52"/>
      <c r="AF24" s="52"/>
    </row>
    <row r="25" spans="1:33" s="48" customFormat="1" ht="81" x14ac:dyDescent="0.35">
      <c r="A25" s="36">
        <v>18</v>
      </c>
      <c r="B25" s="37" t="s">
        <v>133</v>
      </c>
      <c r="C25" s="38" t="s">
        <v>36</v>
      </c>
      <c r="D25" s="37" t="s">
        <v>9</v>
      </c>
      <c r="E25" s="37" t="s">
        <v>134</v>
      </c>
      <c r="F25" s="37" t="s">
        <v>112</v>
      </c>
      <c r="G25" s="39">
        <v>120000</v>
      </c>
      <c r="H25" s="39">
        <f>+G25-(I25+L25+N25)</f>
        <v>112908</v>
      </c>
      <c r="I25" s="39">
        <f t="shared" si="4"/>
        <v>3444</v>
      </c>
      <c r="J25" s="39">
        <f t="shared" si="5"/>
        <v>8520</v>
      </c>
      <c r="K25" s="83">
        <v>953.69</v>
      </c>
      <c r="L25" s="39">
        <f t="shared" si="6"/>
        <v>3648</v>
      </c>
      <c r="M25" s="39">
        <f t="shared" si="7"/>
        <v>8508</v>
      </c>
      <c r="N25" s="39">
        <v>0</v>
      </c>
      <c r="O25" s="39">
        <f t="shared" si="0"/>
        <v>25073.690000000002</v>
      </c>
      <c r="P25" s="39">
        <v>25</v>
      </c>
      <c r="Q25" s="105">
        <v>2000</v>
      </c>
      <c r="R25" s="39"/>
      <c r="S25" s="39">
        <v>1148.47</v>
      </c>
      <c r="T25" s="77">
        <v>200</v>
      </c>
      <c r="U25" s="77"/>
      <c r="V25" s="39">
        <v>16809.87</v>
      </c>
      <c r="W25" s="83">
        <f t="shared" si="8"/>
        <v>20183.34</v>
      </c>
      <c r="X25" s="39">
        <f t="shared" si="1"/>
        <v>7092</v>
      </c>
      <c r="Y25" s="39">
        <f t="shared" si="2"/>
        <v>17981.690000000002</v>
      </c>
      <c r="Z25" s="39">
        <f t="shared" si="3"/>
        <v>92724.66</v>
      </c>
      <c r="AA25" s="109"/>
      <c r="AB25" s="109"/>
      <c r="AC25" s="51"/>
      <c r="AD25" s="52"/>
      <c r="AE25" s="52"/>
      <c r="AF25" s="52"/>
      <c r="AG25" s="112"/>
    </row>
    <row r="26" spans="1:33" s="43" customFormat="1" ht="40.5" x14ac:dyDescent="0.3">
      <c r="A26" s="36">
        <v>19</v>
      </c>
      <c r="B26" s="37" t="s">
        <v>75</v>
      </c>
      <c r="C26" s="38" t="s">
        <v>36</v>
      </c>
      <c r="D26" s="37" t="s">
        <v>6</v>
      </c>
      <c r="E26" s="37" t="s">
        <v>141</v>
      </c>
      <c r="F26" s="37" t="s">
        <v>62</v>
      </c>
      <c r="G26" s="39">
        <v>120000</v>
      </c>
      <c r="H26" s="39">
        <f t="shared" si="9"/>
        <v>111192.54000000001</v>
      </c>
      <c r="I26" s="39">
        <f t="shared" si="4"/>
        <v>3444</v>
      </c>
      <c r="J26" s="39">
        <f t="shared" si="5"/>
        <v>8520</v>
      </c>
      <c r="K26" s="83">
        <v>953.69</v>
      </c>
      <c r="L26" s="39">
        <f t="shared" si="6"/>
        <v>3648</v>
      </c>
      <c r="M26" s="39">
        <f t="shared" si="7"/>
        <v>8508</v>
      </c>
      <c r="N26" s="39">
        <v>1715.46</v>
      </c>
      <c r="O26" s="39">
        <f t="shared" si="0"/>
        <v>26789.15</v>
      </c>
      <c r="P26" s="39">
        <v>25</v>
      </c>
      <c r="Q26" s="39">
        <v>2000</v>
      </c>
      <c r="R26" s="39"/>
      <c r="S26" s="39">
        <v>479.95</v>
      </c>
      <c r="T26" s="77">
        <v>200</v>
      </c>
      <c r="U26" s="77"/>
      <c r="V26" s="39">
        <v>16381</v>
      </c>
      <c r="W26" s="83">
        <f t="shared" si="8"/>
        <v>19085.95</v>
      </c>
      <c r="X26" s="39">
        <f t="shared" si="1"/>
        <v>8807.4599999999991</v>
      </c>
      <c r="Y26" s="39">
        <f t="shared" si="2"/>
        <v>17981.690000000002</v>
      </c>
      <c r="Z26" s="39">
        <f t="shared" si="3"/>
        <v>92106.59</v>
      </c>
      <c r="AA26" s="109"/>
      <c r="AB26" s="109"/>
      <c r="AC26" s="42"/>
    </row>
    <row r="27" spans="1:33" s="41" customFormat="1" ht="20.25" x14ac:dyDescent="0.3">
      <c r="A27" s="36">
        <v>20</v>
      </c>
      <c r="B27" s="37" t="s">
        <v>125</v>
      </c>
      <c r="C27" s="38" t="s">
        <v>37</v>
      </c>
      <c r="D27" s="37" t="s">
        <v>127</v>
      </c>
      <c r="E27" s="37" t="s">
        <v>126</v>
      </c>
      <c r="F27" s="37" t="s">
        <v>112</v>
      </c>
      <c r="G27" s="39">
        <v>145000</v>
      </c>
      <c r="H27" s="39">
        <f>+G27-(I27+L27+N27)</f>
        <v>136430.5</v>
      </c>
      <c r="I27" s="39">
        <f t="shared" si="4"/>
        <v>4161.5</v>
      </c>
      <c r="J27" s="39">
        <f t="shared" si="5"/>
        <v>10294.999999999998</v>
      </c>
      <c r="K27" s="83">
        <v>953.69</v>
      </c>
      <c r="L27" s="39">
        <f t="shared" si="6"/>
        <v>4408</v>
      </c>
      <c r="M27" s="39">
        <f t="shared" si="7"/>
        <v>10280.5</v>
      </c>
      <c r="N27" s="39">
        <v>0</v>
      </c>
      <c r="O27" s="39">
        <f>+I27+J27+K27+L27+M27+N27</f>
        <v>30098.69</v>
      </c>
      <c r="P27" s="39">
        <v>25</v>
      </c>
      <c r="Q27" s="39">
        <v>1500</v>
      </c>
      <c r="R27" s="39"/>
      <c r="S27" s="39"/>
      <c r="T27" s="77">
        <v>200</v>
      </c>
      <c r="U27" s="77"/>
      <c r="V27" s="39">
        <v>22690.49</v>
      </c>
      <c r="W27" s="83">
        <f t="shared" si="8"/>
        <v>24415.49</v>
      </c>
      <c r="X27" s="39">
        <f t="shared" si="1"/>
        <v>8569.5</v>
      </c>
      <c r="Y27" s="39">
        <f t="shared" si="2"/>
        <v>21529.19</v>
      </c>
      <c r="Z27" s="39">
        <f t="shared" si="3"/>
        <v>112015.01</v>
      </c>
      <c r="AA27" s="109"/>
      <c r="AB27" s="109"/>
      <c r="AC27" s="42"/>
      <c r="AD27" s="43"/>
      <c r="AE27" s="43"/>
      <c r="AF27" s="43"/>
      <c r="AG27" s="111"/>
    </row>
    <row r="28" spans="1:33" s="41" customFormat="1" ht="40.5" x14ac:dyDescent="0.3">
      <c r="A28" s="36">
        <v>21</v>
      </c>
      <c r="B28" s="37" t="s">
        <v>172</v>
      </c>
      <c r="C28" s="38" t="s">
        <v>36</v>
      </c>
      <c r="D28" s="37" t="s">
        <v>9</v>
      </c>
      <c r="E28" s="37" t="s">
        <v>150</v>
      </c>
      <c r="F28" s="37" t="s">
        <v>62</v>
      </c>
      <c r="G28" s="39">
        <v>155000</v>
      </c>
      <c r="H28" s="39">
        <f>+G28-(I28+L28+N28)</f>
        <v>144124.04</v>
      </c>
      <c r="I28" s="39">
        <f t="shared" si="4"/>
        <v>4448.5</v>
      </c>
      <c r="J28" s="39">
        <f t="shared" si="5"/>
        <v>11004.999999999998</v>
      </c>
      <c r="K28" s="83">
        <v>953.69</v>
      </c>
      <c r="L28" s="39">
        <f t="shared" si="6"/>
        <v>4712</v>
      </c>
      <c r="M28" s="39">
        <f t="shared" si="7"/>
        <v>10989.5</v>
      </c>
      <c r="N28" s="39">
        <v>1715.46</v>
      </c>
      <c r="O28" s="39">
        <f>+I28+J28+K28+L28+M28+N28</f>
        <v>33824.15</v>
      </c>
      <c r="P28" s="39">
        <v>25</v>
      </c>
      <c r="Q28" s="39"/>
      <c r="R28" s="39"/>
      <c r="S28" s="39">
        <v>398.64</v>
      </c>
      <c r="T28" s="77">
        <v>200</v>
      </c>
      <c r="U28" s="77"/>
      <c r="V28" s="39">
        <v>24613.88</v>
      </c>
      <c r="W28" s="83">
        <f t="shared" si="8"/>
        <v>25237.52</v>
      </c>
      <c r="X28" s="39">
        <f t="shared" si="1"/>
        <v>10875.96</v>
      </c>
      <c r="Y28" s="39">
        <f t="shared" si="2"/>
        <v>22948.19</v>
      </c>
      <c r="Z28" s="39">
        <f t="shared" si="3"/>
        <v>118886.52</v>
      </c>
      <c r="AA28" s="109"/>
      <c r="AB28" s="109"/>
      <c r="AC28" s="42"/>
      <c r="AD28" s="43"/>
      <c r="AE28" s="43"/>
      <c r="AF28" s="43"/>
      <c r="AG28" s="111"/>
    </row>
    <row r="29" spans="1:33" s="43" customFormat="1" ht="40.5" x14ac:dyDescent="0.3">
      <c r="A29" s="36">
        <v>22</v>
      </c>
      <c r="B29" s="37" t="s">
        <v>71</v>
      </c>
      <c r="C29" s="38" t="s">
        <v>37</v>
      </c>
      <c r="D29" s="37" t="s">
        <v>8</v>
      </c>
      <c r="E29" s="37" t="s">
        <v>152</v>
      </c>
      <c r="F29" s="37" t="s">
        <v>62</v>
      </c>
      <c r="G29" s="39">
        <v>145000</v>
      </c>
      <c r="H29" s="39">
        <f>+G29-(I29+L29+N29)</f>
        <v>136430.5</v>
      </c>
      <c r="I29" s="39">
        <f t="shared" si="4"/>
        <v>4161.5</v>
      </c>
      <c r="J29" s="39">
        <f t="shared" si="5"/>
        <v>10294.999999999998</v>
      </c>
      <c r="K29" s="83">
        <v>953.69</v>
      </c>
      <c r="L29" s="39">
        <f t="shared" si="6"/>
        <v>4408</v>
      </c>
      <c r="M29" s="39">
        <f t="shared" si="7"/>
        <v>10280.5</v>
      </c>
      <c r="N29" s="39">
        <v>0</v>
      </c>
      <c r="O29" s="39">
        <f>+I29+J29+K29+L29+M29+N29</f>
        <v>30098.69</v>
      </c>
      <c r="P29" s="39">
        <v>25</v>
      </c>
      <c r="Q29" s="39">
        <v>9393.32</v>
      </c>
      <c r="R29" s="39"/>
      <c r="S29" s="39">
        <v>2294.4</v>
      </c>
      <c r="T29" s="77">
        <v>200</v>
      </c>
      <c r="U29" s="77"/>
      <c r="V29" s="39">
        <v>22690.49</v>
      </c>
      <c r="W29" s="83">
        <f t="shared" si="8"/>
        <v>34603.21</v>
      </c>
      <c r="X29" s="39">
        <f t="shared" si="1"/>
        <v>8569.5</v>
      </c>
      <c r="Y29" s="39">
        <f t="shared" si="2"/>
        <v>21529.19</v>
      </c>
      <c r="Z29" s="39">
        <f t="shared" si="3"/>
        <v>101827.29000000001</v>
      </c>
      <c r="AA29" s="109"/>
      <c r="AB29" s="109"/>
      <c r="AC29" s="42"/>
    </row>
    <row r="30" spans="1:33" s="171" customFormat="1" ht="60.75" x14ac:dyDescent="0.35">
      <c r="A30" s="163">
        <v>23</v>
      </c>
      <c r="B30" s="164" t="s">
        <v>179</v>
      </c>
      <c r="C30" s="165" t="s">
        <v>37</v>
      </c>
      <c r="D30" s="164" t="s">
        <v>9</v>
      </c>
      <c r="E30" s="164" t="s">
        <v>169</v>
      </c>
      <c r="F30" s="164" t="s">
        <v>112</v>
      </c>
      <c r="G30" s="166">
        <v>155000</v>
      </c>
      <c r="H30" s="166">
        <f>+G30-(I30+L30+N30)</f>
        <v>145839.5</v>
      </c>
      <c r="I30" s="166">
        <f t="shared" si="4"/>
        <v>4448.5</v>
      </c>
      <c r="J30" s="166">
        <f t="shared" si="5"/>
        <v>11004.999999999998</v>
      </c>
      <c r="K30" s="167">
        <v>953.69</v>
      </c>
      <c r="L30" s="166">
        <f t="shared" si="6"/>
        <v>4712</v>
      </c>
      <c r="M30" s="166">
        <f t="shared" si="7"/>
        <v>10989.5</v>
      </c>
      <c r="N30" s="166">
        <v>0</v>
      </c>
      <c r="O30" s="166">
        <f t="shared" si="0"/>
        <v>32108.69</v>
      </c>
      <c r="P30" s="166">
        <v>25</v>
      </c>
      <c r="Q30" s="168"/>
      <c r="R30" s="166"/>
      <c r="S30" s="166">
        <v>1717.28</v>
      </c>
      <c r="T30" s="169">
        <v>200</v>
      </c>
      <c r="U30" s="169">
        <v>24575.82</v>
      </c>
      <c r="V30" s="166">
        <v>466.92000000000189</v>
      </c>
      <c r="W30" s="167">
        <f t="shared" si="8"/>
        <v>2409.2000000000016</v>
      </c>
      <c r="X30" s="166">
        <f t="shared" si="1"/>
        <v>9160.5</v>
      </c>
      <c r="Y30" s="166">
        <f t="shared" si="2"/>
        <v>22948.19</v>
      </c>
      <c r="Z30" s="166">
        <f t="shared" si="3"/>
        <v>143430.29999999999</v>
      </c>
      <c r="AA30" s="109"/>
      <c r="AB30" s="109"/>
      <c r="AC30" s="51"/>
      <c r="AD30" s="52"/>
      <c r="AE30" s="52"/>
      <c r="AF30" s="52"/>
      <c r="AG30" s="170"/>
    </row>
    <row r="31" spans="1:33" s="41" customFormat="1" ht="40.5" x14ac:dyDescent="0.3">
      <c r="A31" s="36">
        <v>24</v>
      </c>
      <c r="B31" s="37" t="s">
        <v>42</v>
      </c>
      <c r="C31" s="38" t="s">
        <v>37</v>
      </c>
      <c r="D31" s="37" t="s">
        <v>68</v>
      </c>
      <c r="E31" s="37" t="s">
        <v>24</v>
      </c>
      <c r="F31" s="37" t="s">
        <v>62</v>
      </c>
      <c r="G31" s="39">
        <v>65000</v>
      </c>
      <c r="H31" s="39">
        <f t="shared" si="9"/>
        <v>61158.5</v>
      </c>
      <c r="I31" s="39">
        <f t="shared" si="4"/>
        <v>1865.5</v>
      </c>
      <c r="J31" s="39">
        <f t="shared" si="5"/>
        <v>4615</v>
      </c>
      <c r="K31" s="54">
        <v>715</v>
      </c>
      <c r="L31" s="39">
        <f t="shared" si="6"/>
        <v>1976</v>
      </c>
      <c r="M31" s="39">
        <f t="shared" si="7"/>
        <v>4608.5</v>
      </c>
      <c r="N31" s="39">
        <v>0</v>
      </c>
      <c r="O31" s="39">
        <f t="shared" si="0"/>
        <v>13780</v>
      </c>
      <c r="P31" s="39">
        <v>25</v>
      </c>
      <c r="Q31" s="39">
        <v>2500</v>
      </c>
      <c r="R31" s="39"/>
      <c r="S31" s="39">
        <v>880.2</v>
      </c>
      <c r="T31" s="77">
        <v>200</v>
      </c>
      <c r="U31" s="77">
        <v>4427.58</v>
      </c>
      <c r="V31" s="39">
        <v>0</v>
      </c>
      <c r="W31" s="54">
        <f t="shared" si="8"/>
        <v>3605.2</v>
      </c>
      <c r="X31" s="39">
        <f t="shared" si="1"/>
        <v>3841.5</v>
      </c>
      <c r="Y31" s="39">
        <f t="shared" si="2"/>
        <v>9938.5</v>
      </c>
      <c r="Z31" s="39">
        <f t="shared" si="3"/>
        <v>57553.3</v>
      </c>
      <c r="AA31" s="39"/>
      <c r="AB31" s="39"/>
      <c r="AC31" s="40"/>
    </row>
    <row r="32" spans="1:33" s="174" customFormat="1" ht="60.75" x14ac:dyDescent="0.3">
      <c r="A32" s="79">
        <v>25</v>
      </c>
      <c r="B32" s="80" t="s">
        <v>64</v>
      </c>
      <c r="C32" s="81" t="s">
        <v>37</v>
      </c>
      <c r="D32" s="80" t="s">
        <v>9</v>
      </c>
      <c r="E32" s="80" t="s">
        <v>124</v>
      </c>
      <c r="F32" s="80" t="s">
        <v>62</v>
      </c>
      <c r="G32" s="82">
        <v>65000</v>
      </c>
      <c r="H32" s="82">
        <f t="shared" si="9"/>
        <v>61158.5</v>
      </c>
      <c r="I32" s="82">
        <f t="shared" si="4"/>
        <v>1865.5</v>
      </c>
      <c r="J32" s="82">
        <f t="shared" si="5"/>
        <v>4615</v>
      </c>
      <c r="K32" s="83">
        <v>715</v>
      </c>
      <c r="L32" s="82">
        <f t="shared" si="6"/>
        <v>1976</v>
      </c>
      <c r="M32" s="82">
        <f t="shared" si="7"/>
        <v>4608.5</v>
      </c>
      <c r="N32" s="82">
        <v>0</v>
      </c>
      <c r="O32" s="82">
        <f t="shared" si="0"/>
        <v>13780</v>
      </c>
      <c r="P32" s="82">
        <v>25</v>
      </c>
      <c r="Q32" s="82">
        <v>9567.0400000000009</v>
      </c>
      <c r="R32" s="82"/>
      <c r="S32" s="82">
        <v>1318.64</v>
      </c>
      <c r="T32" s="172">
        <v>200</v>
      </c>
      <c r="U32" s="172">
        <v>4427.58</v>
      </c>
      <c r="V32" s="82">
        <v>0</v>
      </c>
      <c r="W32" s="83">
        <f t="shared" si="8"/>
        <v>11110.68</v>
      </c>
      <c r="X32" s="82">
        <f t="shared" si="1"/>
        <v>3841.5</v>
      </c>
      <c r="Y32" s="82">
        <f t="shared" si="2"/>
        <v>9938.5</v>
      </c>
      <c r="Z32" s="82">
        <f t="shared" si="3"/>
        <v>50047.82</v>
      </c>
      <c r="AA32" s="109"/>
      <c r="AB32" s="109"/>
      <c r="AC32" s="42"/>
      <c r="AD32" s="43"/>
      <c r="AE32" s="43"/>
      <c r="AF32" s="43"/>
      <c r="AG32" s="173"/>
    </row>
    <row r="33" spans="1:33" s="41" customFormat="1" ht="40.5" x14ac:dyDescent="0.3">
      <c r="A33" s="36">
        <v>26</v>
      </c>
      <c r="B33" s="44" t="s">
        <v>94</v>
      </c>
      <c r="C33" s="38" t="s">
        <v>36</v>
      </c>
      <c r="D33" s="37" t="s">
        <v>6</v>
      </c>
      <c r="E33" s="37" t="s">
        <v>11</v>
      </c>
      <c r="F33" s="37" t="s">
        <v>62</v>
      </c>
      <c r="G33" s="39">
        <v>95000</v>
      </c>
      <c r="H33" s="39">
        <f t="shared" si="9"/>
        <v>89385.5</v>
      </c>
      <c r="I33" s="39">
        <f t="shared" si="4"/>
        <v>2726.5</v>
      </c>
      <c r="J33" s="39">
        <f t="shared" si="5"/>
        <v>6744.9999999999991</v>
      </c>
      <c r="K33" s="83">
        <v>953.69</v>
      </c>
      <c r="L33" s="39">
        <f t="shared" si="6"/>
        <v>2888</v>
      </c>
      <c r="M33" s="39">
        <f t="shared" si="7"/>
        <v>6735.5</v>
      </c>
      <c r="N33" s="39">
        <v>0</v>
      </c>
      <c r="O33" s="39">
        <f t="shared" si="0"/>
        <v>20048.690000000002</v>
      </c>
      <c r="P33" s="39">
        <v>25</v>
      </c>
      <c r="Q33" s="39">
        <v>3000</v>
      </c>
      <c r="R33" s="39"/>
      <c r="S33" s="39">
        <v>1925.53</v>
      </c>
      <c r="T33" s="77">
        <v>200</v>
      </c>
      <c r="U33" s="77"/>
      <c r="V33" s="39">
        <v>10929.24</v>
      </c>
      <c r="W33" s="83">
        <f t="shared" si="8"/>
        <v>16079.77</v>
      </c>
      <c r="X33" s="39">
        <f t="shared" si="1"/>
        <v>5614.5</v>
      </c>
      <c r="Y33" s="39">
        <f t="shared" si="2"/>
        <v>14434.189999999999</v>
      </c>
      <c r="Z33" s="39">
        <f t="shared" si="3"/>
        <v>73305.73</v>
      </c>
      <c r="AA33" s="109"/>
      <c r="AB33" s="109"/>
      <c r="AC33" s="42"/>
      <c r="AD33" s="43"/>
      <c r="AE33" s="43"/>
      <c r="AF33" s="43"/>
      <c r="AG33" s="111"/>
    </row>
    <row r="34" spans="1:33" s="41" customFormat="1" ht="40.5" x14ac:dyDescent="0.3">
      <c r="A34" s="36">
        <v>27</v>
      </c>
      <c r="B34" s="44" t="s">
        <v>171</v>
      </c>
      <c r="C34" s="38" t="s">
        <v>37</v>
      </c>
      <c r="D34" s="37" t="s">
        <v>10</v>
      </c>
      <c r="E34" s="44" t="s">
        <v>95</v>
      </c>
      <c r="F34" s="37" t="s">
        <v>62</v>
      </c>
      <c r="G34" s="39">
        <v>95000</v>
      </c>
      <c r="H34" s="39">
        <f t="shared" si="9"/>
        <v>89385.5</v>
      </c>
      <c r="I34" s="39">
        <f t="shared" si="4"/>
        <v>2726.5</v>
      </c>
      <c r="J34" s="39">
        <f t="shared" si="5"/>
        <v>6744.9999999999991</v>
      </c>
      <c r="K34" s="83">
        <v>953.69</v>
      </c>
      <c r="L34" s="39">
        <f t="shared" si="6"/>
        <v>2888</v>
      </c>
      <c r="M34" s="39">
        <f t="shared" si="7"/>
        <v>6735.5</v>
      </c>
      <c r="N34" s="39">
        <v>0</v>
      </c>
      <c r="O34" s="39">
        <f t="shared" si="0"/>
        <v>20048.690000000002</v>
      </c>
      <c r="P34" s="39">
        <v>25</v>
      </c>
      <c r="Q34" s="39"/>
      <c r="R34" s="39"/>
      <c r="S34" s="39">
        <v>138</v>
      </c>
      <c r="T34" s="77">
        <v>200</v>
      </c>
      <c r="U34" s="77"/>
      <c r="V34" s="39">
        <v>10929.24</v>
      </c>
      <c r="W34" s="83">
        <f t="shared" si="8"/>
        <v>11292.24</v>
      </c>
      <c r="X34" s="39">
        <f t="shared" si="1"/>
        <v>5614.5</v>
      </c>
      <c r="Y34" s="39">
        <f t="shared" si="2"/>
        <v>14434.189999999999</v>
      </c>
      <c r="Z34" s="39">
        <f t="shared" si="3"/>
        <v>78093.260000000009</v>
      </c>
      <c r="AA34" s="109"/>
      <c r="AB34" s="109"/>
      <c r="AC34" s="42"/>
      <c r="AD34" s="43"/>
      <c r="AE34" s="43"/>
      <c r="AF34" s="43"/>
      <c r="AG34" s="111"/>
    </row>
    <row r="35" spans="1:33" s="41" customFormat="1" ht="40.5" x14ac:dyDescent="0.3">
      <c r="A35" s="36">
        <v>28</v>
      </c>
      <c r="B35" s="37" t="s">
        <v>43</v>
      </c>
      <c r="C35" s="38" t="s">
        <v>36</v>
      </c>
      <c r="D35" s="37" t="s">
        <v>105</v>
      </c>
      <c r="E35" s="37" t="s">
        <v>30</v>
      </c>
      <c r="F35" s="37" t="s">
        <v>62</v>
      </c>
      <c r="G35" s="39">
        <v>80000</v>
      </c>
      <c r="H35" s="39">
        <f t="shared" si="9"/>
        <v>75272</v>
      </c>
      <c r="I35" s="39">
        <f t="shared" si="4"/>
        <v>2296</v>
      </c>
      <c r="J35" s="39">
        <f t="shared" si="5"/>
        <v>5679.9999999999991</v>
      </c>
      <c r="K35" s="83">
        <v>880</v>
      </c>
      <c r="L35" s="39">
        <f t="shared" si="6"/>
        <v>2432</v>
      </c>
      <c r="M35" s="39">
        <f t="shared" si="7"/>
        <v>5672</v>
      </c>
      <c r="N35" s="39">
        <v>0</v>
      </c>
      <c r="O35" s="39">
        <f t="shared" si="0"/>
        <v>16960</v>
      </c>
      <c r="P35" s="39">
        <v>25</v>
      </c>
      <c r="Q35" s="39">
        <v>14570.87</v>
      </c>
      <c r="R35" s="39"/>
      <c r="S35" s="39">
        <v>1593.9</v>
      </c>
      <c r="T35" s="77">
        <v>200</v>
      </c>
      <c r="U35" s="77"/>
      <c r="V35" s="39">
        <v>7400.87</v>
      </c>
      <c r="W35" s="83">
        <f t="shared" si="8"/>
        <v>23790.639999999999</v>
      </c>
      <c r="X35" s="39">
        <f t="shared" si="1"/>
        <v>4728</v>
      </c>
      <c r="Y35" s="39">
        <f t="shared" si="2"/>
        <v>12232</v>
      </c>
      <c r="Z35" s="39">
        <f t="shared" si="3"/>
        <v>51481.36</v>
      </c>
      <c r="AA35" s="109"/>
      <c r="AB35" s="109"/>
      <c r="AC35" s="42"/>
      <c r="AD35" s="43"/>
      <c r="AE35" s="43"/>
      <c r="AF35" s="43"/>
      <c r="AG35" s="111"/>
    </row>
    <row r="36" spans="1:33" s="41" customFormat="1" ht="40.5" x14ac:dyDescent="0.3">
      <c r="A36" s="36">
        <v>29</v>
      </c>
      <c r="B36" s="37" t="s">
        <v>44</v>
      </c>
      <c r="C36" s="38" t="s">
        <v>36</v>
      </c>
      <c r="D36" s="37" t="s">
        <v>6</v>
      </c>
      <c r="E36" s="37" t="s">
        <v>11</v>
      </c>
      <c r="F36" s="37" t="s">
        <v>62</v>
      </c>
      <c r="G36" s="39">
        <v>120000</v>
      </c>
      <c r="H36" s="39">
        <f t="shared" si="9"/>
        <v>111192.54000000001</v>
      </c>
      <c r="I36" s="39">
        <f t="shared" si="4"/>
        <v>3444</v>
      </c>
      <c r="J36" s="39">
        <f t="shared" si="5"/>
        <v>8520</v>
      </c>
      <c r="K36" s="83">
        <v>953.69</v>
      </c>
      <c r="L36" s="39">
        <f t="shared" si="6"/>
        <v>3648</v>
      </c>
      <c r="M36" s="39">
        <f t="shared" si="7"/>
        <v>8508</v>
      </c>
      <c r="N36" s="39">
        <v>1715.46</v>
      </c>
      <c r="O36" s="39">
        <f t="shared" si="0"/>
        <v>26789.15</v>
      </c>
      <c r="P36" s="39">
        <v>25</v>
      </c>
      <c r="Q36" s="39">
        <v>5993.93</v>
      </c>
      <c r="R36" s="39"/>
      <c r="S36" s="39">
        <v>1945.75</v>
      </c>
      <c r="T36" s="77">
        <v>200</v>
      </c>
      <c r="U36" s="77"/>
      <c r="V36" s="39">
        <v>16381</v>
      </c>
      <c r="W36" s="83">
        <f t="shared" si="8"/>
        <v>24545.68</v>
      </c>
      <c r="X36" s="39">
        <f t="shared" si="1"/>
        <v>8807.4599999999991</v>
      </c>
      <c r="Y36" s="39">
        <f t="shared" si="2"/>
        <v>17981.690000000002</v>
      </c>
      <c r="Z36" s="39">
        <f t="shared" si="3"/>
        <v>86646.86</v>
      </c>
      <c r="AA36" s="109"/>
      <c r="AB36" s="109"/>
      <c r="AC36" s="42"/>
      <c r="AD36" s="43"/>
      <c r="AE36" s="43"/>
      <c r="AF36" s="43"/>
      <c r="AG36" s="111"/>
    </row>
    <row r="37" spans="1:33" s="41" customFormat="1" ht="40.5" x14ac:dyDescent="0.3">
      <c r="A37" s="36">
        <v>30</v>
      </c>
      <c r="B37" s="37" t="s">
        <v>61</v>
      </c>
      <c r="C37" s="38" t="s">
        <v>36</v>
      </c>
      <c r="D37" s="37" t="s">
        <v>105</v>
      </c>
      <c r="E37" s="37" t="s">
        <v>23</v>
      </c>
      <c r="F37" s="37" t="s">
        <v>62</v>
      </c>
      <c r="G37" s="39">
        <v>65000</v>
      </c>
      <c r="H37" s="39">
        <f t="shared" si="9"/>
        <v>61158.5</v>
      </c>
      <c r="I37" s="39">
        <f t="shared" si="4"/>
        <v>1865.5</v>
      </c>
      <c r="J37" s="39">
        <f t="shared" si="5"/>
        <v>4615</v>
      </c>
      <c r="K37" s="83">
        <v>715</v>
      </c>
      <c r="L37" s="39">
        <f t="shared" si="6"/>
        <v>1976</v>
      </c>
      <c r="M37" s="39">
        <f t="shared" si="7"/>
        <v>4608.5</v>
      </c>
      <c r="N37" s="39">
        <v>0</v>
      </c>
      <c r="O37" s="39">
        <f t="shared" si="0"/>
        <v>13780</v>
      </c>
      <c r="P37" s="39">
        <v>25</v>
      </c>
      <c r="Q37" s="39"/>
      <c r="R37" s="39"/>
      <c r="S37" s="39">
        <v>626.62</v>
      </c>
      <c r="T37" s="77">
        <v>200</v>
      </c>
      <c r="U37" s="77">
        <v>4427.58</v>
      </c>
      <c r="V37" s="39">
        <v>0</v>
      </c>
      <c r="W37" s="83">
        <f t="shared" si="8"/>
        <v>851.62</v>
      </c>
      <c r="X37" s="39">
        <f t="shared" si="1"/>
        <v>3841.5</v>
      </c>
      <c r="Y37" s="39">
        <f t="shared" si="2"/>
        <v>9938.5</v>
      </c>
      <c r="Z37" s="39">
        <f t="shared" si="3"/>
        <v>60306.879999999997</v>
      </c>
      <c r="AA37" s="109"/>
      <c r="AB37" s="109"/>
      <c r="AC37" s="42"/>
      <c r="AD37" s="43"/>
      <c r="AE37" s="43"/>
      <c r="AF37" s="43"/>
      <c r="AG37" s="111"/>
    </row>
    <row r="38" spans="1:33" s="101" customFormat="1" ht="40.5" x14ac:dyDescent="0.3">
      <c r="A38" s="98">
        <v>31</v>
      </c>
      <c r="B38" s="99" t="s">
        <v>45</v>
      </c>
      <c r="C38" s="100" t="s">
        <v>36</v>
      </c>
      <c r="D38" s="99" t="s">
        <v>105</v>
      </c>
      <c r="E38" s="99" t="s">
        <v>21</v>
      </c>
      <c r="F38" s="99" t="s">
        <v>62</v>
      </c>
      <c r="G38" s="54">
        <v>65000</v>
      </c>
      <c r="H38" s="54">
        <f t="shared" si="9"/>
        <v>61158.5</v>
      </c>
      <c r="I38" s="54">
        <f t="shared" si="4"/>
        <v>1865.5</v>
      </c>
      <c r="J38" s="54">
        <f t="shared" si="5"/>
        <v>4615</v>
      </c>
      <c r="K38" s="83">
        <v>715</v>
      </c>
      <c r="L38" s="54">
        <f t="shared" si="6"/>
        <v>1976</v>
      </c>
      <c r="M38" s="54">
        <f t="shared" si="7"/>
        <v>4608.5</v>
      </c>
      <c r="N38" s="54">
        <v>0</v>
      </c>
      <c r="O38" s="54">
        <f t="shared" si="0"/>
        <v>13780</v>
      </c>
      <c r="P38" s="54">
        <v>25</v>
      </c>
      <c r="Q38" s="39">
        <v>5152.2299999999996</v>
      </c>
      <c r="R38" s="54"/>
      <c r="S38" s="39">
        <v>1327.92</v>
      </c>
      <c r="T38" s="53">
        <v>200</v>
      </c>
      <c r="U38" s="53"/>
      <c r="V38" s="54">
        <v>4427.58</v>
      </c>
      <c r="W38" s="83">
        <f t="shared" si="8"/>
        <v>11132.73</v>
      </c>
      <c r="X38" s="54">
        <f t="shared" si="1"/>
        <v>3841.5</v>
      </c>
      <c r="Y38" s="54">
        <f t="shared" si="2"/>
        <v>9938.5</v>
      </c>
      <c r="Z38" s="54">
        <f t="shared" si="3"/>
        <v>50025.770000000004</v>
      </c>
      <c r="AA38" s="109"/>
      <c r="AB38" s="109"/>
      <c r="AC38" s="115"/>
      <c r="AD38" s="116"/>
      <c r="AE38" s="116"/>
      <c r="AF38" s="116"/>
      <c r="AG38" s="113"/>
    </row>
    <row r="39" spans="1:33" s="49" customFormat="1" ht="40.5" x14ac:dyDescent="0.3">
      <c r="A39" s="36">
        <v>32</v>
      </c>
      <c r="B39" s="45" t="s">
        <v>143</v>
      </c>
      <c r="C39" s="38" t="s">
        <v>36</v>
      </c>
      <c r="D39" s="37" t="s">
        <v>6</v>
      </c>
      <c r="E39" s="37" t="s">
        <v>11</v>
      </c>
      <c r="F39" s="37" t="s">
        <v>112</v>
      </c>
      <c r="G39" s="39">
        <v>65000</v>
      </c>
      <c r="H39" s="39">
        <f>+G39-(I39+L39+N39)</f>
        <v>61158.5</v>
      </c>
      <c r="I39" s="39">
        <f t="shared" si="4"/>
        <v>1865.5</v>
      </c>
      <c r="J39" s="39">
        <f t="shared" si="5"/>
        <v>4615</v>
      </c>
      <c r="K39" s="83">
        <v>715</v>
      </c>
      <c r="L39" s="39">
        <f t="shared" si="6"/>
        <v>1976</v>
      </c>
      <c r="M39" s="39">
        <f t="shared" si="7"/>
        <v>4608.5</v>
      </c>
      <c r="N39" s="39">
        <v>0</v>
      </c>
      <c r="O39" s="39">
        <f t="shared" si="0"/>
        <v>13780</v>
      </c>
      <c r="P39" s="39">
        <v>25</v>
      </c>
      <c r="Q39" s="39">
        <v>5000</v>
      </c>
      <c r="R39" s="40"/>
      <c r="S39" s="39">
        <v>866.64</v>
      </c>
      <c r="T39" s="77">
        <v>200</v>
      </c>
      <c r="U39" s="77">
        <v>4427.58</v>
      </c>
      <c r="V39" s="39">
        <v>0</v>
      </c>
      <c r="W39" s="83">
        <f t="shared" si="8"/>
        <v>6091.64</v>
      </c>
      <c r="X39" s="39">
        <f t="shared" si="1"/>
        <v>3841.5</v>
      </c>
      <c r="Y39" s="39">
        <f t="shared" si="2"/>
        <v>9938.5</v>
      </c>
      <c r="Z39" s="39">
        <f t="shared" si="3"/>
        <v>55066.86</v>
      </c>
      <c r="AA39" s="109"/>
      <c r="AB39" s="109"/>
      <c r="AC39" s="117"/>
      <c r="AD39" s="118"/>
      <c r="AE39" s="118"/>
      <c r="AF39" s="118"/>
    </row>
    <row r="40" spans="1:33" s="50" customFormat="1" ht="40.5" x14ac:dyDescent="0.35">
      <c r="A40" s="36">
        <v>33</v>
      </c>
      <c r="B40" s="45" t="s">
        <v>144</v>
      </c>
      <c r="C40" s="38" t="s">
        <v>36</v>
      </c>
      <c r="D40" s="37" t="s">
        <v>86</v>
      </c>
      <c r="E40" s="37" t="s">
        <v>21</v>
      </c>
      <c r="F40" s="37" t="s">
        <v>112</v>
      </c>
      <c r="G40" s="39">
        <v>80000</v>
      </c>
      <c r="H40" s="39">
        <f>+G40-(I40+L40+N40)</f>
        <v>75272</v>
      </c>
      <c r="I40" s="39">
        <f t="shared" si="4"/>
        <v>2296</v>
      </c>
      <c r="J40" s="39">
        <f t="shared" si="5"/>
        <v>5679.9999999999991</v>
      </c>
      <c r="K40" s="83">
        <v>880</v>
      </c>
      <c r="L40" s="39">
        <f t="shared" si="6"/>
        <v>2432</v>
      </c>
      <c r="M40" s="39">
        <f t="shared" si="7"/>
        <v>5672</v>
      </c>
      <c r="N40" s="39">
        <v>0</v>
      </c>
      <c r="O40" s="39">
        <f t="shared" si="0"/>
        <v>16960</v>
      </c>
      <c r="P40" s="39">
        <v>25</v>
      </c>
      <c r="Q40" s="105">
        <v>1000</v>
      </c>
      <c r="R40" s="39"/>
      <c r="S40" s="39">
        <v>2122.5300000000002</v>
      </c>
      <c r="T40" s="77">
        <v>200</v>
      </c>
      <c r="U40" s="77"/>
      <c r="V40" s="39">
        <v>7400.87</v>
      </c>
      <c r="W40" s="83">
        <f t="shared" si="8"/>
        <v>10748.4</v>
      </c>
      <c r="X40" s="39">
        <f t="shared" ref="X40:X71" si="10">+I40+L40+N40</f>
        <v>4728</v>
      </c>
      <c r="Y40" s="39">
        <f t="shared" ref="Y40:Y71" si="11">+J40+K40+M40</f>
        <v>12232</v>
      </c>
      <c r="Z40" s="39">
        <f t="shared" ref="Z40:Z71" si="12">+G40-(W40+X40)</f>
        <v>64523.6</v>
      </c>
      <c r="AA40" s="109"/>
      <c r="AB40" s="109"/>
      <c r="AC40" s="51"/>
      <c r="AD40" s="119"/>
      <c r="AE40" s="119"/>
      <c r="AF40" s="119"/>
    </row>
    <row r="41" spans="1:33" s="41" customFormat="1" ht="20.25" x14ac:dyDescent="0.3">
      <c r="A41" s="36">
        <v>34</v>
      </c>
      <c r="B41" s="37" t="s">
        <v>46</v>
      </c>
      <c r="C41" s="38" t="s">
        <v>36</v>
      </c>
      <c r="D41" s="37" t="s">
        <v>7</v>
      </c>
      <c r="E41" s="37" t="s">
        <v>29</v>
      </c>
      <c r="F41" s="37" t="s">
        <v>62</v>
      </c>
      <c r="G41" s="39">
        <v>65000</v>
      </c>
      <c r="H41" s="39">
        <f t="shared" si="9"/>
        <v>61158.5</v>
      </c>
      <c r="I41" s="39">
        <f t="shared" si="4"/>
        <v>1865.5</v>
      </c>
      <c r="J41" s="39">
        <f t="shared" si="5"/>
        <v>4615</v>
      </c>
      <c r="K41" s="83">
        <v>715</v>
      </c>
      <c r="L41" s="39">
        <f t="shared" si="6"/>
        <v>1976</v>
      </c>
      <c r="M41" s="39">
        <f t="shared" si="7"/>
        <v>4608.5</v>
      </c>
      <c r="N41" s="39">
        <v>0</v>
      </c>
      <c r="O41" s="39">
        <f t="shared" si="0"/>
        <v>13780</v>
      </c>
      <c r="P41" s="39">
        <v>25</v>
      </c>
      <c r="Q41" s="39">
        <v>19168</v>
      </c>
      <c r="R41" s="39"/>
      <c r="S41" s="39">
        <v>1600.31</v>
      </c>
      <c r="T41" s="77">
        <v>200</v>
      </c>
      <c r="U41" s="77">
        <v>4427.58</v>
      </c>
      <c r="V41" s="39">
        <v>0</v>
      </c>
      <c r="W41" s="83">
        <f t="shared" si="8"/>
        <v>20993.31</v>
      </c>
      <c r="X41" s="39">
        <f t="shared" si="10"/>
        <v>3841.5</v>
      </c>
      <c r="Y41" s="39">
        <f t="shared" si="11"/>
        <v>9938.5</v>
      </c>
      <c r="Z41" s="39">
        <f t="shared" si="12"/>
        <v>40165.19</v>
      </c>
      <c r="AA41" s="109"/>
      <c r="AB41" s="109"/>
      <c r="AC41" s="42"/>
      <c r="AD41" s="43"/>
      <c r="AE41" s="43"/>
      <c r="AF41" s="43"/>
      <c r="AG41" s="111"/>
    </row>
    <row r="42" spans="1:33" s="41" customFormat="1" ht="20.25" x14ac:dyDescent="0.3">
      <c r="A42" s="36">
        <v>35</v>
      </c>
      <c r="B42" s="37" t="s">
        <v>47</v>
      </c>
      <c r="C42" s="38" t="s">
        <v>37</v>
      </c>
      <c r="D42" s="37" t="s">
        <v>8</v>
      </c>
      <c r="E42" s="37" t="s">
        <v>12</v>
      </c>
      <c r="F42" s="37" t="s">
        <v>62</v>
      </c>
      <c r="G42" s="39">
        <v>90000</v>
      </c>
      <c r="H42" s="39">
        <f t="shared" si="9"/>
        <v>84681</v>
      </c>
      <c r="I42" s="39">
        <f t="shared" si="4"/>
        <v>2583</v>
      </c>
      <c r="J42" s="39">
        <f t="shared" si="5"/>
        <v>6389.9999999999991</v>
      </c>
      <c r="K42" s="83">
        <v>953.69</v>
      </c>
      <c r="L42" s="39">
        <f t="shared" si="6"/>
        <v>2736</v>
      </c>
      <c r="M42" s="39">
        <f t="shared" si="7"/>
        <v>6381</v>
      </c>
      <c r="N42" s="39">
        <v>0</v>
      </c>
      <c r="O42" s="39">
        <f t="shared" si="0"/>
        <v>19043.690000000002</v>
      </c>
      <c r="P42" s="39">
        <v>25</v>
      </c>
      <c r="Q42" s="39">
        <v>2000</v>
      </c>
      <c r="R42" s="39"/>
      <c r="S42" s="39">
        <v>841.99</v>
      </c>
      <c r="T42" s="77">
        <v>200</v>
      </c>
      <c r="U42" s="77"/>
      <c r="V42" s="39">
        <v>9753.1200000000008</v>
      </c>
      <c r="W42" s="83">
        <f t="shared" si="8"/>
        <v>12820.11</v>
      </c>
      <c r="X42" s="39">
        <f t="shared" si="10"/>
        <v>5319</v>
      </c>
      <c r="Y42" s="39">
        <f t="shared" si="11"/>
        <v>13724.689999999999</v>
      </c>
      <c r="Z42" s="39">
        <f t="shared" si="12"/>
        <v>71860.89</v>
      </c>
      <c r="AA42" s="109"/>
      <c r="AB42" s="109"/>
      <c r="AC42" s="42"/>
      <c r="AD42" s="43"/>
      <c r="AE42" s="43"/>
      <c r="AF42" s="43"/>
      <c r="AG42" s="111"/>
    </row>
    <row r="43" spans="1:33" s="41" customFormat="1" ht="20.25" x14ac:dyDescent="0.3">
      <c r="A43" s="36">
        <v>36</v>
      </c>
      <c r="B43" s="37" t="s">
        <v>48</v>
      </c>
      <c r="C43" s="38" t="s">
        <v>37</v>
      </c>
      <c r="D43" s="37" t="s">
        <v>8</v>
      </c>
      <c r="E43" s="37" t="s">
        <v>12</v>
      </c>
      <c r="F43" s="37" t="s">
        <v>62</v>
      </c>
      <c r="G43" s="39">
        <v>90000</v>
      </c>
      <c r="H43" s="39">
        <f t="shared" si="9"/>
        <v>84681</v>
      </c>
      <c r="I43" s="39">
        <f t="shared" si="4"/>
        <v>2583</v>
      </c>
      <c r="J43" s="39">
        <f t="shared" si="5"/>
        <v>6389.9999999999991</v>
      </c>
      <c r="K43" s="83">
        <v>953.69</v>
      </c>
      <c r="L43" s="39">
        <f t="shared" si="6"/>
        <v>2736</v>
      </c>
      <c r="M43" s="39">
        <f t="shared" si="7"/>
        <v>6381</v>
      </c>
      <c r="N43" s="39">
        <v>0</v>
      </c>
      <c r="O43" s="39">
        <f t="shared" si="0"/>
        <v>19043.690000000002</v>
      </c>
      <c r="P43" s="39">
        <v>25</v>
      </c>
      <c r="Q43" s="39">
        <v>2000</v>
      </c>
      <c r="R43" s="39"/>
      <c r="S43" s="39">
        <v>1163.5999999999999</v>
      </c>
      <c r="T43" s="77">
        <v>200</v>
      </c>
      <c r="U43" s="77"/>
      <c r="V43" s="39">
        <v>9753.1200000000008</v>
      </c>
      <c r="W43" s="83">
        <f t="shared" si="8"/>
        <v>13141.720000000001</v>
      </c>
      <c r="X43" s="39">
        <f t="shared" si="10"/>
        <v>5319</v>
      </c>
      <c r="Y43" s="39">
        <f t="shared" si="11"/>
        <v>13724.689999999999</v>
      </c>
      <c r="Z43" s="39">
        <f t="shared" si="12"/>
        <v>71539.28</v>
      </c>
      <c r="AA43" s="109"/>
      <c r="AB43" s="109"/>
      <c r="AC43" s="42"/>
      <c r="AD43" s="43"/>
      <c r="AE43" s="43"/>
      <c r="AF43" s="43"/>
      <c r="AG43" s="111"/>
    </row>
    <row r="44" spans="1:33" s="41" customFormat="1" ht="20.25" x14ac:dyDescent="0.3">
      <c r="A44" s="36">
        <v>37</v>
      </c>
      <c r="B44" s="37" t="s">
        <v>174</v>
      </c>
      <c r="C44" s="38" t="s">
        <v>37</v>
      </c>
      <c r="D44" s="37" t="s">
        <v>8</v>
      </c>
      <c r="E44" s="37" t="s">
        <v>12</v>
      </c>
      <c r="F44" s="37" t="s">
        <v>62</v>
      </c>
      <c r="G44" s="39">
        <v>95000</v>
      </c>
      <c r="H44" s="39">
        <f>+G44-(I44+L44+N44)</f>
        <v>89385.5</v>
      </c>
      <c r="I44" s="39">
        <f t="shared" si="4"/>
        <v>2726.5</v>
      </c>
      <c r="J44" s="39">
        <f t="shared" si="5"/>
        <v>6744.9999999999991</v>
      </c>
      <c r="K44" s="83">
        <v>953.69</v>
      </c>
      <c r="L44" s="39">
        <f t="shared" si="6"/>
        <v>2888</v>
      </c>
      <c r="M44" s="39">
        <f t="shared" si="7"/>
        <v>6735.5</v>
      </c>
      <c r="N44" s="39"/>
      <c r="O44" s="39">
        <f>+I44+J44+K44+L44+M44+N44</f>
        <v>20048.690000000002</v>
      </c>
      <c r="P44" s="39">
        <v>25</v>
      </c>
      <c r="Q44" s="39"/>
      <c r="R44" s="39"/>
      <c r="S44" s="39"/>
      <c r="T44" s="77">
        <v>200</v>
      </c>
      <c r="U44" s="77"/>
      <c r="V44" s="39">
        <v>10929.24</v>
      </c>
      <c r="W44" s="83">
        <f t="shared" si="8"/>
        <v>11154.24</v>
      </c>
      <c r="X44" s="39">
        <f t="shared" si="10"/>
        <v>5614.5</v>
      </c>
      <c r="Y44" s="39">
        <f t="shared" si="11"/>
        <v>14434.189999999999</v>
      </c>
      <c r="Z44" s="39">
        <f t="shared" si="12"/>
        <v>78231.260000000009</v>
      </c>
      <c r="AA44" s="109"/>
      <c r="AB44" s="109"/>
      <c r="AC44" s="42"/>
      <c r="AD44" s="43"/>
      <c r="AE44" s="43"/>
      <c r="AF44" s="43"/>
      <c r="AG44" s="111"/>
    </row>
    <row r="45" spans="1:33" s="48" customFormat="1" ht="60.75" x14ac:dyDescent="0.35">
      <c r="A45" s="36">
        <v>38</v>
      </c>
      <c r="B45" s="37" t="s">
        <v>128</v>
      </c>
      <c r="C45" s="38" t="s">
        <v>36</v>
      </c>
      <c r="D45" s="37" t="s">
        <v>102</v>
      </c>
      <c r="E45" s="37" t="s">
        <v>21</v>
      </c>
      <c r="F45" s="37" t="s">
        <v>112</v>
      </c>
      <c r="G45" s="39">
        <v>65000</v>
      </c>
      <c r="H45" s="39">
        <f t="shared" ref="H45:H46" si="13">+G45-(I45+L45+N45)</f>
        <v>61158.5</v>
      </c>
      <c r="I45" s="39">
        <f t="shared" si="4"/>
        <v>1865.5</v>
      </c>
      <c r="J45" s="39">
        <f t="shared" si="5"/>
        <v>4615</v>
      </c>
      <c r="K45" s="39">
        <f t="shared" ref="K45:K67" si="14">IF(G45&lt;=74808,G45*1.1%,822.89)</f>
        <v>715.00000000000011</v>
      </c>
      <c r="L45" s="39">
        <f t="shared" si="6"/>
        <v>1976</v>
      </c>
      <c r="M45" s="39">
        <f t="shared" si="7"/>
        <v>4608.5</v>
      </c>
      <c r="N45" s="39">
        <v>0</v>
      </c>
      <c r="O45" s="39">
        <f>+I45+J45+K45+L45+M45+N45</f>
        <v>13780</v>
      </c>
      <c r="P45" s="39">
        <v>25</v>
      </c>
      <c r="Q45" s="105">
        <v>2000</v>
      </c>
      <c r="R45" s="39"/>
      <c r="S45" s="39">
        <v>46.07</v>
      </c>
      <c r="T45" s="77">
        <v>200</v>
      </c>
      <c r="U45" s="77">
        <v>4427.58</v>
      </c>
      <c r="V45" s="39">
        <v>0</v>
      </c>
      <c r="W45" s="83">
        <f t="shared" si="8"/>
        <v>2271.0700000000002</v>
      </c>
      <c r="X45" s="39">
        <f t="shared" si="10"/>
        <v>3841.5</v>
      </c>
      <c r="Y45" s="39">
        <f t="shared" si="11"/>
        <v>9938.5</v>
      </c>
      <c r="Z45" s="39">
        <f t="shared" si="12"/>
        <v>58887.43</v>
      </c>
      <c r="AA45" s="109"/>
      <c r="AB45" s="109"/>
      <c r="AC45" s="51"/>
      <c r="AD45" s="52"/>
      <c r="AE45" s="52"/>
      <c r="AF45" s="52"/>
      <c r="AG45" s="112"/>
    </row>
    <row r="46" spans="1:33" s="48" customFormat="1" ht="40.5" x14ac:dyDescent="0.35">
      <c r="A46" s="36">
        <v>39</v>
      </c>
      <c r="B46" s="37" t="s">
        <v>129</v>
      </c>
      <c r="C46" s="38" t="s">
        <v>36</v>
      </c>
      <c r="D46" s="37" t="s">
        <v>139</v>
      </c>
      <c r="E46" s="37" t="s">
        <v>130</v>
      </c>
      <c r="F46" s="37" t="s">
        <v>112</v>
      </c>
      <c r="G46" s="39">
        <v>65000</v>
      </c>
      <c r="H46" s="39">
        <f t="shared" si="13"/>
        <v>61158.5</v>
      </c>
      <c r="I46" s="39">
        <f t="shared" si="4"/>
        <v>1865.5</v>
      </c>
      <c r="J46" s="39">
        <f t="shared" si="5"/>
        <v>4615</v>
      </c>
      <c r="K46" s="39">
        <f t="shared" si="14"/>
        <v>715.00000000000011</v>
      </c>
      <c r="L46" s="39">
        <f t="shared" si="6"/>
        <v>1976</v>
      </c>
      <c r="M46" s="39">
        <f t="shared" si="7"/>
        <v>4608.5</v>
      </c>
      <c r="N46" s="39">
        <v>0</v>
      </c>
      <c r="O46" s="39">
        <f>+I46+J46+K46+L46+M46+N46</f>
        <v>13780</v>
      </c>
      <c r="P46" s="39">
        <v>25</v>
      </c>
      <c r="Q46" s="105">
        <v>5000</v>
      </c>
      <c r="R46" s="39"/>
      <c r="S46" s="39">
        <v>1640.62</v>
      </c>
      <c r="T46" s="77">
        <v>200</v>
      </c>
      <c r="U46" s="77">
        <v>4427.58</v>
      </c>
      <c r="V46" s="39">
        <v>0</v>
      </c>
      <c r="W46" s="83">
        <f t="shared" si="8"/>
        <v>6865.62</v>
      </c>
      <c r="X46" s="39">
        <f t="shared" si="10"/>
        <v>3841.5</v>
      </c>
      <c r="Y46" s="39">
        <f t="shared" si="11"/>
        <v>9938.5</v>
      </c>
      <c r="Z46" s="39">
        <f t="shared" si="12"/>
        <v>54292.880000000005</v>
      </c>
      <c r="AA46" s="109"/>
      <c r="AB46" s="109"/>
      <c r="AC46" s="51"/>
      <c r="AD46" s="52"/>
      <c r="AE46" s="52"/>
      <c r="AF46" s="52"/>
      <c r="AG46" s="112"/>
    </row>
    <row r="47" spans="1:33" s="41" customFormat="1" ht="40.5" x14ac:dyDescent="0.3">
      <c r="A47" s="36">
        <v>40</v>
      </c>
      <c r="B47" s="37" t="s">
        <v>113</v>
      </c>
      <c r="C47" s="38" t="s">
        <v>36</v>
      </c>
      <c r="D47" s="37" t="s">
        <v>114</v>
      </c>
      <c r="E47" s="37" t="s">
        <v>115</v>
      </c>
      <c r="F47" s="37" t="s">
        <v>112</v>
      </c>
      <c r="G47" s="39">
        <v>95000</v>
      </c>
      <c r="H47" s="39">
        <f>+G47-(I47+L47+N47)</f>
        <v>87670.04</v>
      </c>
      <c r="I47" s="39">
        <f t="shared" si="4"/>
        <v>2726.5</v>
      </c>
      <c r="J47" s="39">
        <f t="shared" si="5"/>
        <v>6744.9999999999991</v>
      </c>
      <c r="K47" s="39">
        <v>953.69</v>
      </c>
      <c r="L47" s="39">
        <f t="shared" si="6"/>
        <v>2888</v>
      </c>
      <c r="M47" s="39">
        <f t="shared" si="7"/>
        <v>6735.5</v>
      </c>
      <c r="N47" s="39">
        <v>1715.46</v>
      </c>
      <c r="O47" s="39">
        <f>+I47+J47+K47+L47+M47+N47</f>
        <v>21764.15</v>
      </c>
      <c r="P47" s="39">
        <v>25</v>
      </c>
      <c r="Q47" s="39">
        <v>20000</v>
      </c>
      <c r="R47" s="39"/>
      <c r="S47" s="39">
        <v>898.66</v>
      </c>
      <c r="T47" s="77">
        <v>200</v>
      </c>
      <c r="U47" s="77"/>
      <c r="V47" s="39">
        <v>10500.38</v>
      </c>
      <c r="W47" s="83">
        <f t="shared" si="8"/>
        <v>31624.04</v>
      </c>
      <c r="X47" s="39">
        <f t="shared" si="10"/>
        <v>7329.96</v>
      </c>
      <c r="Y47" s="39">
        <f t="shared" si="11"/>
        <v>14434.189999999999</v>
      </c>
      <c r="Z47" s="39">
        <f t="shared" si="12"/>
        <v>56046</v>
      </c>
      <c r="AA47" s="109"/>
      <c r="AB47" s="109"/>
      <c r="AC47" s="42"/>
      <c r="AD47" s="43"/>
      <c r="AE47" s="43"/>
      <c r="AF47" s="43"/>
      <c r="AG47" s="111"/>
    </row>
    <row r="48" spans="1:33" s="41" customFormat="1" ht="40.5" x14ac:dyDescent="0.3">
      <c r="A48" s="36">
        <v>41</v>
      </c>
      <c r="B48" s="37" t="s">
        <v>183</v>
      </c>
      <c r="C48" s="38" t="s">
        <v>36</v>
      </c>
      <c r="D48" s="37" t="s">
        <v>114</v>
      </c>
      <c r="E48" s="37" t="s">
        <v>115</v>
      </c>
      <c r="F48" s="37" t="s">
        <v>112</v>
      </c>
      <c r="G48" s="39">
        <v>95000</v>
      </c>
      <c r="H48" s="39">
        <f>+G48-(I48+L48+N48)</f>
        <v>89385.5</v>
      </c>
      <c r="I48" s="39">
        <v>2726.5</v>
      </c>
      <c r="J48" s="39">
        <f t="shared" si="5"/>
        <v>6744.9999999999991</v>
      </c>
      <c r="K48" s="39">
        <v>953.69</v>
      </c>
      <c r="L48" s="39">
        <v>2888</v>
      </c>
      <c r="M48" s="39">
        <f t="shared" si="7"/>
        <v>6735.5</v>
      </c>
      <c r="N48" s="39"/>
      <c r="O48" s="39">
        <f>+I48+J48+K48+L48+M48+N48</f>
        <v>20048.690000000002</v>
      </c>
      <c r="P48" s="39">
        <v>25</v>
      </c>
      <c r="Q48" s="39"/>
      <c r="R48" s="39"/>
      <c r="S48" s="39"/>
      <c r="T48" s="77">
        <v>200</v>
      </c>
      <c r="U48" s="77"/>
      <c r="V48" s="39">
        <v>10929.24</v>
      </c>
      <c r="W48" s="83">
        <f t="shared" si="8"/>
        <v>11154.24</v>
      </c>
      <c r="X48" s="39">
        <f t="shared" si="10"/>
        <v>5614.5</v>
      </c>
      <c r="Y48" s="39">
        <f t="shared" si="11"/>
        <v>14434.189999999999</v>
      </c>
      <c r="Z48" s="39">
        <f t="shared" si="12"/>
        <v>78231.260000000009</v>
      </c>
      <c r="AA48" s="109"/>
      <c r="AB48" s="109"/>
      <c r="AC48" s="42"/>
      <c r="AD48" s="43"/>
      <c r="AE48" s="43"/>
      <c r="AF48" s="43"/>
      <c r="AG48" s="111"/>
    </row>
    <row r="49" spans="1:33" s="41" customFormat="1" ht="60.75" x14ac:dyDescent="0.3">
      <c r="A49" s="36">
        <v>42</v>
      </c>
      <c r="B49" s="37" t="s">
        <v>49</v>
      </c>
      <c r="C49" s="38" t="s">
        <v>36</v>
      </c>
      <c r="D49" s="37" t="s">
        <v>105</v>
      </c>
      <c r="E49" s="37" t="s">
        <v>151</v>
      </c>
      <c r="F49" s="37" t="s">
        <v>62</v>
      </c>
      <c r="G49" s="39">
        <v>65000</v>
      </c>
      <c r="H49" s="39">
        <f t="shared" si="9"/>
        <v>61158.5</v>
      </c>
      <c r="I49" s="39">
        <f t="shared" si="4"/>
        <v>1865.5</v>
      </c>
      <c r="J49" s="39">
        <f t="shared" si="5"/>
        <v>4615</v>
      </c>
      <c r="K49" s="39">
        <f t="shared" si="14"/>
        <v>715.00000000000011</v>
      </c>
      <c r="L49" s="39">
        <f t="shared" si="6"/>
        <v>1976</v>
      </c>
      <c r="M49" s="39">
        <f t="shared" si="7"/>
        <v>4608.5</v>
      </c>
      <c r="N49" s="39">
        <v>0</v>
      </c>
      <c r="O49" s="39">
        <f t="shared" si="0"/>
        <v>13780</v>
      </c>
      <c r="P49" s="39">
        <v>25</v>
      </c>
      <c r="Q49" s="39"/>
      <c r="R49" s="39"/>
      <c r="S49" s="39">
        <v>959.27</v>
      </c>
      <c r="T49" s="77">
        <v>200</v>
      </c>
      <c r="U49" s="77">
        <v>4427.58</v>
      </c>
      <c r="V49" s="39">
        <v>0</v>
      </c>
      <c r="W49" s="83">
        <f t="shared" si="8"/>
        <v>1184.27</v>
      </c>
      <c r="X49" s="39">
        <f t="shared" si="10"/>
        <v>3841.5</v>
      </c>
      <c r="Y49" s="39">
        <f t="shared" si="11"/>
        <v>9938.5</v>
      </c>
      <c r="Z49" s="39">
        <f t="shared" si="12"/>
        <v>59974.229999999996</v>
      </c>
      <c r="AA49" s="109"/>
      <c r="AB49" s="109"/>
      <c r="AC49" s="42"/>
      <c r="AD49" s="43"/>
      <c r="AE49" s="43"/>
      <c r="AF49" s="43"/>
      <c r="AG49" s="111"/>
    </row>
    <row r="50" spans="1:33" s="48" customFormat="1" ht="40.5" x14ac:dyDescent="0.35">
      <c r="A50" s="36">
        <v>43</v>
      </c>
      <c r="B50" s="37" t="s">
        <v>123</v>
      </c>
      <c r="C50" s="38" t="s">
        <v>36</v>
      </c>
      <c r="D50" s="37" t="s">
        <v>114</v>
      </c>
      <c r="E50" s="37" t="s">
        <v>124</v>
      </c>
      <c r="F50" s="37" t="s">
        <v>112</v>
      </c>
      <c r="G50" s="39">
        <v>80000</v>
      </c>
      <c r="H50" s="39">
        <f>+G50-(I50+L50+N50)</f>
        <v>75272</v>
      </c>
      <c r="I50" s="39">
        <f t="shared" si="4"/>
        <v>2296</v>
      </c>
      <c r="J50" s="39">
        <f t="shared" si="5"/>
        <v>5679.9999999999991</v>
      </c>
      <c r="K50" s="39">
        <v>880</v>
      </c>
      <c r="L50" s="39">
        <f t="shared" si="6"/>
        <v>2432</v>
      </c>
      <c r="M50" s="39">
        <f t="shared" si="7"/>
        <v>5672</v>
      </c>
      <c r="N50" s="39">
        <v>0</v>
      </c>
      <c r="O50" s="39">
        <f>+I50+J50+K50+L50+M50+N50</f>
        <v>16960</v>
      </c>
      <c r="P50" s="39">
        <v>25</v>
      </c>
      <c r="Q50" s="105"/>
      <c r="R50" s="39"/>
      <c r="S50" s="39">
        <v>797.28</v>
      </c>
      <c r="T50" s="77">
        <v>200</v>
      </c>
      <c r="U50" s="77"/>
      <c r="V50" s="39">
        <v>7400.87</v>
      </c>
      <c r="W50" s="83">
        <f t="shared" si="8"/>
        <v>8423.15</v>
      </c>
      <c r="X50" s="39">
        <f t="shared" si="10"/>
        <v>4728</v>
      </c>
      <c r="Y50" s="39">
        <f t="shared" si="11"/>
        <v>12232</v>
      </c>
      <c r="Z50" s="39">
        <f t="shared" si="12"/>
        <v>66848.850000000006</v>
      </c>
      <c r="AA50" s="109"/>
      <c r="AB50" s="109"/>
      <c r="AC50" s="51"/>
      <c r="AD50" s="52"/>
      <c r="AE50" s="52"/>
      <c r="AF50" s="52"/>
      <c r="AG50" s="112"/>
    </row>
    <row r="51" spans="1:33" s="41" customFormat="1" ht="20.25" x14ac:dyDescent="0.3">
      <c r="A51" s="36">
        <v>44</v>
      </c>
      <c r="B51" s="37" t="s">
        <v>170</v>
      </c>
      <c r="C51" s="38" t="s">
        <v>37</v>
      </c>
      <c r="D51" s="37" t="s">
        <v>7</v>
      </c>
      <c r="E51" s="37" t="s">
        <v>26</v>
      </c>
      <c r="F51" s="37" t="s">
        <v>62</v>
      </c>
      <c r="G51" s="39">
        <v>65000</v>
      </c>
      <c r="H51" s="39">
        <f t="shared" si="9"/>
        <v>61158.5</v>
      </c>
      <c r="I51" s="39">
        <f t="shared" si="4"/>
        <v>1865.5</v>
      </c>
      <c r="J51" s="39">
        <f t="shared" si="5"/>
        <v>4615</v>
      </c>
      <c r="K51" s="39">
        <f t="shared" si="14"/>
        <v>715.00000000000011</v>
      </c>
      <c r="L51" s="39">
        <f t="shared" si="6"/>
        <v>1976</v>
      </c>
      <c r="M51" s="39">
        <f t="shared" si="7"/>
        <v>4608.5</v>
      </c>
      <c r="N51" s="39">
        <v>0</v>
      </c>
      <c r="O51" s="39">
        <f t="shared" si="0"/>
        <v>13780</v>
      </c>
      <c r="P51" s="39">
        <v>25</v>
      </c>
      <c r="Q51" s="39">
        <v>7016.96</v>
      </c>
      <c r="R51" s="39"/>
      <c r="S51" s="39">
        <v>1629.57</v>
      </c>
      <c r="T51" s="77">
        <v>200</v>
      </c>
      <c r="U51" s="77">
        <v>4427.58</v>
      </c>
      <c r="V51" s="39">
        <v>0</v>
      </c>
      <c r="W51" s="83">
        <f t="shared" si="8"/>
        <v>8871.5300000000007</v>
      </c>
      <c r="X51" s="39">
        <f t="shared" si="10"/>
        <v>3841.5</v>
      </c>
      <c r="Y51" s="39">
        <f t="shared" si="11"/>
        <v>9938.5</v>
      </c>
      <c r="Z51" s="39">
        <f t="shared" si="12"/>
        <v>52286.97</v>
      </c>
      <c r="AA51" s="109"/>
      <c r="AB51" s="109"/>
      <c r="AC51" s="42"/>
      <c r="AD51" s="43"/>
      <c r="AE51" s="43"/>
      <c r="AF51" s="43"/>
      <c r="AG51" s="111"/>
    </row>
    <row r="52" spans="1:33" s="41" customFormat="1" ht="40.5" x14ac:dyDescent="0.3">
      <c r="A52" s="36">
        <v>45</v>
      </c>
      <c r="B52" s="37" t="s">
        <v>50</v>
      </c>
      <c r="C52" s="38" t="s">
        <v>37</v>
      </c>
      <c r="D52" s="37" t="s">
        <v>105</v>
      </c>
      <c r="E52" s="37" t="s">
        <v>26</v>
      </c>
      <c r="F52" s="37" t="s">
        <v>62</v>
      </c>
      <c r="G52" s="39">
        <v>70000</v>
      </c>
      <c r="H52" s="39">
        <f t="shared" si="9"/>
        <v>65863</v>
      </c>
      <c r="I52" s="39">
        <f t="shared" si="4"/>
        <v>2009</v>
      </c>
      <c r="J52" s="39">
        <f t="shared" si="5"/>
        <v>4970</v>
      </c>
      <c r="K52" s="39">
        <f t="shared" si="14"/>
        <v>770.00000000000011</v>
      </c>
      <c r="L52" s="39">
        <f t="shared" si="6"/>
        <v>2128</v>
      </c>
      <c r="M52" s="39">
        <f t="shared" si="7"/>
        <v>4963</v>
      </c>
      <c r="N52" s="39">
        <v>0</v>
      </c>
      <c r="O52" s="39">
        <f t="shared" si="0"/>
        <v>14840</v>
      </c>
      <c r="P52" s="39">
        <v>25</v>
      </c>
      <c r="Q52" s="39">
        <v>3000</v>
      </c>
      <c r="R52" s="39"/>
      <c r="S52" s="39">
        <v>1385.91</v>
      </c>
      <c r="T52" s="77">
        <v>200</v>
      </c>
      <c r="U52" s="77"/>
      <c r="V52" s="39">
        <v>5368.48</v>
      </c>
      <c r="W52" s="83">
        <f t="shared" si="8"/>
        <v>9979.39</v>
      </c>
      <c r="X52" s="39">
        <f t="shared" si="10"/>
        <v>4137</v>
      </c>
      <c r="Y52" s="39">
        <f t="shared" si="11"/>
        <v>10703</v>
      </c>
      <c r="Z52" s="39">
        <f t="shared" si="12"/>
        <v>55883.61</v>
      </c>
      <c r="AA52" s="109"/>
      <c r="AB52" s="109"/>
      <c r="AC52" s="42"/>
      <c r="AD52" s="43"/>
      <c r="AE52" s="43"/>
      <c r="AF52" s="43"/>
      <c r="AG52" s="111"/>
    </row>
    <row r="53" spans="1:33" s="41" customFormat="1" ht="20.25" x14ac:dyDescent="0.3">
      <c r="A53" s="36">
        <v>46</v>
      </c>
      <c r="B53" s="37" t="s">
        <v>51</v>
      </c>
      <c r="C53" s="38" t="s">
        <v>37</v>
      </c>
      <c r="D53" s="37" t="s">
        <v>7</v>
      </c>
      <c r="E53" s="37" t="s">
        <v>27</v>
      </c>
      <c r="F53" s="37" t="s">
        <v>62</v>
      </c>
      <c r="G53" s="39">
        <v>80000</v>
      </c>
      <c r="H53" s="39">
        <f t="shared" si="9"/>
        <v>75272</v>
      </c>
      <c r="I53" s="39">
        <f t="shared" si="4"/>
        <v>2296</v>
      </c>
      <c r="J53" s="39">
        <f t="shared" si="5"/>
        <v>5679.9999999999991</v>
      </c>
      <c r="K53" s="39">
        <v>880</v>
      </c>
      <c r="L53" s="39">
        <f t="shared" si="6"/>
        <v>2432</v>
      </c>
      <c r="M53" s="39">
        <f t="shared" si="7"/>
        <v>5672</v>
      </c>
      <c r="N53" s="39">
        <v>0</v>
      </c>
      <c r="O53" s="39">
        <f t="shared" si="0"/>
        <v>16960</v>
      </c>
      <c r="P53" s="39">
        <v>25</v>
      </c>
      <c r="Q53" s="39">
        <v>7104.46</v>
      </c>
      <c r="R53" s="39"/>
      <c r="S53" s="39">
        <v>797.28</v>
      </c>
      <c r="T53" s="77">
        <v>200</v>
      </c>
      <c r="U53" s="77"/>
      <c r="V53" s="39">
        <v>7400.87</v>
      </c>
      <c r="W53" s="83">
        <f t="shared" si="8"/>
        <v>15527.61</v>
      </c>
      <c r="X53" s="39">
        <f t="shared" si="10"/>
        <v>4728</v>
      </c>
      <c r="Y53" s="39">
        <f t="shared" si="11"/>
        <v>12232</v>
      </c>
      <c r="Z53" s="39">
        <f t="shared" si="12"/>
        <v>59744.39</v>
      </c>
      <c r="AA53" s="109"/>
      <c r="AB53" s="109"/>
      <c r="AC53" s="42"/>
      <c r="AD53" s="43"/>
      <c r="AE53" s="43"/>
      <c r="AF53" s="43"/>
      <c r="AG53" s="111"/>
    </row>
    <row r="54" spans="1:33" s="41" customFormat="1" ht="20.25" x14ac:dyDescent="0.3">
      <c r="A54" s="36">
        <v>47</v>
      </c>
      <c r="B54" s="37" t="s">
        <v>52</v>
      </c>
      <c r="C54" s="38" t="s">
        <v>37</v>
      </c>
      <c r="D54" s="37" t="s">
        <v>7</v>
      </c>
      <c r="E54" s="37" t="s">
        <v>27</v>
      </c>
      <c r="F54" s="37" t="s">
        <v>62</v>
      </c>
      <c r="G54" s="39">
        <v>65000</v>
      </c>
      <c r="H54" s="39">
        <f t="shared" si="9"/>
        <v>61158.5</v>
      </c>
      <c r="I54" s="39">
        <f t="shared" si="4"/>
        <v>1865.5</v>
      </c>
      <c r="J54" s="39">
        <f t="shared" si="5"/>
        <v>4615</v>
      </c>
      <c r="K54" s="39">
        <f t="shared" si="14"/>
        <v>715.00000000000011</v>
      </c>
      <c r="L54" s="39">
        <f t="shared" si="6"/>
        <v>1976</v>
      </c>
      <c r="M54" s="39">
        <f t="shared" si="7"/>
        <v>4608.5</v>
      </c>
      <c r="N54" s="39">
        <v>0</v>
      </c>
      <c r="O54" s="39">
        <f t="shared" si="0"/>
        <v>13780</v>
      </c>
      <c r="P54" s="39">
        <v>25</v>
      </c>
      <c r="Q54" s="39"/>
      <c r="R54" s="39"/>
      <c r="S54" s="39">
        <v>849.8</v>
      </c>
      <c r="T54" s="77">
        <v>200</v>
      </c>
      <c r="U54" s="77">
        <v>4427.58</v>
      </c>
      <c r="V54" s="39">
        <v>0</v>
      </c>
      <c r="W54" s="83">
        <f t="shared" si="8"/>
        <v>1074.8</v>
      </c>
      <c r="X54" s="39">
        <f t="shared" si="10"/>
        <v>3841.5</v>
      </c>
      <c r="Y54" s="39">
        <f t="shared" si="11"/>
        <v>9938.5</v>
      </c>
      <c r="Z54" s="39">
        <f t="shared" si="12"/>
        <v>60083.7</v>
      </c>
      <c r="AA54" s="109"/>
      <c r="AB54" s="109"/>
      <c r="AC54" s="42"/>
      <c r="AD54" s="43"/>
      <c r="AE54" s="43"/>
      <c r="AF54" s="43"/>
      <c r="AG54" s="111"/>
    </row>
    <row r="55" spans="1:33" s="41" customFormat="1" ht="20.25" x14ac:dyDescent="0.3">
      <c r="A55" s="36">
        <v>48</v>
      </c>
      <c r="B55" s="44" t="s">
        <v>87</v>
      </c>
      <c r="C55" s="38" t="s">
        <v>37</v>
      </c>
      <c r="D55" s="37" t="s">
        <v>85</v>
      </c>
      <c r="E55" s="37" t="s">
        <v>88</v>
      </c>
      <c r="F55" s="37" t="s">
        <v>62</v>
      </c>
      <c r="G55" s="39">
        <v>53000</v>
      </c>
      <c r="H55" s="39">
        <f t="shared" si="9"/>
        <v>49867.7</v>
      </c>
      <c r="I55" s="39">
        <f t="shared" si="4"/>
        <v>1521.1</v>
      </c>
      <c r="J55" s="39">
        <f t="shared" si="5"/>
        <v>3762.9999999999995</v>
      </c>
      <c r="K55" s="39">
        <f t="shared" si="14"/>
        <v>583.00000000000011</v>
      </c>
      <c r="L55" s="39">
        <f t="shared" si="6"/>
        <v>1611.2</v>
      </c>
      <c r="M55" s="39">
        <f t="shared" si="7"/>
        <v>3757.7000000000003</v>
      </c>
      <c r="N55" s="39"/>
      <c r="O55" s="39">
        <f t="shared" si="0"/>
        <v>11236</v>
      </c>
      <c r="P55" s="39">
        <v>25</v>
      </c>
      <c r="Q55" s="39"/>
      <c r="R55" s="39"/>
      <c r="S55" s="39">
        <v>1798.26</v>
      </c>
      <c r="T55" s="77">
        <v>200</v>
      </c>
      <c r="U55" s="77">
        <v>2277.41</v>
      </c>
      <c r="V55" s="39">
        <v>0</v>
      </c>
      <c r="W55" s="83">
        <f t="shared" si="8"/>
        <v>2023.26</v>
      </c>
      <c r="X55" s="39">
        <f t="shared" si="10"/>
        <v>3132.3</v>
      </c>
      <c r="Y55" s="39">
        <f t="shared" si="11"/>
        <v>8103.7000000000007</v>
      </c>
      <c r="Z55" s="39">
        <f t="shared" si="12"/>
        <v>47844.44</v>
      </c>
      <c r="AA55" s="109"/>
      <c r="AB55" s="109"/>
      <c r="AC55" s="42"/>
      <c r="AD55" s="43"/>
      <c r="AE55" s="43"/>
      <c r="AF55" s="43"/>
      <c r="AG55" s="111"/>
    </row>
    <row r="56" spans="1:33" s="47" customFormat="1" ht="40.5" x14ac:dyDescent="0.35">
      <c r="A56" s="36">
        <v>49</v>
      </c>
      <c r="B56" s="45" t="s">
        <v>142</v>
      </c>
      <c r="C56" s="38" t="s">
        <v>37</v>
      </c>
      <c r="D56" s="37" t="s">
        <v>85</v>
      </c>
      <c r="E56" s="37" t="s">
        <v>88</v>
      </c>
      <c r="F56" s="37" t="s">
        <v>112</v>
      </c>
      <c r="G56" s="39">
        <v>60000</v>
      </c>
      <c r="H56" s="39">
        <f>+G56-(I56+L56+N56)</f>
        <v>54738.54</v>
      </c>
      <c r="I56" s="39">
        <f t="shared" si="4"/>
        <v>1722</v>
      </c>
      <c r="J56" s="39">
        <f t="shared" si="5"/>
        <v>4260</v>
      </c>
      <c r="K56" s="39">
        <f t="shared" si="14"/>
        <v>660.00000000000011</v>
      </c>
      <c r="L56" s="39">
        <f t="shared" si="6"/>
        <v>1824</v>
      </c>
      <c r="M56" s="39">
        <f t="shared" si="7"/>
        <v>4254</v>
      </c>
      <c r="N56" s="39">
        <v>1715.46</v>
      </c>
      <c r="O56" s="39">
        <f t="shared" si="0"/>
        <v>14435.46</v>
      </c>
      <c r="P56" s="39">
        <v>25</v>
      </c>
      <c r="Q56" s="105"/>
      <c r="R56" s="78"/>
      <c r="S56" s="39">
        <v>2697.5</v>
      </c>
      <c r="T56" s="77">
        <v>200</v>
      </c>
      <c r="U56" s="77">
        <v>3143.58</v>
      </c>
      <c r="V56" s="39">
        <v>0</v>
      </c>
      <c r="W56" s="83">
        <f t="shared" si="8"/>
        <v>2922.5</v>
      </c>
      <c r="X56" s="39">
        <f t="shared" si="10"/>
        <v>5261.46</v>
      </c>
      <c r="Y56" s="39">
        <f t="shared" si="11"/>
        <v>9174</v>
      </c>
      <c r="Z56" s="39">
        <f t="shared" si="12"/>
        <v>51816.04</v>
      </c>
      <c r="AA56" s="109"/>
      <c r="AB56" s="109"/>
      <c r="AC56" s="51"/>
      <c r="AD56" s="52"/>
      <c r="AE56" s="52"/>
      <c r="AF56" s="52"/>
    </row>
    <row r="57" spans="1:33" s="41" customFormat="1" ht="20.25" x14ac:dyDescent="0.3">
      <c r="A57" s="36">
        <v>50</v>
      </c>
      <c r="B57" s="44" t="s">
        <v>89</v>
      </c>
      <c r="C57" s="38" t="s">
        <v>37</v>
      </c>
      <c r="D57" s="37" t="s">
        <v>85</v>
      </c>
      <c r="E57" s="37" t="s">
        <v>88</v>
      </c>
      <c r="F57" s="37" t="s">
        <v>62</v>
      </c>
      <c r="G57" s="39">
        <v>60000</v>
      </c>
      <c r="H57" s="39">
        <f t="shared" si="9"/>
        <v>54738.54</v>
      </c>
      <c r="I57" s="39">
        <f t="shared" si="4"/>
        <v>1722</v>
      </c>
      <c r="J57" s="39">
        <f t="shared" si="5"/>
        <v>4260</v>
      </c>
      <c r="K57" s="39">
        <f t="shared" si="14"/>
        <v>660.00000000000011</v>
      </c>
      <c r="L57" s="39">
        <f t="shared" si="6"/>
        <v>1824</v>
      </c>
      <c r="M57" s="39">
        <f t="shared" si="7"/>
        <v>4254</v>
      </c>
      <c r="N57" s="39">
        <v>1715.46</v>
      </c>
      <c r="O57" s="39">
        <f t="shared" si="0"/>
        <v>14435.46</v>
      </c>
      <c r="P57" s="39">
        <v>25</v>
      </c>
      <c r="Q57" s="39"/>
      <c r="R57" s="39"/>
      <c r="S57" s="39">
        <v>398.64</v>
      </c>
      <c r="T57" s="77">
        <v>200</v>
      </c>
      <c r="U57" s="77">
        <v>3143.58</v>
      </c>
      <c r="V57" s="39">
        <v>0</v>
      </c>
      <c r="W57" s="83">
        <f t="shared" si="8"/>
        <v>623.64</v>
      </c>
      <c r="X57" s="39">
        <f t="shared" si="10"/>
        <v>5261.46</v>
      </c>
      <c r="Y57" s="39">
        <f t="shared" si="11"/>
        <v>9174</v>
      </c>
      <c r="Z57" s="39">
        <f t="shared" si="12"/>
        <v>54114.9</v>
      </c>
      <c r="AA57" s="109"/>
      <c r="AB57" s="109"/>
      <c r="AC57" s="42"/>
      <c r="AD57" s="43"/>
      <c r="AE57" s="43"/>
      <c r="AF57" s="43"/>
      <c r="AG57" s="111"/>
    </row>
    <row r="58" spans="1:33" s="41" customFormat="1" ht="40.5" x14ac:dyDescent="0.3">
      <c r="A58" s="36">
        <v>51</v>
      </c>
      <c r="B58" s="44" t="s">
        <v>90</v>
      </c>
      <c r="C58" s="38" t="s">
        <v>37</v>
      </c>
      <c r="D58" s="37" t="s">
        <v>68</v>
      </c>
      <c r="E58" s="44" t="s">
        <v>91</v>
      </c>
      <c r="F58" s="37" t="s">
        <v>62</v>
      </c>
      <c r="G58" s="39">
        <v>48000</v>
      </c>
      <c r="H58" s="39">
        <f t="shared" si="9"/>
        <v>45163.199999999997</v>
      </c>
      <c r="I58" s="39">
        <f t="shared" si="4"/>
        <v>1377.6</v>
      </c>
      <c r="J58" s="39">
        <f t="shared" si="5"/>
        <v>3407.9999999999995</v>
      </c>
      <c r="K58" s="39">
        <f t="shared" si="14"/>
        <v>528</v>
      </c>
      <c r="L58" s="39">
        <f t="shared" si="6"/>
        <v>1459.2</v>
      </c>
      <c r="M58" s="39">
        <f t="shared" si="7"/>
        <v>3403.2000000000003</v>
      </c>
      <c r="N58" s="39">
        <v>0</v>
      </c>
      <c r="O58" s="39">
        <f t="shared" si="0"/>
        <v>10176</v>
      </c>
      <c r="P58" s="39">
        <v>25</v>
      </c>
      <c r="Q58" s="39">
        <v>15492.97</v>
      </c>
      <c r="R58" s="39"/>
      <c r="S58" s="39">
        <v>2468.56</v>
      </c>
      <c r="T58" s="77">
        <v>200</v>
      </c>
      <c r="U58" s="77"/>
      <c r="V58" s="39">
        <v>1571.73</v>
      </c>
      <c r="W58" s="83">
        <f t="shared" si="8"/>
        <v>19758.259999999998</v>
      </c>
      <c r="X58" s="39">
        <f t="shared" si="10"/>
        <v>2836.8</v>
      </c>
      <c r="Y58" s="39">
        <f t="shared" si="11"/>
        <v>7339.2</v>
      </c>
      <c r="Z58" s="39">
        <f t="shared" si="12"/>
        <v>25404.940000000002</v>
      </c>
      <c r="AA58" s="109"/>
      <c r="AB58" s="109"/>
      <c r="AC58" s="42"/>
      <c r="AD58" s="43"/>
      <c r="AE58" s="43"/>
      <c r="AF58" s="43"/>
      <c r="AG58" s="111"/>
    </row>
    <row r="59" spans="1:33" s="41" customFormat="1" ht="20.25" x14ac:dyDescent="0.3">
      <c r="A59" s="36">
        <v>52</v>
      </c>
      <c r="B59" s="44" t="s">
        <v>92</v>
      </c>
      <c r="C59" s="38" t="s">
        <v>37</v>
      </c>
      <c r="D59" s="37" t="s">
        <v>10</v>
      </c>
      <c r="E59" s="44" t="s">
        <v>93</v>
      </c>
      <c r="F59" s="37" t="s">
        <v>62</v>
      </c>
      <c r="G59" s="39">
        <v>48000</v>
      </c>
      <c r="H59" s="39">
        <f t="shared" si="9"/>
        <v>45163.199999999997</v>
      </c>
      <c r="I59" s="39">
        <f t="shared" si="4"/>
        <v>1377.6</v>
      </c>
      <c r="J59" s="39">
        <f t="shared" si="5"/>
        <v>3407.9999999999995</v>
      </c>
      <c r="K59" s="39">
        <f t="shared" si="14"/>
        <v>528</v>
      </c>
      <c r="L59" s="39">
        <f t="shared" si="6"/>
        <v>1459.2</v>
      </c>
      <c r="M59" s="39">
        <f t="shared" si="7"/>
        <v>3403.2000000000003</v>
      </c>
      <c r="N59" s="39">
        <v>0</v>
      </c>
      <c r="O59" s="39">
        <f t="shared" si="0"/>
        <v>10176</v>
      </c>
      <c r="P59" s="39">
        <v>25</v>
      </c>
      <c r="Q59" s="39"/>
      <c r="R59" s="39"/>
      <c r="S59" s="39"/>
      <c r="T59" s="77">
        <v>200</v>
      </c>
      <c r="U59" s="77">
        <v>1571.73</v>
      </c>
      <c r="V59" s="39">
        <v>0</v>
      </c>
      <c r="W59" s="83">
        <f t="shared" si="8"/>
        <v>225</v>
      </c>
      <c r="X59" s="39">
        <f t="shared" si="10"/>
        <v>2836.8</v>
      </c>
      <c r="Y59" s="39">
        <f t="shared" si="11"/>
        <v>7339.2</v>
      </c>
      <c r="Z59" s="39">
        <f t="shared" si="12"/>
        <v>44938.2</v>
      </c>
      <c r="AA59" s="109"/>
      <c r="AB59" s="109"/>
      <c r="AC59" s="42"/>
      <c r="AD59" s="43"/>
      <c r="AE59" s="43"/>
      <c r="AF59" s="43"/>
      <c r="AG59" s="111"/>
    </row>
    <row r="60" spans="1:33" s="41" customFormat="1" ht="40.5" x14ac:dyDescent="0.3">
      <c r="A60" s="36">
        <v>53</v>
      </c>
      <c r="B60" s="37" t="s">
        <v>56</v>
      </c>
      <c r="C60" s="38" t="s">
        <v>36</v>
      </c>
      <c r="D60" s="37" t="s">
        <v>70</v>
      </c>
      <c r="E60" s="37" t="s">
        <v>25</v>
      </c>
      <c r="F60" s="37" t="s">
        <v>62</v>
      </c>
      <c r="G60" s="39">
        <v>53000</v>
      </c>
      <c r="H60" s="39">
        <f t="shared" si="9"/>
        <v>49867.7</v>
      </c>
      <c r="I60" s="39">
        <f t="shared" si="4"/>
        <v>1521.1</v>
      </c>
      <c r="J60" s="39">
        <f t="shared" si="5"/>
        <v>3762.9999999999995</v>
      </c>
      <c r="K60" s="39">
        <f t="shared" si="14"/>
        <v>583.00000000000011</v>
      </c>
      <c r="L60" s="39">
        <f t="shared" si="6"/>
        <v>1611.2</v>
      </c>
      <c r="M60" s="39">
        <f t="shared" si="7"/>
        <v>3757.7000000000003</v>
      </c>
      <c r="N60" s="39">
        <v>0</v>
      </c>
      <c r="O60" s="39">
        <f t="shared" si="0"/>
        <v>11236</v>
      </c>
      <c r="P60" s="39">
        <v>25</v>
      </c>
      <c r="Q60" s="39">
        <v>10000</v>
      </c>
      <c r="R60" s="39"/>
      <c r="S60" s="39">
        <v>847.32</v>
      </c>
      <c r="T60" s="77">
        <v>200</v>
      </c>
      <c r="U60" s="77">
        <v>2277.41</v>
      </c>
      <c r="V60" s="39">
        <v>0</v>
      </c>
      <c r="W60" s="83">
        <f t="shared" si="8"/>
        <v>11072.32</v>
      </c>
      <c r="X60" s="39">
        <f t="shared" si="10"/>
        <v>3132.3</v>
      </c>
      <c r="Y60" s="39">
        <f t="shared" si="11"/>
        <v>8103.7000000000007</v>
      </c>
      <c r="Z60" s="39">
        <f t="shared" si="12"/>
        <v>38795.380000000005</v>
      </c>
      <c r="AA60" s="109"/>
      <c r="AB60" s="109"/>
      <c r="AC60" s="42"/>
      <c r="AD60" s="43"/>
      <c r="AE60" s="43"/>
      <c r="AF60" s="43"/>
      <c r="AG60" s="111"/>
    </row>
    <row r="61" spans="1:33" s="41" customFormat="1" ht="40.5" x14ac:dyDescent="0.3">
      <c r="A61" s="36">
        <v>54</v>
      </c>
      <c r="B61" s="37" t="s">
        <v>53</v>
      </c>
      <c r="C61" s="38" t="s">
        <v>36</v>
      </c>
      <c r="D61" s="37" t="s">
        <v>68</v>
      </c>
      <c r="E61" s="37" t="s">
        <v>38</v>
      </c>
      <c r="F61" s="37" t="s">
        <v>62</v>
      </c>
      <c r="G61" s="39">
        <v>53000</v>
      </c>
      <c r="H61" s="39">
        <f t="shared" si="9"/>
        <v>48152.24</v>
      </c>
      <c r="I61" s="39">
        <f t="shared" si="4"/>
        <v>1521.1</v>
      </c>
      <c r="J61" s="39">
        <f t="shared" si="5"/>
        <v>3762.9999999999995</v>
      </c>
      <c r="K61" s="39">
        <f t="shared" si="14"/>
        <v>583.00000000000011</v>
      </c>
      <c r="L61" s="39">
        <f t="shared" si="6"/>
        <v>1611.2</v>
      </c>
      <c r="M61" s="39">
        <f t="shared" si="7"/>
        <v>3757.7000000000003</v>
      </c>
      <c r="N61" s="39">
        <v>1715.46</v>
      </c>
      <c r="O61" s="39">
        <f t="shared" si="0"/>
        <v>12951.46</v>
      </c>
      <c r="P61" s="39">
        <v>25</v>
      </c>
      <c r="Q61" s="39">
        <v>1000</v>
      </c>
      <c r="R61" s="39"/>
      <c r="S61" s="39">
        <v>658.62</v>
      </c>
      <c r="T61" s="77">
        <v>200</v>
      </c>
      <c r="U61" s="77">
        <v>2020.09</v>
      </c>
      <c r="V61" s="39">
        <v>0</v>
      </c>
      <c r="W61" s="83">
        <f t="shared" si="8"/>
        <v>1883.62</v>
      </c>
      <c r="X61" s="39">
        <f t="shared" si="10"/>
        <v>4847.76</v>
      </c>
      <c r="Y61" s="39">
        <f t="shared" si="11"/>
        <v>8103.7000000000007</v>
      </c>
      <c r="Z61" s="39">
        <f t="shared" si="12"/>
        <v>46268.62</v>
      </c>
      <c r="AA61" s="109"/>
      <c r="AB61" s="109"/>
      <c r="AC61" s="42"/>
      <c r="AD61" s="43"/>
      <c r="AE61" s="43"/>
      <c r="AF61" s="120"/>
      <c r="AG61" s="111"/>
    </row>
    <row r="62" spans="1:33" s="41" customFormat="1" ht="40.5" x14ac:dyDescent="0.3">
      <c r="A62" s="36">
        <v>55</v>
      </c>
      <c r="B62" s="37" t="s">
        <v>54</v>
      </c>
      <c r="C62" s="38" t="s">
        <v>36</v>
      </c>
      <c r="D62" s="37" t="s">
        <v>22</v>
      </c>
      <c r="E62" s="37" t="s">
        <v>13</v>
      </c>
      <c r="F62" s="37" t="s">
        <v>62</v>
      </c>
      <c r="G62" s="39">
        <v>48000</v>
      </c>
      <c r="H62" s="39">
        <f t="shared" si="9"/>
        <v>45163.199999999997</v>
      </c>
      <c r="I62" s="39">
        <f t="shared" si="4"/>
        <v>1377.6</v>
      </c>
      <c r="J62" s="39">
        <f t="shared" si="5"/>
        <v>3407.9999999999995</v>
      </c>
      <c r="K62" s="39">
        <f t="shared" si="14"/>
        <v>528</v>
      </c>
      <c r="L62" s="39">
        <f t="shared" si="6"/>
        <v>1459.2</v>
      </c>
      <c r="M62" s="39">
        <f t="shared" si="7"/>
        <v>3403.2000000000003</v>
      </c>
      <c r="N62" s="39">
        <v>0</v>
      </c>
      <c r="O62" s="39">
        <f t="shared" si="0"/>
        <v>10176</v>
      </c>
      <c r="P62" s="39">
        <v>25</v>
      </c>
      <c r="Q62" s="39">
        <v>2000</v>
      </c>
      <c r="R62" s="39"/>
      <c r="S62" s="39">
        <v>1287.94</v>
      </c>
      <c r="T62" s="77">
        <v>200</v>
      </c>
      <c r="U62" s="77">
        <v>1571.73</v>
      </c>
      <c r="V62" s="39">
        <v>0</v>
      </c>
      <c r="W62" s="83">
        <f t="shared" si="8"/>
        <v>3512.94</v>
      </c>
      <c r="X62" s="39">
        <f t="shared" si="10"/>
        <v>2836.8</v>
      </c>
      <c r="Y62" s="39">
        <f t="shared" si="11"/>
        <v>7339.2</v>
      </c>
      <c r="Z62" s="39">
        <f t="shared" si="12"/>
        <v>41650.26</v>
      </c>
      <c r="AA62" s="109"/>
      <c r="AB62" s="109"/>
      <c r="AC62" s="42"/>
      <c r="AD62" s="43"/>
      <c r="AE62" s="43"/>
      <c r="AF62" s="43"/>
      <c r="AG62" s="111"/>
    </row>
    <row r="63" spans="1:33" s="41" customFormat="1" ht="20.25" x14ac:dyDescent="0.3">
      <c r="A63" s="36">
        <v>56</v>
      </c>
      <c r="B63" s="37" t="s">
        <v>55</v>
      </c>
      <c r="C63" s="38" t="s">
        <v>37</v>
      </c>
      <c r="D63" s="37" t="s">
        <v>69</v>
      </c>
      <c r="E63" s="37" t="s">
        <v>13</v>
      </c>
      <c r="F63" s="37" t="s">
        <v>62</v>
      </c>
      <c r="G63" s="39">
        <v>53000</v>
      </c>
      <c r="H63" s="39">
        <f t="shared" si="9"/>
        <v>49867.7</v>
      </c>
      <c r="I63" s="39">
        <f t="shared" si="4"/>
        <v>1521.1</v>
      </c>
      <c r="J63" s="39">
        <f t="shared" si="5"/>
        <v>3762.9999999999995</v>
      </c>
      <c r="K63" s="39">
        <f t="shared" si="14"/>
        <v>583.00000000000011</v>
      </c>
      <c r="L63" s="39">
        <f t="shared" si="6"/>
        <v>1611.2</v>
      </c>
      <c r="M63" s="39">
        <f t="shared" si="7"/>
        <v>3757.7000000000003</v>
      </c>
      <c r="N63" s="39">
        <v>0</v>
      </c>
      <c r="O63" s="39">
        <f t="shared" si="0"/>
        <v>11236</v>
      </c>
      <c r="P63" s="39">
        <v>25</v>
      </c>
      <c r="Q63" s="39">
        <v>1000</v>
      </c>
      <c r="R63" s="39"/>
      <c r="S63" s="39">
        <v>857.98</v>
      </c>
      <c r="T63" s="77">
        <v>200</v>
      </c>
      <c r="U63" s="77">
        <v>2277.41</v>
      </c>
      <c r="V63" s="39">
        <v>0</v>
      </c>
      <c r="W63" s="83">
        <f t="shared" si="8"/>
        <v>2082.98</v>
      </c>
      <c r="X63" s="39">
        <f t="shared" si="10"/>
        <v>3132.3</v>
      </c>
      <c r="Y63" s="39">
        <f t="shared" si="11"/>
        <v>8103.7000000000007</v>
      </c>
      <c r="Z63" s="39">
        <f t="shared" si="12"/>
        <v>47784.72</v>
      </c>
      <c r="AA63" s="109"/>
      <c r="AB63" s="109"/>
      <c r="AC63" s="42"/>
      <c r="AD63" s="43"/>
      <c r="AE63" s="43"/>
      <c r="AF63" s="43"/>
      <c r="AG63" s="111"/>
    </row>
    <row r="64" spans="1:33" s="43" customFormat="1" ht="40.5" x14ac:dyDescent="0.3">
      <c r="A64" s="36">
        <v>57</v>
      </c>
      <c r="B64" s="37" t="s">
        <v>76</v>
      </c>
      <c r="C64" s="38" t="s">
        <v>36</v>
      </c>
      <c r="D64" s="37" t="s">
        <v>6</v>
      </c>
      <c r="E64" s="37" t="s">
        <v>181</v>
      </c>
      <c r="F64" s="37" t="s">
        <v>62</v>
      </c>
      <c r="G64" s="39">
        <v>80000</v>
      </c>
      <c r="H64" s="39">
        <f t="shared" ref="H64" si="15">+G64-(I64+L64+N64)</f>
        <v>75272</v>
      </c>
      <c r="I64" s="39">
        <f t="shared" si="4"/>
        <v>2296</v>
      </c>
      <c r="J64" s="39">
        <f t="shared" si="5"/>
        <v>5679.9999999999991</v>
      </c>
      <c r="K64" s="39">
        <v>880</v>
      </c>
      <c r="L64" s="39">
        <f t="shared" si="6"/>
        <v>2432</v>
      </c>
      <c r="M64" s="39">
        <f t="shared" si="7"/>
        <v>5672</v>
      </c>
      <c r="N64" s="39">
        <v>0</v>
      </c>
      <c r="O64" s="39">
        <f t="shared" si="0"/>
        <v>16960</v>
      </c>
      <c r="P64" s="39">
        <v>25</v>
      </c>
      <c r="Q64" s="39">
        <v>3833.6</v>
      </c>
      <c r="R64" s="39"/>
      <c r="S64" s="39">
        <v>1043.28</v>
      </c>
      <c r="T64" s="77">
        <v>200</v>
      </c>
      <c r="U64" s="77">
        <v>6321.71</v>
      </c>
      <c r="V64" s="39">
        <v>1079.1599999999999</v>
      </c>
      <c r="W64" s="83">
        <f t="shared" si="8"/>
        <v>6181.04</v>
      </c>
      <c r="X64" s="39">
        <f t="shared" si="10"/>
        <v>4728</v>
      </c>
      <c r="Y64" s="39">
        <f t="shared" si="11"/>
        <v>12232</v>
      </c>
      <c r="Z64" s="39">
        <f t="shared" si="12"/>
        <v>69090.959999999992</v>
      </c>
      <c r="AA64" s="109"/>
      <c r="AB64" s="109"/>
      <c r="AC64" s="42"/>
    </row>
    <row r="65" spans="1:33" s="48" customFormat="1" ht="40.5" x14ac:dyDescent="0.35">
      <c r="A65" s="36">
        <v>58</v>
      </c>
      <c r="B65" s="37" t="s">
        <v>131</v>
      </c>
      <c r="C65" s="38" t="s">
        <v>37</v>
      </c>
      <c r="D65" s="37" t="s">
        <v>68</v>
      </c>
      <c r="E65" s="37" t="s">
        <v>132</v>
      </c>
      <c r="F65" s="37" t="s">
        <v>112</v>
      </c>
      <c r="G65" s="39">
        <v>48000</v>
      </c>
      <c r="H65" s="39">
        <f>+G65-(I65+L65+N65)</f>
        <v>45163.199999999997</v>
      </c>
      <c r="I65" s="39">
        <f t="shared" si="4"/>
        <v>1377.6</v>
      </c>
      <c r="J65" s="39">
        <f t="shared" si="5"/>
        <v>3407.9999999999995</v>
      </c>
      <c r="K65" s="39">
        <f>IF(G65&lt;=74808,G65*1.1%,851.51)</f>
        <v>528</v>
      </c>
      <c r="L65" s="39">
        <f t="shared" si="6"/>
        <v>1459.2</v>
      </c>
      <c r="M65" s="39">
        <f t="shared" si="7"/>
        <v>3403.2000000000003</v>
      </c>
      <c r="N65" s="39">
        <v>0</v>
      </c>
      <c r="O65" s="39">
        <f t="shared" si="0"/>
        <v>10176</v>
      </c>
      <c r="P65" s="39">
        <v>25</v>
      </c>
      <c r="Q65" s="105">
        <v>2000</v>
      </c>
      <c r="R65" s="39"/>
      <c r="S65" s="39">
        <v>113</v>
      </c>
      <c r="T65" s="77">
        <v>200</v>
      </c>
      <c r="U65" s="77">
        <v>1571.73</v>
      </c>
      <c r="V65" s="39">
        <v>0</v>
      </c>
      <c r="W65" s="83">
        <f t="shared" si="8"/>
        <v>2338</v>
      </c>
      <c r="X65" s="39">
        <f t="shared" si="10"/>
        <v>2836.8</v>
      </c>
      <c r="Y65" s="39">
        <f t="shared" si="11"/>
        <v>7339.2</v>
      </c>
      <c r="Z65" s="39">
        <f t="shared" si="12"/>
        <v>42825.2</v>
      </c>
      <c r="AA65" s="109"/>
      <c r="AB65" s="109"/>
      <c r="AC65" s="51"/>
      <c r="AD65" s="52"/>
      <c r="AE65" s="52"/>
      <c r="AF65" s="52"/>
      <c r="AG65" s="112"/>
    </row>
    <row r="66" spans="1:33" s="48" customFormat="1" ht="40.5" x14ac:dyDescent="0.35">
      <c r="A66" s="36">
        <v>59</v>
      </c>
      <c r="B66" s="37" t="s">
        <v>135</v>
      </c>
      <c r="C66" s="38" t="s">
        <v>36</v>
      </c>
      <c r="D66" s="37" t="s">
        <v>140</v>
      </c>
      <c r="E66" s="37" t="s">
        <v>93</v>
      </c>
      <c r="F66" s="37" t="s">
        <v>112</v>
      </c>
      <c r="G66" s="39">
        <v>48000</v>
      </c>
      <c r="H66" s="39">
        <f>+G66-(I66+L66+N66)</f>
        <v>45163.199999999997</v>
      </c>
      <c r="I66" s="39">
        <f t="shared" si="4"/>
        <v>1377.6</v>
      </c>
      <c r="J66" s="39">
        <f t="shared" si="5"/>
        <v>3407.9999999999995</v>
      </c>
      <c r="K66" s="39">
        <f t="shared" si="14"/>
        <v>528</v>
      </c>
      <c r="L66" s="39">
        <f t="shared" si="6"/>
        <v>1459.2</v>
      </c>
      <c r="M66" s="39">
        <f t="shared" si="7"/>
        <v>3403.2000000000003</v>
      </c>
      <c r="N66" s="39">
        <v>0</v>
      </c>
      <c r="O66" s="39">
        <f t="shared" si="0"/>
        <v>10176</v>
      </c>
      <c r="P66" s="39">
        <v>25</v>
      </c>
      <c r="Q66" s="105"/>
      <c r="R66" s="39"/>
      <c r="S66" s="39">
        <v>196.49</v>
      </c>
      <c r="T66" s="77">
        <v>200</v>
      </c>
      <c r="U66" s="77">
        <v>1571.73</v>
      </c>
      <c r="V66" s="39">
        <v>0</v>
      </c>
      <c r="W66" s="83">
        <f t="shared" si="8"/>
        <v>421.49</v>
      </c>
      <c r="X66" s="39">
        <f t="shared" si="10"/>
        <v>2836.8</v>
      </c>
      <c r="Y66" s="39">
        <f t="shared" si="11"/>
        <v>7339.2</v>
      </c>
      <c r="Z66" s="39">
        <f t="shared" si="12"/>
        <v>44741.71</v>
      </c>
      <c r="AA66" s="109"/>
      <c r="AB66" s="109"/>
      <c r="AC66" s="51"/>
      <c r="AD66" s="52"/>
      <c r="AE66" s="52"/>
      <c r="AF66" s="52"/>
      <c r="AG66" s="112"/>
    </row>
    <row r="67" spans="1:33" s="57" customFormat="1" ht="21" x14ac:dyDescent="0.35">
      <c r="A67" s="36">
        <v>60</v>
      </c>
      <c r="B67" s="37" t="s">
        <v>178</v>
      </c>
      <c r="C67" s="38" t="s">
        <v>36</v>
      </c>
      <c r="D67" s="37" t="s">
        <v>69</v>
      </c>
      <c r="E67" s="37" t="s">
        <v>138</v>
      </c>
      <c r="F67" s="37" t="s">
        <v>112</v>
      </c>
      <c r="G67" s="39">
        <v>30000</v>
      </c>
      <c r="H67" s="39">
        <f>+G67-(I67+L67+N67)</f>
        <v>28227</v>
      </c>
      <c r="I67" s="39">
        <f t="shared" si="4"/>
        <v>861</v>
      </c>
      <c r="J67" s="39">
        <f t="shared" si="5"/>
        <v>2130</v>
      </c>
      <c r="K67" s="39">
        <f t="shared" si="14"/>
        <v>330.00000000000006</v>
      </c>
      <c r="L67" s="39">
        <f t="shared" si="6"/>
        <v>912</v>
      </c>
      <c r="M67" s="39">
        <f t="shared" si="7"/>
        <v>2127</v>
      </c>
      <c r="N67" s="39">
        <v>0</v>
      </c>
      <c r="O67" s="39">
        <f t="shared" si="0"/>
        <v>6360</v>
      </c>
      <c r="P67" s="39">
        <v>25</v>
      </c>
      <c r="Q67" s="105">
        <v>1000</v>
      </c>
      <c r="R67" s="39"/>
      <c r="S67" s="39"/>
      <c r="T67" s="77">
        <v>200</v>
      </c>
      <c r="U67" s="77"/>
      <c r="V67" s="39">
        <v>0</v>
      </c>
      <c r="W67" s="83">
        <f t="shared" si="8"/>
        <v>1225</v>
      </c>
      <c r="X67" s="39">
        <f t="shared" si="10"/>
        <v>1773</v>
      </c>
      <c r="Y67" s="39">
        <f t="shared" si="11"/>
        <v>4587</v>
      </c>
      <c r="Z67" s="39">
        <f t="shared" si="12"/>
        <v>27002</v>
      </c>
      <c r="AA67" s="109"/>
      <c r="AB67" s="109"/>
      <c r="AC67" s="121"/>
      <c r="AD67" s="122"/>
      <c r="AE67" s="122"/>
      <c r="AF67" s="122"/>
      <c r="AG67" s="114"/>
    </row>
    <row r="68" spans="1:33" s="41" customFormat="1" ht="20.25" x14ac:dyDescent="0.3">
      <c r="A68" s="36">
        <v>61</v>
      </c>
      <c r="B68" s="37" t="s">
        <v>116</v>
      </c>
      <c r="C68" s="38" t="s">
        <v>36</v>
      </c>
      <c r="D68" s="37" t="s">
        <v>117</v>
      </c>
      <c r="E68" s="37" t="s">
        <v>118</v>
      </c>
      <c r="F68" s="37" t="s">
        <v>119</v>
      </c>
      <c r="G68" s="39">
        <v>65000</v>
      </c>
      <c r="H68" s="39">
        <f t="shared" ref="H68:H77" si="16">+G68-(I68+L68+N68)</f>
        <v>61158.5</v>
      </c>
      <c r="I68" s="39">
        <f t="shared" ref="I68:I77" si="17">IF(G68&lt;=374040,G68*2.87%,9334.68)</f>
        <v>1865.5</v>
      </c>
      <c r="J68" s="39">
        <f t="shared" ref="J68:J77" si="18">IF(G68&lt;=374040,G68*7.1%,23092.75)</f>
        <v>4615</v>
      </c>
      <c r="K68" s="39">
        <f t="shared" ref="K68:K73" si="19">IF(G68&lt;=74808,G68*1.1%,822.89)</f>
        <v>715.00000000000011</v>
      </c>
      <c r="L68" s="39">
        <f t="shared" ref="L68:L77" si="20">IF(G68&lt;=187020,G68*3.04%,4943.8)</f>
        <v>1976</v>
      </c>
      <c r="M68" s="39">
        <f t="shared" ref="M68:M75" si="21">IF(G68&lt;=187020,G68*7.09%,11530.11)</f>
        <v>4608.5</v>
      </c>
      <c r="N68" s="39">
        <v>0</v>
      </c>
      <c r="O68" s="39">
        <f t="shared" si="0"/>
        <v>13780</v>
      </c>
      <c r="P68" s="39">
        <v>25</v>
      </c>
      <c r="Q68" s="39">
        <v>1500</v>
      </c>
      <c r="R68" s="39"/>
      <c r="S68" s="39">
        <v>2534.5500000000002</v>
      </c>
      <c r="T68" s="77">
        <v>200</v>
      </c>
      <c r="U68" s="77">
        <v>4427.58</v>
      </c>
      <c r="V68" s="39">
        <v>0</v>
      </c>
      <c r="W68" s="83">
        <f t="shared" si="8"/>
        <v>4259.55</v>
      </c>
      <c r="X68" s="39">
        <f t="shared" si="10"/>
        <v>3841.5</v>
      </c>
      <c r="Y68" s="39">
        <f t="shared" si="11"/>
        <v>9938.5</v>
      </c>
      <c r="Z68" s="39">
        <f t="shared" si="12"/>
        <v>56898.95</v>
      </c>
      <c r="AA68" s="109"/>
      <c r="AB68" s="109"/>
      <c r="AC68" s="42"/>
      <c r="AD68" s="43"/>
      <c r="AE68" s="43"/>
      <c r="AF68" s="43"/>
      <c r="AG68" s="111"/>
    </row>
    <row r="69" spans="1:33" s="41" customFormat="1" ht="40.5" x14ac:dyDescent="0.3">
      <c r="A69" s="36">
        <v>62</v>
      </c>
      <c r="B69" s="37" t="s">
        <v>180</v>
      </c>
      <c r="C69" s="38" t="s">
        <v>36</v>
      </c>
      <c r="D69" s="37" t="s">
        <v>120</v>
      </c>
      <c r="E69" s="37" t="s">
        <v>93</v>
      </c>
      <c r="F69" s="37" t="s">
        <v>112</v>
      </c>
      <c r="G69" s="39">
        <v>48000</v>
      </c>
      <c r="H69" s="39">
        <f t="shared" si="16"/>
        <v>43447.74</v>
      </c>
      <c r="I69" s="39">
        <f t="shared" si="17"/>
        <v>1377.6</v>
      </c>
      <c r="J69" s="39">
        <f t="shared" si="18"/>
        <v>3407.9999999999995</v>
      </c>
      <c r="K69" s="39">
        <f t="shared" si="19"/>
        <v>528</v>
      </c>
      <c r="L69" s="39">
        <f t="shared" si="20"/>
        <v>1459.2</v>
      </c>
      <c r="M69" s="39">
        <f t="shared" si="21"/>
        <v>3403.2000000000003</v>
      </c>
      <c r="N69" s="39">
        <v>1715.46</v>
      </c>
      <c r="O69" s="39">
        <f t="shared" si="0"/>
        <v>11891.46</v>
      </c>
      <c r="P69" s="39">
        <v>25</v>
      </c>
      <c r="Q69" s="39"/>
      <c r="R69" s="39"/>
      <c r="S69" s="39">
        <v>1339.19</v>
      </c>
      <c r="T69" s="77">
        <v>200</v>
      </c>
      <c r="U69" s="77">
        <v>1314.41</v>
      </c>
      <c r="V69" s="39">
        <v>0</v>
      </c>
      <c r="W69" s="83">
        <f t="shared" si="8"/>
        <v>1564.19</v>
      </c>
      <c r="X69" s="39">
        <f t="shared" si="10"/>
        <v>4552.26</v>
      </c>
      <c r="Y69" s="39">
        <f t="shared" si="11"/>
        <v>7339.2</v>
      </c>
      <c r="Z69" s="39">
        <f t="shared" si="12"/>
        <v>41883.550000000003</v>
      </c>
      <c r="AA69" s="109"/>
      <c r="AB69" s="109"/>
      <c r="AC69" s="42"/>
      <c r="AD69" s="43"/>
      <c r="AE69" s="43"/>
      <c r="AF69" s="43"/>
      <c r="AG69" s="111"/>
    </row>
    <row r="70" spans="1:33" s="48" customFormat="1" ht="40.5" x14ac:dyDescent="0.35">
      <c r="A70" s="36">
        <v>63</v>
      </c>
      <c r="B70" s="37" t="s">
        <v>121</v>
      </c>
      <c r="C70" s="38" t="s">
        <v>36</v>
      </c>
      <c r="D70" s="37" t="s">
        <v>114</v>
      </c>
      <c r="E70" s="37" t="s">
        <v>122</v>
      </c>
      <c r="F70" s="37" t="s">
        <v>112</v>
      </c>
      <c r="G70" s="39">
        <v>60000</v>
      </c>
      <c r="H70" s="39">
        <f t="shared" si="16"/>
        <v>56454</v>
      </c>
      <c r="I70" s="39">
        <f t="shared" si="17"/>
        <v>1722</v>
      </c>
      <c r="J70" s="39">
        <f t="shared" si="18"/>
        <v>4260</v>
      </c>
      <c r="K70" s="39">
        <f t="shared" si="19"/>
        <v>660.00000000000011</v>
      </c>
      <c r="L70" s="39">
        <f t="shared" si="20"/>
        <v>1824</v>
      </c>
      <c r="M70" s="39">
        <f t="shared" si="21"/>
        <v>4254</v>
      </c>
      <c r="N70" s="39">
        <v>0</v>
      </c>
      <c r="O70" s="39">
        <f t="shared" ref="O70" si="22">+I70+J70+K70+L70+M70+N70</f>
        <v>12720</v>
      </c>
      <c r="P70" s="39">
        <v>25</v>
      </c>
      <c r="Q70" s="105"/>
      <c r="R70" s="39"/>
      <c r="S70" s="39">
        <v>1710.56</v>
      </c>
      <c r="T70" s="77">
        <v>200</v>
      </c>
      <c r="U70" s="77">
        <v>3486.6</v>
      </c>
      <c r="V70" s="39">
        <v>7.999999999992724E-2</v>
      </c>
      <c r="W70" s="54">
        <f t="shared" si="8"/>
        <v>1935.6399999999999</v>
      </c>
      <c r="X70" s="39">
        <f t="shared" si="10"/>
        <v>3546</v>
      </c>
      <c r="Y70" s="39">
        <f t="shared" si="11"/>
        <v>9174</v>
      </c>
      <c r="Z70" s="39">
        <f t="shared" si="12"/>
        <v>54518.36</v>
      </c>
      <c r="AA70" s="109"/>
      <c r="AB70" s="109"/>
      <c r="AC70" s="51"/>
      <c r="AD70" s="52"/>
      <c r="AE70" s="52"/>
      <c r="AF70" s="52"/>
      <c r="AG70" s="112"/>
    </row>
    <row r="71" spans="1:33" s="48" customFormat="1" ht="40.5" x14ac:dyDescent="0.35">
      <c r="A71" s="36">
        <v>64</v>
      </c>
      <c r="B71" s="37" t="s">
        <v>136</v>
      </c>
      <c r="C71" s="38" t="s">
        <v>37</v>
      </c>
      <c r="D71" s="37" t="s">
        <v>140</v>
      </c>
      <c r="E71" s="37" t="s">
        <v>137</v>
      </c>
      <c r="F71" s="37" t="s">
        <v>112</v>
      </c>
      <c r="G71" s="39">
        <v>53000</v>
      </c>
      <c r="H71" s="39">
        <f t="shared" si="16"/>
        <v>49867.7</v>
      </c>
      <c r="I71" s="39">
        <f t="shared" si="17"/>
        <v>1521.1</v>
      </c>
      <c r="J71" s="39">
        <f t="shared" si="18"/>
        <v>3762.9999999999995</v>
      </c>
      <c r="K71" s="39">
        <f t="shared" si="19"/>
        <v>583.00000000000011</v>
      </c>
      <c r="L71" s="39">
        <f t="shared" si="20"/>
        <v>1611.2</v>
      </c>
      <c r="M71" s="39">
        <f t="shared" si="21"/>
        <v>3757.7000000000003</v>
      </c>
      <c r="N71" s="39">
        <v>0</v>
      </c>
      <c r="O71" s="39">
        <f>+I71+J71+K71+L71+M71+N71</f>
        <v>11236</v>
      </c>
      <c r="P71" s="39">
        <v>25</v>
      </c>
      <c r="Q71" s="105"/>
      <c r="R71" s="39"/>
      <c r="S71" s="39"/>
      <c r="T71" s="77">
        <v>200</v>
      </c>
      <c r="U71" s="77">
        <v>2277.41</v>
      </c>
      <c r="V71" s="39">
        <v>0</v>
      </c>
      <c r="W71" s="83">
        <f t="shared" si="8"/>
        <v>225</v>
      </c>
      <c r="X71" s="39">
        <f t="shared" si="10"/>
        <v>3132.3</v>
      </c>
      <c r="Y71" s="39">
        <f t="shared" si="11"/>
        <v>8103.7000000000007</v>
      </c>
      <c r="Z71" s="39">
        <f t="shared" si="12"/>
        <v>49642.7</v>
      </c>
      <c r="AA71" s="109"/>
      <c r="AB71" s="109"/>
      <c r="AC71" s="51"/>
      <c r="AD71" s="52"/>
      <c r="AE71" s="52"/>
      <c r="AF71" s="52"/>
      <c r="AG71" s="112"/>
    </row>
    <row r="72" spans="1:33" s="52" customFormat="1" ht="40.5" x14ac:dyDescent="0.35">
      <c r="A72" s="36">
        <v>65</v>
      </c>
      <c r="B72" s="37" t="s">
        <v>164</v>
      </c>
      <c r="C72" s="38" t="s">
        <v>36</v>
      </c>
      <c r="D72" s="37" t="s">
        <v>86</v>
      </c>
      <c r="E72" s="37" t="s">
        <v>146</v>
      </c>
      <c r="F72" s="37" t="s">
        <v>112</v>
      </c>
      <c r="G72" s="39">
        <v>65000</v>
      </c>
      <c r="H72" s="39">
        <f t="shared" si="16"/>
        <v>61158.5</v>
      </c>
      <c r="I72" s="39">
        <f t="shared" si="17"/>
        <v>1865.5</v>
      </c>
      <c r="J72" s="39">
        <f t="shared" si="18"/>
        <v>4615</v>
      </c>
      <c r="K72" s="39">
        <f t="shared" si="19"/>
        <v>715.00000000000011</v>
      </c>
      <c r="L72" s="39">
        <f t="shared" si="20"/>
        <v>1976</v>
      </c>
      <c r="M72" s="39">
        <f t="shared" si="21"/>
        <v>4608.5</v>
      </c>
      <c r="N72" s="39"/>
      <c r="O72" s="39">
        <f t="shared" ref="O72:O75" si="23">+I72+J72+K72+L72+M72+N72</f>
        <v>13780</v>
      </c>
      <c r="P72" s="39">
        <v>25</v>
      </c>
      <c r="Q72" s="105">
        <v>500</v>
      </c>
      <c r="R72" s="39"/>
      <c r="S72" s="39">
        <v>548.62</v>
      </c>
      <c r="T72" s="77">
        <v>200</v>
      </c>
      <c r="U72" s="77">
        <v>4427.58</v>
      </c>
      <c r="V72" s="39">
        <v>0</v>
      </c>
      <c r="W72" s="83">
        <f t="shared" si="8"/>
        <v>1273.6199999999999</v>
      </c>
      <c r="X72" s="39">
        <f t="shared" ref="X72:X77" si="24">+I72+L72+N72</f>
        <v>3841.5</v>
      </c>
      <c r="Y72" s="39">
        <f t="shared" ref="Y72:Y77" si="25">+J72+K72+M72</f>
        <v>9938.5</v>
      </c>
      <c r="Z72" s="39">
        <f t="shared" ref="Z72:Z77" si="26">+G72-(W72+X72)</f>
        <v>59884.88</v>
      </c>
      <c r="AA72" s="109"/>
      <c r="AB72" s="109"/>
      <c r="AC72" s="51"/>
    </row>
    <row r="73" spans="1:33" s="52" customFormat="1" ht="40.5" x14ac:dyDescent="0.35">
      <c r="A73" s="36">
        <v>66</v>
      </c>
      <c r="B73" s="37" t="s">
        <v>165</v>
      </c>
      <c r="C73" s="38" t="s">
        <v>37</v>
      </c>
      <c r="D73" s="37" t="s">
        <v>8</v>
      </c>
      <c r="E73" s="37" t="s">
        <v>12</v>
      </c>
      <c r="F73" s="37" t="s">
        <v>62</v>
      </c>
      <c r="G73" s="39">
        <v>65000</v>
      </c>
      <c r="H73" s="39">
        <f t="shared" si="16"/>
        <v>61158.5</v>
      </c>
      <c r="I73" s="39">
        <f t="shared" si="17"/>
        <v>1865.5</v>
      </c>
      <c r="J73" s="39">
        <f t="shared" si="18"/>
        <v>4615</v>
      </c>
      <c r="K73" s="39">
        <f t="shared" si="19"/>
        <v>715.00000000000011</v>
      </c>
      <c r="L73" s="39">
        <f t="shared" si="20"/>
        <v>1976</v>
      </c>
      <c r="M73" s="39">
        <f t="shared" si="21"/>
        <v>4608.5</v>
      </c>
      <c r="N73" s="39"/>
      <c r="O73" s="39">
        <f t="shared" si="23"/>
        <v>13780</v>
      </c>
      <c r="P73" s="39">
        <v>25</v>
      </c>
      <c r="Q73" s="105">
        <v>10295.879999999999</v>
      </c>
      <c r="R73" s="39"/>
      <c r="S73" s="39">
        <v>1537.28</v>
      </c>
      <c r="T73" s="77">
        <v>200</v>
      </c>
      <c r="U73" s="77">
        <v>4427.58</v>
      </c>
      <c r="V73" s="39">
        <v>0</v>
      </c>
      <c r="W73" s="83">
        <f t="shared" ref="W73:W77" si="27">P73+Q73+S73+T73+V73</f>
        <v>12058.16</v>
      </c>
      <c r="X73" s="39">
        <f t="shared" si="24"/>
        <v>3841.5</v>
      </c>
      <c r="Y73" s="39">
        <f t="shared" si="25"/>
        <v>9938.5</v>
      </c>
      <c r="Z73" s="39">
        <f t="shared" si="26"/>
        <v>49100.34</v>
      </c>
      <c r="AA73" s="109"/>
      <c r="AB73" s="109"/>
      <c r="AC73" s="51"/>
    </row>
    <row r="74" spans="1:33" s="52" customFormat="1" ht="40.5" x14ac:dyDescent="0.35">
      <c r="A74" s="36">
        <v>67</v>
      </c>
      <c r="B74" s="37" t="s">
        <v>166</v>
      </c>
      <c r="C74" s="38" t="s">
        <v>37</v>
      </c>
      <c r="D74" s="37" t="s">
        <v>85</v>
      </c>
      <c r="E74" s="37" t="s">
        <v>167</v>
      </c>
      <c r="F74" s="37" t="s">
        <v>62</v>
      </c>
      <c r="G74" s="39">
        <v>140000</v>
      </c>
      <c r="H74" s="39">
        <f t="shared" si="16"/>
        <v>131726</v>
      </c>
      <c r="I74" s="39">
        <f t="shared" si="17"/>
        <v>4018</v>
      </c>
      <c r="J74" s="39">
        <f t="shared" si="18"/>
        <v>9940</v>
      </c>
      <c r="K74" s="39">
        <v>953.69</v>
      </c>
      <c r="L74" s="39">
        <f t="shared" si="20"/>
        <v>4256</v>
      </c>
      <c r="M74" s="39">
        <f t="shared" si="21"/>
        <v>9926</v>
      </c>
      <c r="N74" s="39"/>
      <c r="O74" s="39">
        <f t="shared" si="23"/>
        <v>29093.690000000002</v>
      </c>
      <c r="P74" s="39">
        <v>25</v>
      </c>
      <c r="Q74" s="105"/>
      <c r="R74" s="39"/>
      <c r="S74" s="39">
        <v>2557.52</v>
      </c>
      <c r="T74" s="77">
        <v>200</v>
      </c>
      <c r="U74" s="77">
        <v>21514.37</v>
      </c>
      <c r="V74" s="39">
        <v>0</v>
      </c>
      <c r="W74" s="83">
        <f t="shared" si="27"/>
        <v>2782.52</v>
      </c>
      <c r="X74" s="39">
        <f t="shared" si="24"/>
        <v>8274</v>
      </c>
      <c r="Y74" s="39">
        <f t="shared" si="25"/>
        <v>20819.690000000002</v>
      </c>
      <c r="Z74" s="39">
        <f t="shared" si="26"/>
        <v>128943.48</v>
      </c>
      <c r="AA74" s="109"/>
      <c r="AB74" s="109"/>
      <c r="AC74" s="51"/>
    </row>
    <row r="75" spans="1:33" s="52" customFormat="1" ht="40.5" x14ac:dyDescent="0.35">
      <c r="A75" s="36">
        <v>68</v>
      </c>
      <c r="B75" s="37" t="s">
        <v>182</v>
      </c>
      <c r="C75" s="38" t="s">
        <v>36</v>
      </c>
      <c r="D75" s="37" t="s">
        <v>105</v>
      </c>
      <c r="E75" s="37" t="s">
        <v>27</v>
      </c>
      <c r="F75" s="37" t="s">
        <v>62</v>
      </c>
      <c r="G75" s="39">
        <v>65000</v>
      </c>
      <c r="H75" s="39">
        <f t="shared" si="16"/>
        <v>57727.58</v>
      </c>
      <c r="I75" s="39">
        <f t="shared" si="17"/>
        <v>1865.5</v>
      </c>
      <c r="J75" s="39">
        <f t="shared" si="18"/>
        <v>4615</v>
      </c>
      <c r="K75" s="39">
        <v>715</v>
      </c>
      <c r="L75" s="39">
        <f t="shared" si="20"/>
        <v>1976</v>
      </c>
      <c r="M75" s="39">
        <f t="shared" si="21"/>
        <v>4608.5</v>
      </c>
      <c r="N75" s="39">
        <v>3430.92</v>
      </c>
      <c r="O75" s="39">
        <f t="shared" si="23"/>
        <v>17210.919999999998</v>
      </c>
      <c r="P75" s="39">
        <v>25</v>
      </c>
      <c r="Q75" s="105"/>
      <c r="R75" s="39"/>
      <c r="S75" s="39">
        <v>2215.54</v>
      </c>
      <c r="T75" s="77">
        <v>200</v>
      </c>
      <c r="U75" s="77"/>
      <c r="V75" s="39">
        <v>3741.59</v>
      </c>
      <c r="W75" s="83">
        <f t="shared" si="27"/>
        <v>6182.13</v>
      </c>
      <c r="X75" s="39">
        <f t="shared" si="24"/>
        <v>7272.42</v>
      </c>
      <c r="Y75" s="39">
        <f t="shared" si="25"/>
        <v>9938.5</v>
      </c>
      <c r="Z75" s="39">
        <f t="shared" si="26"/>
        <v>51545.45</v>
      </c>
      <c r="AA75" s="109"/>
      <c r="AB75" s="109"/>
      <c r="AC75" s="51"/>
    </row>
    <row r="76" spans="1:33" s="17" customFormat="1" ht="21" x14ac:dyDescent="0.35">
      <c r="A76" s="36">
        <v>69</v>
      </c>
      <c r="B76" s="37" t="s">
        <v>175</v>
      </c>
      <c r="C76" s="38" t="s">
        <v>37</v>
      </c>
      <c r="D76" s="37" t="s">
        <v>69</v>
      </c>
      <c r="E76" s="37" t="s">
        <v>176</v>
      </c>
      <c r="F76" s="37" t="s">
        <v>62</v>
      </c>
      <c r="G76" s="39">
        <v>80000</v>
      </c>
      <c r="H76" s="39">
        <f t="shared" si="16"/>
        <v>75272</v>
      </c>
      <c r="I76" s="39">
        <f t="shared" si="17"/>
        <v>2296</v>
      </c>
      <c r="J76" s="39">
        <f t="shared" si="18"/>
        <v>5679.9999999999991</v>
      </c>
      <c r="K76" s="39">
        <v>880</v>
      </c>
      <c r="L76" s="39">
        <f t="shared" si="20"/>
        <v>2432</v>
      </c>
      <c r="M76" s="39">
        <f>IF(G76&lt;=187020,G76*7.09%,11530.11)</f>
        <v>5672</v>
      </c>
      <c r="N76" s="39"/>
      <c r="O76" s="39">
        <f>+I76+J76+K76+L76+M76+N76</f>
        <v>16960</v>
      </c>
      <c r="P76" s="39">
        <v>25</v>
      </c>
      <c r="Q76" s="105"/>
      <c r="R76" s="39"/>
      <c r="S76" s="137">
        <v>743</v>
      </c>
      <c r="T76" s="77">
        <v>200</v>
      </c>
      <c r="U76" s="77">
        <v>7400.87</v>
      </c>
      <c r="V76" s="39">
        <v>0</v>
      </c>
      <c r="W76" s="83">
        <f t="shared" si="27"/>
        <v>968</v>
      </c>
      <c r="X76" s="39">
        <f t="shared" si="24"/>
        <v>4728</v>
      </c>
      <c r="Y76" s="39">
        <f t="shared" si="25"/>
        <v>12232</v>
      </c>
      <c r="Z76" s="39">
        <f t="shared" si="26"/>
        <v>74304</v>
      </c>
      <c r="AA76" s="109"/>
      <c r="AB76" s="109"/>
      <c r="AC76" s="16"/>
    </row>
    <row r="77" spans="1:33" s="17" customFormat="1" ht="40.5" x14ac:dyDescent="0.35">
      <c r="A77" s="133">
        <v>70</v>
      </c>
      <c r="B77" s="134" t="s">
        <v>184</v>
      </c>
      <c r="C77" s="135" t="s">
        <v>36</v>
      </c>
      <c r="D77" s="37" t="s">
        <v>69</v>
      </c>
      <c r="E77" s="134" t="s">
        <v>185</v>
      </c>
      <c r="F77" s="136" t="s">
        <v>62</v>
      </c>
      <c r="G77" s="39">
        <v>48000</v>
      </c>
      <c r="H77" s="39">
        <f t="shared" si="16"/>
        <v>45163.199999999997</v>
      </c>
      <c r="I77" s="39">
        <f t="shared" si="17"/>
        <v>1377.6</v>
      </c>
      <c r="J77" s="39">
        <f t="shared" si="18"/>
        <v>3407.9999999999995</v>
      </c>
      <c r="K77" s="39">
        <v>528</v>
      </c>
      <c r="L77" s="39">
        <f t="shared" si="20"/>
        <v>1459.2</v>
      </c>
      <c r="M77" s="39">
        <f>IF(G77&lt;=187020,G77*7.09%,11530.11)</f>
        <v>3403.2000000000003</v>
      </c>
      <c r="N77" s="39"/>
      <c r="O77" s="39">
        <f>+I77+J77+K77+L77+M77+N77</f>
        <v>10176</v>
      </c>
      <c r="P77" s="39">
        <v>25</v>
      </c>
      <c r="Q77" s="105">
        <v>2000</v>
      </c>
      <c r="R77" s="39"/>
      <c r="S77" s="137">
        <v>333.17</v>
      </c>
      <c r="T77" s="77">
        <v>200</v>
      </c>
      <c r="U77" s="77">
        <v>1571.73</v>
      </c>
      <c r="V77" s="39"/>
      <c r="W77" s="83">
        <f t="shared" si="27"/>
        <v>2558.17</v>
      </c>
      <c r="X77" s="39">
        <f t="shared" si="24"/>
        <v>2836.8</v>
      </c>
      <c r="Y77" s="39">
        <f t="shared" si="25"/>
        <v>7339.2</v>
      </c>
      <c r="Z77" s="39">
        <f t="shared" si="26"/>
        <v>42605.03</v>
      </c>
      <c r="AA77" s="109"/>
      <c r="AB77" s="109"/>
      <c r="AC77" s="16"/>
    </row>
    <row r="78" spans="1:33" s="108" customFormat="1" ht="23.25" x14ac:dyDescent="0.35">
      <c r="A78" s="139" t="s">
        <v>173</v>
      </c>
      <c r="B78" s="140"/>
      <c r="C78" s="140"/>
      <c r="D78" s="140"/>
      <c r="E78" s="140"/>
      <c r="F78" s="141"/>
      <c r="G78" s="56">
        <f t="shared" ref="G78" si="28">SUM(G8:G77)</f>
        <v>6843000</v>
      </c>
      <c r="H78" s="56">
        <f t="shared" ref="H78" si="29">SUM(H8:H77)</f>
        <v>6412846.8000000026</v>
      </c>
      <c r="I78" s="56">
        <f t="shared" ref="I78" si="30">SUM(I8:I77)</f>
        <v>196394.10000000006</v>
      </c>
      <c r="J78" s="56">
        <f t="shared" ref="J78" si="31">SUM(J8:J77)</f>
        <v>485853</v>
      </c>
      <c r="K78" s="56">
        <f t="shared" ref="K78" si="32">SUM(K8:K77)</f>
        <v>56214.080000000002</v>
      </c>
      <c r="L78" s="56">
        <f t="shared" ref="L78" si="33">SUM(L8:L77)</f>
        <v>208027.20000000013</v>
      </c>
      <c r="M78" s="56">
        <f t="shared" ref="M78" si="34">SUM(M8:M77)</f>
        <v>485168.70000000013</v>
      </c>
      <c r="N78" s="56">
        <f t="shared" ref="N78" si="35">SUM(N8:N77)</f>
        <v>25731.899999999994</v>
      </c>
      <c r="O78" s="56">
        <f t="shared" ref="O78" si="36">SUM(O8:O77)</f>
        <v>1457388.9799999995</v>
      </c>
      <c r="P78" s="56">
        <f t="shared" ref="P78" si="37">SUM(P8:P77)</f>
        <v>1750</v>
      </c>
      <c r="Q78" s="56">
        <f t="shared" ref="Q78" si="38">SUM(Q8:Q77)</f>
        <v>205574.83999999997</v>
      </c>
      <c r="R78" s="56">
        <f t="shared" ref="R78" si="39">SUM(R8:R77)</f>
        <v>0</v>
      </c>
      <c r="S78" s="56">
        <f t="shared" ref="S78" si="40">SUM(S8:S77)</f>
        <v>86863.12999999999</v>
      </c>
      <c r="T78" s="56">
        <f>SUM(T8:T77)</f>
        <v>14000</v>
      </c>
      <c r="U78" s="56">
        <f t="shared" ref="U78" si="41">SUM(U8:U77)</f>
        <v>199477</v>
      </c>
      <c r="V78" s="56">
        <f t="shared" ref="V78" si="42">SUM(V8:V77)</f>
        <v>638623.7999999997</v>
      </c>
      <c r="W78" s="56">
        <f>SUM(W8:W77)</f>
        <v>946811.77000000014</v>
      </c>
      <c r="X78" s="56">
        <f t="shared" ref="X78" si="43">SUM(X8:X77)</f>
        <v>430153.19999999995</v>
      </c>
      <c r="Y78" s="56">
        <f t="shared" ref="Y78" si="44">SUM(Y8:Y77)</f>
        <v>1027235.7799999991</v>
      </c>
      <c r="Z78" s="56">
        <f t="shared" ref="Z78" si="45">SUM(Z8:Z77)</f>
        <v>5466035.0300000012</v>
      </c>
      <c r="AA78" s="110"/>
      <c r="AB78" s="110"/>
      <c r="AC78" s="123"/>
      <c r="AD78" s="123"/>
      <c r="AE78" s="123"/>
      <c r="AF78" s="123"/>
    </row>
    <row r="79" spans="1:33" s="9" customFormat="1" ht="21" x14ac:dyDescent="0.35">
      <c r="A79" s="24"/>
      <c r="B79" s="24"/>
      <c r="C79" s="25"/>
      <c r="D79" s="26"/>
      <c r="E79" s="26"/>
      <c r="F79" s="26"/>
      <c r="G79" s="18"/>
      <c r="H79" s="18"/>
      <c r="I79" s="18"/>
      <c r="J79" s="18"/>
      <c r="K79" s="18"/>
      <c r="L79" s="18"/>
      <c r="M79" s="18"/>
      <c r="N79" s="18"/>
      <c r="O79" s="18"/>
      <c r="P79" s="28"/>
      <c r="Q79" s="106"/>
      <c r="R79" s="18"/>
      <c r="S79" s="18"/>
      <c r="T79" s="18"/>
      <c r="U79" s="18"/>
      <c r="V79" s="18"/>
      <c r="W79" s="18"/>
      <c r="X79" s="18"/>
      <c r="Y79" s="18"/>
      <c r="Z79" s="18"/>
      <c r="AA79" s="106"/>
      <c r="AB79" s="106"/>
      <c r="AC79" s="16"/>
      <c r="AD79" s="124"/>
      <c r="AE79" s="124"/>
      <c r="AF79" s="124"/>
    </row>
    <row r="80" spans="1:33" s="9" customFormat="1" ht="21" x14ac:dyDescent="0.35">
      <c r="A80" s="24"/>
      <c r="B80" s="24"/>
      <c r="C80" s="25"/>
      <c r="D80" s="26"/>
      <c r="E80" s="26"/>
      <c r="F80" s="26"/>
      <c r="G80" s="18"/>
      <c r="H80" s="18"/>
      <c r="I80" s="18"/>
      <c r="J80" s="18"/>
      <c r="K80" s="55"/>
      <c r="L80" s="18"/>
      <c r="M80" s="18"/>
      <c r="N80" s="18"/>
      <c r="O80" s="18"/>
      <c r="P80" s="28"/>
      <c r="Q80" s="106"/>
      <c r="R80" s="18"/>
      <c r="S80" s="18"/>
      <c r="T80" s="18"/>
      <c r="U80" s="18"/>
      <c r="V80" s="18"/>
      <c r="W80" s="18"/>
      <c r="X80" s="18"/>
      <c r="Y80" s="18"/>
      <c r="Z80" s="55"/>
      <c r="AA80" s="128"/>
      <c r="AB80" s="128"/>
      <c r="AC80" s="16"/>
      <c r="AD80" s="124"/>
      <c r="AE80" s="124"/>
      <c r="AF80" s="124"/>
    </row>
    <row r="81" spans="1:32" s="9" customFormat="1" ht="21" x14ac:dyDescent="0.35">
      <c r="A81" s="24"/>
      <c r="B81" s="24"/>
      <c r="C81" s="25"/>
      <c r="D81" s="26"/>
      <c r="E81" s="26"/>
      <c r="F81" s="26"/>
      <c r="G81" s="18"/>
      <c r="H81" s="18"/>
      <c r="I81" s="18"/>
      <c r="J81" s="18"/>
      <c r="K81" s="55"/>
      <c r="L81" s="18"/>
      <c r="M81" s="18"/>
      <c r="N81" s="18"/>
      <c r="O81" s="18"/>
      <c r="P81" s="28"/>
      <c r="Q81" s="106"/>
      <c r="R81" s="18"/>
      <c r="S81" s="18"/>
      <c r="T81" s="18"/>
      <c r="U81" s="18"/>
      <c r="V81" s="18"/>
      <c r="W81" s="18"/>
      <c r="X81" s="18"/>
      <c r="Y81" s="18"/>
      <c r="Z81" s="55"/>
      <c r="AA81" s="128"/>
      <c r="AB81" s="128"/>
      <c r="AC81" s="16"/>
      <c r="AD81" s="124"/>
      <c r="AE81" s="124"/>
      <c r="AF81" s="124"/>
    </row>
    <row r="82" spans="1:32" s="9" customFormat="1" ht="21" x14ac:dyDescent="0.35">
      <c r="A82" s="24"/>
      <c r="B82" s="24"/>
      <c r="C82" s="25"/>
      <c r="D82" s="26"/>
      <c r="E82" s="26"/>
      <c r="F82" s="26"/>
      <c r="G82" s="18"/>
      <c r="H82" s="18"/>
      <c r="I82" s="18"/>
      <c r="J82" s="102"/>
      <c r="K82" s="55"/>
      <c r="L82" s="18"/>
      <c r="M82" s="18"/>
      <c r="N82" s="18"/>
      <c r="O82" s="18"/>
      <c r="P82" s="28"/>
      <c r="Q82" s="106"/>
      <c r="R82" s="18"/>
      <c r="S82" s="18"/>
      <c r="T82" s="18"/>
      <c r="U82" s="18"/>
      <c r="V82" s="18"/>
      <c r="W82" s="18"/>
      <c r="X82" s="18"/>
      <c r="Y82" s="18"/>
      <c r="Z82" s="55"/>
      <c r="AA82" s="128"/>
      <c r="AB82" s="128"/>
      <c r="AC82" s="16"/>
      <c r="AD82" s="124"/>
      <c r="AE82" s="124"/>
      <c r="AF82" s="124"/>
    </row>
    <row r="83" spans="1:32" s="9" customFormat="1" ht="21" x14ac:dyDescent="0.35">
      <c r="A83" s="24"/>
      <c r="B83" s="24"/>
      <c r="C83" s="25"/>
      <c r="D83" s="26"/>
      <c r="E83" s="26"/>
      <c r="F83" s="26"/>
      <c r="G83" s="18"/>
      <c r="H83" s="18"/>
      <c r="I83" s="18"/>
      <c r="J83" s="18"/>
      <c r="K83" s="55"/>
      <c r="L83" s="18"/>
      <c r="M83" s="18"/>
      <c r="N83" s="18"/>
      <c r="O83" s="18"/>
      <c r="P83" s="28"/>
      <c r="Q83" s="106"/>
      <c r="R83" s="18"/>
      <c r="S83" s="18"/>
      <c r="T83" s="18"/>
      <c r="U83" s="18"/>
      <c r="V83" s="18"/>
      <c r="W83" s="18"/>
      <c r="X83" s="18"/>
      <c r="Y83" s="18"/>
      <c r="Z83" s="55"/>
      <c r="AA83" s="128"/>
      <c r="AB83" s="128"/>
      <c r="AC83" s="16"/>
      <c r="AD83" s="124"/>
      <c r="AE83" s="124"/>
      <c r="AF83" s="124"/>
    </row>
    <row r="84" spans="1:32" s="9" customFormat="1" ht="21" x14ac:dyDescent="0.35">
      <c r="A84" s="24"/>
      <c r="B84" s="24"/>
      <c r="C84" s="25"/>
      <c r="D84" s="26"/>
      <c r="E84" s="26"/>
      <c r="F84" s="26"/>
      <c r="G84" s="18"/>
      <c r="H84" s="18"/>
      <c r="I84" s="18"/>
      <c r="J84" s="18"/>
      <c r="K84" s="55"/>
      <c r="L84" s="18"/>
      <c r="M84" s="18"/>
      <c r="N84" s="18"/>
      <c r="O84" s="18"/>
      <c r="P84" s="28"/>
      <c r="Q84" s="106"/>
      <c r="R84" s="18"/>
      <c r="S84" s="18"/>
      <c r="T84" s="18"/>
      <c r="U84" s="18"/>
      <c r="V84" s="18"/>
      <c r="W84" s="18"/>
      <c r="X84" s="18"/>
      <c r="Y84" s="18"/>
      <c r="Z84" s="55"/>
      <c r="AA84" s="128"/>
      <c r="AB84" s="128"/>
      <c r="AC84" s="16"/>
      <c r="AD84" s="124"/>
      <c r="AE84" s="124"/>
      <c r="AF84" s="124"/>
    </row>
    <row r="85" spans="1:32" s="9" customFormat="1" ht="21" x14ac:dyDescent="0.35">
      <c r="A85" s="24"/>
      <c r="B85" s="24"/>
      <c r="C85" s="25"/>
      <c r="D85" s="26"/>
      <c r="E85" s="26"/>
      <c r="F85" s="26"/>
      <c r="G85" s="75"/>
      <c r="H85" s="18"/>
      <c r="I85" s="18"/>
      <c r="J85" s="18"/>
      <c r="K85" s="18"/>
      <c r="L85" s="18"/>
      <c r="M85" s="18"/>
      <c r="N85" s="18"/>
      <c r="O85" s="18"/>
      <c r="P85" s="28"/>
      <c r="Q85" s="106"/>
      <c r="R85" s="18"/>
      <c r="S85" s="18"/>
      <c r="T85" s="18"/>
      <c r="U85" s="18"/>
      <c r="V85" s="58"/>
      <c r="W85" s="18"/>
      <c r="X85" s="18"/>
      <c r="Y85" s="18"/>
      <c r="Z85" s="74"/>
      <c r="AA85" s="129"/>
      <c r="AB85" s="129"/>
      <c r="AC85" s="16"/>
      <c r="AD85" s="124"/>
      <c r="AE85" s="124"/>
      <c r="AF85" s="124"/>
    </row>
    <row r="86" spans="1:32" s="9" customFormat="1" ht="21" x14ac:dyDescent="0.35">
      <c r="A86" s="24"/>
      <c r="B86" s="24"/>
      <c r="C86" s="25"/>
      <c r="D86" s="26"/>
      <c r="E86" s="138" t="s">
        <v>31</v>
      </c>
      <c r="F86" s="138"/>
      <c r="G86" s="18"/>
      <c r="H86" s="18"/>
      <c r="I86" s="18"/>
      <c r="J86" s="18"/>
      <c r="K86" s="18"/>
      <c r="L86" s="18"/>
      <c r="M86" s="18"/>
      <c r="N86" s="18"/>
      <c r="O86" s="18"/>
      <c r="P86" s="28"/>
      <c r="Q86" s="106"/>
      <c r="R86" s="18"/>
      <c r="S86" s="18"/>
      <c r="T86" s="18"/>
      <c r="U86" s="18"/>
      <c r="V86" s="21"/>
      <c r="W86" s="18"/>
      <c r="X86" s="18"/>
      <c r="Y86" s="18"/>
      <c r="Z86" s="18"/>
      <c r="AA86" s="106"/>
      <c r="AB86" s="106"/>
      <c r="AC86" s="16"/>
      <c r="AD86" s="124"/>
      <c r="AE86" s="124"/>
      <c r="AF86" s="124"/>
    </row>
    <row r="87" spans="1:32" s="9" customFormat="1" ht="21" x14ac:dyDescent="0.35">
      <c r="A87" s="24"/>
      <c r="B87" s="24"/>
      <c r="C87" s="25"/>
      <c r="D87" s="26"/>
      <c r="E87" s="26"/>
      <c r="F87" s="26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06"/>
      <c r="R87" s="18"/>
      <c r="S87" s="18"/>
      <c r="T87" s="18"/>
      <c r="U87" s="18"/>
      <c r="V87" s="18"/>
      <c r="W87" s="18"/>
      <c r="X87" s="18"/>
      <c r="Y87" s="18"/>
      <c r="Z87" s="20"/>
      <c r="AA87" s="130"/>
      <c r="AB87" s="130"/>
      <c r="AC87" s="16"/>
      <c r="AD87" s="124"/>
      <c r="AE87" s="124"/>
      <c r="AF87" s="124"/>
    </row>
    <row r="88" spans="1:32" s="9" customFormat="1" ht="21" x14ac:dyDescent="0.35">
      <c r="A88" s="24"/>
      <c r="B88" s="24"/>
      <c r="C88" s="25"/>
      <c r="D88" s="26"/>
      <c r="E88" s="20"/>
      <c r="F88" s="26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06"/>
      <c r="R88" s="18"/>
      <c r="S88" s="18"/>
      <c r="T88" s="18"/>
      <c r="U88" s="18"/>
      <c r="V88" s="18"/>
      <c r="W88" s="18"/>
      <c r="X88" s="18"/>
      <c r="Y88" s="18"/>
      <c r="Z88" s="18"/>
      <c r="AA88" s="106"/>
      <c r="AB88" s="106"/>
      <c r="AC88" s="16"/>
      <c r="AD88" s="124"/>
      <c r="AE88" s="124"/>
      <c r="AF88" s="124"/>
    </row>
    <row r="89" spans="1:32" ht="21" x14ac:dyDescent="0.35">
      <c r="A89" s="26"/>
      <c r="B89" s="24"/>
      <c r="C89" s="29"/>
      <c r="D89" s="24" t="s">
        <v>32</v>
      </c>
      <c r="E89" s="30"/>
      <c r="G89" s="24" t="s">
        <v>163</v>
      </c>
      <c r="H89" s="31"/>
      <c r="I89" s="27"/>
      <c r="J89" s="19"/>
      <c r="K89" s="19"/>
      <c r="L89" s="19"/>
      <c r="M89" s="19"/>
      <c r="N89" s="19"/>
      <c r="O89" s="19"/>
      <c r="P89" s="19"/>
      <c r="Q89" s="107"/>
      <c r="R89" s="19"/>
      <c r="S89" s="19"/>
      <c r="T89" s="19"/>
      <c r="U89" s="19"/>
      <c r="V89" s="19"/>
      <c r="W89" s="19"/>
      <c r="X89" s="19"/>
      <c r="Y89" s="19"/>
      <c r="Z89" s="19"/>
      <c r="AA89" s="131"/>
      <c r="AB89" s="131"/>
      <c r="AC89" s="16"/>
    </row>
    <row r="90" spans="1:32" ht="21.75" customHeight="1" x14ac:dyDescent="0.35">
      <c r="A90" s="26"/>
      <c r="B90" s="13"/>
      <c r="C90" s="29"/>
      <c r="D90" s="13" t="s">
        <v>33</v>
      </c>
      <c r="E90" s="30"/>
      <c r="F90" s="47"/>
      <c r="G90" s="13" t="s">
        <v>63</v>
      </c>
      <c r="H90" s="31"/>
      <c r="I90" s="27"/>
      <c r="J90" s="19"/>
      <c r="K90" s="19"/>
      <c r="L90" s="19"/>
      <c r="M90" s="19"/>
      <c r="N90" s="19"/>
      <c r="O90" s="19"/>
      <c r="P90" s="19"/>
      <c r="Q90" s="107"/>
      <c r="R90" s="19"/>
      <c r="S90" s="19"/>
      <c r="T90" s="19"/>
      <c r="U90" s="19"/>
      <c r="V90" s="19"/>
      <c r="W90" s="19"/>
      <c r="X90" s="19"/>
      <c r="Y90" s="19"/>
      <c r="Z90" s="19"/>
      <c r="AA90" s="131"/>
      <c r="AB90" s="131"/>
      <c r="AC90" s="16"/>
    </row>
    <row r="91" spans="1:32" x14ac:dyDescent="0.25">
      <c r="A91" s="32"/>
      <c r="B91" s="32"/>
      <c r="C91" s="33"/>
      <c r="D91" s="32"/>
      <c r="E91" s="34"/>
      <c r="F91" s="32"/>
      <c r="G91" s="7"/>
      <c r="H91" s="35"/>
      <c r="P91" s="5"/>
      <c r="V91" s="15"/>
      <c r="W91" s="15"/>
      <c r="X91" s="5"/>
      <c r="Y91" s="5"/>
      <c r="Z91" s="5"/>
    </row>
    <row r="92" spans="1:32" x14ac:dyDescent="0.25">
      <c r="A92" s="32"/>
      <c r="B92" s="32"/>
      <c r="C92" s="33"/>
      <c r="D92" s="32"/>
      <c r="E92" s="34"/>
      <c r="F92" s="32"/>
      <c r="G92" s="7"/>
      <c r="H92" s="35"/>
      <c r="P92" s="5"/>
      <c r="V92" s="15"/>
      <c r="W92" s="15"/>
      <c r="X92" s="5"/>
      <c r="Y92" s="5"/>
      <c r="Z92" s="5"/>
    </row>
    <row r="93" spans="1:32" x14ac:dyDescent="0.25">
      <c r="A93" s="32"/>
      <c r="B93" s="32"/>
      <c r="C93" s="33"/>
      <c r="D93" s="32"/>
      <c r="E93" s="34"/>
      <c r="F93" s="32"/>
      <c r="G93" s="7"/>
      <c r="H93" s="35"/>
      <c r="P93" s="5"/>
      <c r="V93" s="15"/>
      <c r="W93" s="15"/>
      <c r="X93" s="5"/>
      <c r="Y93" s="5"/>
      <c r="Z93" s="5"/>
    </row>
    <row r="94" spans="1:32" x14ac:dyDescent="0.25">
      <c r="A94" s="32"/>
      <c r="B94" s="32"/>
      <c r="C94" s="33"/>
      <c r="D94" s="32"/>
      <c r="E94" s="34"/>
      <c r="F94" s="32"/>
      <c r="G94" s="7"/>
      <c r="H94" s="35"/>
      <c r="P94" s="5"/>
      <c r="V94" s="15"/>
      <c r="W94" s="15"/>
      <c r="X94" s="5"/>
      <c r="Y94" s="5"/>
      <c r="Z94" s="5"/>
    </row>
    <row r="95" spans="1:32" x14ac:dyDescent="0.25">
      <c r="A95" s="32"/>
      <c r="B95" s="32"/>
      <c r="C95" s="33"/>
      <c r="D95" s="32"/>
      <c r="E95" s="34"/>
      <c r="F95" s="32"/>
      <c r="G95" s="7"/>
      <c r="H95" s="35"/>
      <c r="P95" s="5"/>
      <c r="V95" s="15"/>
      <c r="W95" s="15"/>
      <c r="X95" s="5"/>
      <c r="Y95" s="5"/>
      <c r="Z95" s="5"/>
    </row>
    <row r="96" spans="1:32" x14ac:dyDescent="0.25">
      <c r="A96" s="32"/>
      <c r="B96" s="32"/>
      <c r="C96" s="33"/>
      <c r="D96" s="32"/>
      <c r="E96" s="34"/>
      <c r="F96" s="32"/>
      <c r="G96" s="7"/>
      <c r="H96" s="35"/>
      <c r="P96" s="5"/>
      <c r="V96" s="15"/>
      <c r="W96" s="15"/>
      <c r="X96" s="5"/>
      <c r="Y96" s="5"/>
      <c r="Z96" s="5"/>
    </row>
    <row r="97" spans="1:26" x14ac:dyDescent="0.25">
      <c r="A97" s="32"/>
      <c r="B97" s="32"/>
      <c r="C97" s="33"/>
      <c r="D97" s="32"/>
      <c r="E97" s="34"/>
      <c r="F97" s="32"/>
      <c r="G97" s="7"/>
      <c r="H97" s="35"/>
      <c r="P97" s="5"/>
      <c r="V97" s="15"/>
      <c r="W97" s="15"/>
      <c r="X97" s="5"/>
      <c r="Y97" s="5"/>
      <c r="Z97" s="5"/>
    </row>
    <row r="98" spans="1:26" x14ac:dyDescent="0.25">
      <c r="A98" s="32"/>
      <c r="B98" s="32"/>
      <c r="C98" s="33"/>
      <c r="D98" s="32"/>
      <c r="E98" s="34"/>
      <c r="F98" s="32"/>
      <c r="G98" s="7"/>
      <c r="H98" s="35"/>
      <c r="P98" s="5"/>
      <c r="V98" s="15"/>
      <c r="W98" s="15"/>
      <c r="X98" s="5"/>
      <c r="Y98" s="5"/>
      <c r="Z98" s="5"/>
    </row>
    <row r="99" spans="1:26" x14ac:dyDescent="0.25">
      <c r="A99" s="32"/>
      <c r="B99" s="32"/>
      <c r="C99" s="33"/>
      <c r="D99" s="32"/>
      <c r="E99" s="34"/>
      <c r="F99" s="32"/>
      <c r="G99" s="7"/>
      <c r="H99" s="35"/>
      <c r="P99" s="5"/>
      <c r="V99" s="15"/>
      <c r="W99" s="15"/>
      <c r="X99" s="5"/>
      <c r="Y99" s="5"/>
      <c r="Z99" s="5"/>
    </row>
    <row r="100" spans="1:26" x14ac:dyDescent="0.25">
      <c r="A100" s="32"/>
      <c r="B100" s="32"/>
      <c r="C100" s="33"/>
      <c r="D100" s="32"/>
      <c r="E100" s="34"/>
      <c r="F100" s="32"/>
      <c r="G100" s="7"/>
      <c r="H100" s="35"/>
      <c r="P100" s="5"/>
      <c r="V100" s="15"/>
      <c r="W100" s="15"/>
      <c r="X100" s="5"/>
      <c r="Y100" s="5"/>
      <c r="Z100" s="5"/>
    </row>
    <row r="101" spans="1:26" x14ac:dyDescent="0.25">
      <c r="E101" s="2"/>
      <c r="G101" s="7"/>
      <c r="H101" s="3"/>
      <c r="V101" s="23"/>
      <c r="W101" s="14"/>
    </row>
    <row r="102" spans="1:26" x14ac:dyDescent="0.25">
      <c r="E102" s="2"/>
      <c r="G102" s="7"/>
      <c r="H102" s="3"/>
      <c r="V102" s="23"/>
      <c r="W102" s="14"/>
    </row>
    <row r="103" spans="1:26" x14ac:dyDescent="0.25">
      <c r="E103" s="2"/>
      <c r="G103" s="7"/>
      <c r="H103" s="3"/>
      <c r="V103" s="23"/>
      <c r="W103" s="14"/>
    </row>
    <row r="104" spans="1:26" x14ac:dyDescent="0.25">
      <c r="E104" s="2"/>
      <c r="G104" s="7"/>
      <c r="H104" s="3"/>
      <c r="V104" s="23"/>
      <c r="W104" s="14"/>
      <c r="Y104" s="12"/>
    </row>
    <row r="105" spans="1:26" x14ac:dyDescent="0.25">
      <c r="E105" s="2"/>
      <c r="G105" s="7"/>
      <c r="H105" s="3"/>
      <c r="V105" s="23"/>
      <c r="W105" s="14"/>
    </row>
    <row r="106" spans="1:26" x14ac:dyDescent="0.25">
      <c r="E106" s="2"/>
      <c r="G106" s="7"/>
      <c r="H106" s="3"/>
      <c r="V106" s="23"/>
      <c r="W106" s="14"/>
    </row>
    <row r="107" spans="1:26" x14ac:dyDescent="0.25">
      <c r="E107" s="2"/>
      <c r="G107" s="7"/>
      <c r="H107" s="3"/>
      <c r="V107" s="23"/>
      <c r="W107" s="14"/>
    </row>
    <row r="108" spans="1:26" x14ac:dyDescent="0.25">
      <c r="E108" s="2"/>
      <c r="G108" s="7"/>
      <c r="H108" s="3"/>
      <c r="V108" s="23"/>
      <c r="W108" s="14"/>
    </row>
    <row r="109" spans="1:26" x14ac:dyDescent="0.25">
      <c r="E109" s="2"/>
      <c r="G109" s="7"/>
      <c r="H109" s="3"/>
      <c r="V109" s="23"/>
      <c r="W109" s="14"/>
    </row>
    <row r="110" spans="1:26" x14ac:dyDescent="0.25">
      <c r="E110" s="2"/>
      <c r="G110" s="7"/>
      <c r="H110" s="3"/>
      <c r="V110" s="23"/>
      <c r="W110" s="14"/>
    </row>
    <row r="111" spans="1:26" x14ac:dyDescent="0.25">
      <c r="E111" s="2"/>
      <c r="G111" s="7"/>
      <c r="H111" s="3"/>
      <c r="V111" s="23"/>
      <c r="W111" s="14"/>
    </row>
    <row r="112" spans="1:26" x14ac:dyDescent="0.25">
      <c r="E112" s="2"/>
      <c r="G112" s="7"/>
      <c r="H112" s="3"/>
      <c r="V112" s="23"/>
      <c r="W112" s="14"/>
    </row>
    <row r="113" spans="5:23" x14ac:dyDescent="0.25">
      <c r="E113" s="2"/>
      <c r="G113" s="7"/>
      <c r="H113" s="3"/>
      <c r="V113" s="23"/>
      <c r="W113" s="14"/>
    </row>
    <row r="114" spans="5:23" x14ac:dyDescent="0.25">
      <c r="E114" s="2"/>
      <c r="G114" s="7"/>
      <c r="H114" s="3"/>
      <c r="V114" s="23"/>
      <c r="W114" s="14"/>
    </row>
    <row r="115" spans="5:23" x14ac:dyDescent="0.25">
      <c r="E115" s="2"/>
      <c r="G115" s="7"/>
      <c r="H115" s="3"/>
      <c r="V115" s="23"/>
      <c r="W115" s="14"/>
    </row>
    <row r="116" spans="5:23" x14ac:dyDescent="0.25">
      <c r="E116" s="2"/>
      <c r="G116" s="7"/>
      <c r="H116" s="3"/>
      <c r="V116" s="23"/>
      <c r="W116" s="14"/>
    </row>
    <row r="117" spans="5:23" x14ac:dyDescent="0.25">
      <c r="E117" s="2"/>
      <c r="G117" s="7"/>
      <c r="H117" s="3"/>
      <c r="V117" s="23"/>
      <c r="W117" s="14"/>
    </row>
    <row r="118" spans="5:23" x14ac:dyDescent="0.25">
      <c r="E118" s="2"/>
      <c r="G118" s="7"/>
      <c r="H118" s="3"/>
      <c r="V118" s="23"/>
      <c r="W118" s="14"/>
    </row>
    <row r="119" spans="5:23" x14ac:dyDescent="0.25">
      <c r="E119" s="2"/>
      <c r="G119" s="7"/>
      <c r="H119" s="3"/>
      <c r="V119" s="23"/>
      <c r="W119" s="14"/>
    </row>
    <row r="120" spans="5:23" x14ac:dyDescent="0.25">
      <c r="E120" s="2"/>
      <c r="G120" s="7"/>
      <c r="H120" s="3"/>
      <c r="V120" s="23"/>
      <c r="W120" s="14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  <row r="347" spans="5:8" x14ac:dyDescent="0.25">
      <c r="E347" s="2"/>
      <c r="G347" s="7"/>
      <c r="H347" s="3"/>
    </row>
  </sheetData>
  <autoFilter ref="A7:AG80"/>
  <sortState ref="A10:CA53">
    <sortCondition ref="E10:E53"/>
  </sortState>
  <mergeCells count="15">
    <mergeCell ref="E86:F86"/>
    <mergeCell ref="A78:F78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</mergeCells>
  <pageMargins left="0.25" right="0.25" top="0.75" bottom="0.75" header="0.3" footer="0.3"/>
  <pageSetup paperSize="5" scale="31" fitToHeight="0" orientation="landscape" r:id="rId1"/>
  <headerFooter>
    <oddFooter>&amp;L&amp;P/&amp;N</oddFooter>
  </headerFooter>
  <rowBreaks count="3" manualBreakCount="3">
    <brk id="30" max="16383" man="1"/>
    <brk id="69" max="16383" man="1"/>
    <brk id="90" max="16383" man="1"/>
  </rowBreaks>
  <colBreaks count="2" manualBreakCount="2">
    <brk id="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49DF2-0DF8-4849-8BEF-520251A40D05}">
  <ds:schemaRefs>
    <ds:schemaRef ds:uri="http://www.w3.org/XML/1998/namespace"/>
    <ds:schemaRef ds:uri="8dedfef6-c5ba-4a3e-af87-6a55fe94472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a0356f3-83b3-42db-a4ea-d0e11b8bbde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FB35F3A-713D-4ED0-AC16-792731329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2025-04-29T19:46:42Z</cp:lastPrinted>
  <dcterms:created xsi:type="dcterms:W3CDTF">2021-10-19T14:31:34Z</dcterms:created>
  <dcterms:modified xsi:type="dcterms:W3CDTF">2025-04-29T20:07:57Z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