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ddy.solano\OneDrive - cnss.gob.do\Escritorio\"/>
    </mc:Choice>
  </mc:AlternateContent>
  <bookViews>
    <workbookView xWindow="0" yWindow="0" windowWidth="21570" windowHeight="7455"/>
  </bookViews>
  <sheets>
    <sheet name="Cantidades de artículo - Invent" sheetId="1" r:id="rId1"/>
  </sheets>
  <definedNames>
    <definedName name="_xlnm._FilterDatabase" localSheetId="0" hidden="1">'Cantidades de artículo - Invent'!$A$8:$F$279</definedName>
    <definedName name="_xlnm.Print_Area" localSheetId="0">'Cantidades de artículo - Invent'!$A$1:$G$293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G279" i="1" l="1"/>
</calcChain>
</file>

<file path=xl/sharedStrings.xml><?xml version="1.0" encoding="utf-8"?>
<sst xmlns="http://schemas.openxmlformats.org/spreadsheetml/2006/main" count="552" uniqueCount="551">
  <si>
    <t>Número de artículo</t>
  </si>
  <si>
    <t>Descripción artículo</t>
  </si>
  <si>
    <t>Cant. en existencias</t>
  </si>
  <si>
    <t>Costo actual</t>
  </si>
  <si>
    <t>A000050</t>
  </si>
  <si>
    <t>DVD+R</t>
  </si>
  <si>
    <t>A000529</t>
  </si>
  <si>
    <t>Recogedor de Basura</t>
  </si>
  <si>
    <t>A000531</t>
  </si>
  <si>
    <t>SERVILLETAS TOALLAS 100/1</t>
  </si>
  <si>
    <t>A000587</t>
  </si>
  <si>
    <t>Resaltador rosado</t>
  </si>
  <si>
    <t>AB00001</t>
  </si>
  <si>
    <t>Azúcar Crema PAQ1X5LB</t>
  </si>
  <si>
    <t>AB00002</t>
  </si>
  <si>
    <t>Azúcar Blanca PAQ1X5LB</t>
  </si>
  <si>
    <t>AB00003</t>
  </si>
  <si>
    <t>Café PAQ1X1LB</t>
  </si>
  <si>
    <t>AB00004</t>
  </si>
  <si>
    <t>Cremora</t>
  </si>
  <si>
    <t>AB00005</t>
  </si>
  <si>
    <t>Té Caliente Varios</t>
  </si>
  <si>
    <t>AB00011</t>
  </si>
  <si>
    <t>Té de Tilo</t>
  </si>
  <si>
    <t>AB00012</t>
  </si>
  <si>
    <t>Té Frio</t>
  </si>
  <si>
    <t>AB00013</t>
  </si>
  <si>
    <t>Azucar  Dietética caja</t>
  </si>
  <si>
    <t>AB00024</t>
  </si>
  <si>
    <t>Pañuelo Facial</t>
  </si>
  <si>
    <t>AB00026</t>
  </si>
  <si>
    <t>CANELA ENTERA</t>
  </si>
  <si>
    <t>AB00033</t>
  </si>
  <si>
    <t>Galleta Aviva soda 9/1</t>
  </si>
  <si>
    <t>S0000186</t>
  </si>
  <si>
    <t>ROLL-ON ROJO</t>
  </si>
  <si>
    <t>S000147</t>
  </si>
  <si>
    <t>TINTA P/SELLO ROJA</t>
  </si>
  <si>
    <t>S000149</t>
  </si>
  <si>
    <t>PIZARRA</t>
  </si>
  <si>
    <t>S000150</t>
  </si>
  <si>
    <t>FELPA P/PIZARRA 4/1</t>
  </si>
  <si>
    <t>S000184</t>
  </si>
  <si>
    <t>Perforadora  de  papel  de  3 hoyos con palanca</t>
  </si>
  <si>
    <t>S000185</t>
  </si>
  <si>
    <t>ROLL-ON VERDE</t>
  </si>
  <si>
    <t>SL00002</t>
  </si>
  <si>
    <t>Ambientador Spray para Oficina</t>
  </si>
  <si>
    <t>SL00003</t>
  </si>
  <si>
    <t>Brillo Verde</t>
  </si>
  <si>
    <t>SL00006</t>
  </si>
  <si>
    <t>Cloro GL</t>
  </si>
  <si>
    <t>SL00007</t>
  </si>
  <si>
    <t>Cucharas Plásticas 25/1</t>
  </si>
  <si>
    <t>SL00008</t>
  </si>
  <si>
    <t>Cuchillos Plásticos</t>
  </si>
  <si>
    <t>SL00010</t>
  </si>
  <si>
    <t>Desinfectante liquido GL</t>
  </si>
  <si>
    <t>SL00011</t>
  </si>
  <si>
    <t>Detergente en Polvo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</si>
  <si>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</si>
  <si>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</si>
  <si>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</si>
  <si>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</si>
  <si>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</si>
  <si>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</si>
  <si>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</si>
  <si>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17x22  Zafacon 25/1</t>
  </si>
  <si>
    <t>SL00018</t>
  </si>
  <si>
    <t>Fundas para basura 28x35</t>
  </si>
  <si>
    <t>SL00019</t>
  </si>
  <si>
    <t>Fundas para basura 36x54</t>
  </si>
  <si>
    <t>SL00020</t>
  </si>
  <si>
    <t>Gel en base alcohólica para manos</t>
  </si>
  <si>
    <t>SL00021</t>
  </si>
  <si>
    <t>Guantes para Limpiar</t>
  </si>
  <si>
    <t>SL00022</t>
  </si>
  <si>
    <t>Hojas de plástico para envolver alimentos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</si>
  <si>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</si>
  <si>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</si>
  <si>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</si>
  <si>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</si>
  <si>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</si>
  <si>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</si>
  <si>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</si>
  <si>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</si>
  <si>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</si>
  <si>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</si>
  <si>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</si>
  <si>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</si>
  <si>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</si>
  <si>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 GL</t>
  </si>
  <si>
    <t>SL00032</t>
  </si>
  <si>
    <t>Papel aluminio</t>
  </si>
  <si>
    <t>SL00033</t>
  </si>
  <si>
    <t>Papel toalla para Manos 6x800</t>
  </si>
  <si>
    <t>SL00034</t>
  </si>
  <si>
    <t>Papel Higienico Jumbo Blanco doble hoja, 820 pies (527)</t>
  </si>
  <si>
    <t>SL00035</t>
  </si>
  <si>
    <t>Papel toalla de mano pre cortada, doble hoja 393 pies</t>
  </si>
  <si>
    <t>SL00036</t>
  </si>
  <si>
    <t>Platos Desechables 25/1</t>
  </si>
  <si>
    <t>SL00037</t>
  </si>
  <si>
    <t>Servilletas Cuadradas paq 50/1</t>
  </si>
  <si>
    <t>SL00038</t>
  </si>
  <si>
    <t>Servilletas para manos tipo C-Fold paq 100/1</t>
  </si>
  <si>
    <t>SL00039</t>
  </si>
  <si>
    <t>Servilletas  PAQ</t>
  </si>
  <si>
    <t>SL00040</t>
  </si>
  <si>
    <t>Suape</t>
  </si>
  <si>
    <t>SL00041</t>
  </si>
  <si>
    <t>Tenedores plásticos</t>
  </si>
  <si>
    <t>SL00043</t>
  </si>
  <si>
    <t>Vaso ecologico carton café 4oz</t>
  </si>
  <si>
    <t>SL00046</t>
  </si>
  <si>
    <t>Fundas para  basura 24x30</t>
  </si>
  <si>
    <t>SL00047</t>
  </si>
  <si>
    <t>Toalla microfibras</t>
  </si>
  <si>
    <t>SL00048</t>
  </si>
  <si>
    <t>SL00056</t>
  </si>
  <si>
    <t>Alcohol isopropilico al 70%</t>
  </si>
  <si>
    <t>SL00057</t>
  </si>
  <si>
    <t>Hisopo</t>
  </si>
  <si>
    <t>SL00060</t>
  </si>
  <si>
    <t>Removedor Manchas para baños GL</t>
  </si>
  <si>
    <t>SL00061</t>
  </si>
  <si>
    <t>Vasos de papel  ecologico tipo cono</t>
  </si>
  <si>
    <t>SL00064</t>
  </si>
  <si>
    <t>Limpiador de Acero Inoxidable</t>
  </si>
  <si>
    <t>SL00065</t>
  </si>
  <si>
    <t>Vasos ecologico carton 10 oz paq 50/1</t>
  </si>
  <si>
    <t>SL00066</t>
  </si>
  <si>
    <t>Plato ecologico carton No.6 paq 20/1</t>
  </si>
  <si>
    <t>SL00068</t>
  </si>
  <si>
    <t>Bata medica desechable</t>
  </si>
  <si>
    <t>SL00069</t>
  </si>
  <si>
    <t>Cubre zapatos desechable</t>
  </si>
  <si>
    <t>SL00070</t>
  </si>
  <si>
    <t>Gorros desachables</t>
  </si>
  <si>
    <t>SL00071</t>
  </si>
  <si>
    <t>Vinagre Blanco 1 GL</t>
  </si>
  <si>
    <t>SL00075</t>
  </si>
  <si>
    <t>PAPEL PLASTICO TRANSPARENTE</t>
  </si>
  <si>
    <t>SL00076</t>
  </si>
  <si>
    <t>DISPENSADOR P/AMBIENTADOR</t>
  </si>
  <si>
    <t>SL00077</t>
  </si>
  <si>
    <t>AMBIENTADOR SPRAY AUTOMATICO</t>
  </si>
  <si>
    <t>SL00078</t>
  </si>
  <si>
    <t>DESINFECTANTE LIMPIADOR DE CERAMICA</t>
  </si>
  <si>
    <t>SL00079</t>
  </si>
  <si>
    <t>ZAFACON C/TAPA 10 LTS</t>
  </si>
  <si>
    <t>SL00080</t>
  </si>
  <si>
    <t>ZAFACON PLASTICO</t>
  </si>
  <si>
    <t>SL00081</t>
  </si>
  <si>
    <t>CUBETA PLASTICA C/ASA</t>
  </si>
  <si>
    <t>SL00082</t>
  </si>
  <si>
    <t>FRASCO ATOMIZADOR</t>
  </si>
  <si>
    <t>SL00083</t>
  </si>
  <si>
    <t>DESINFECTANTE LYSOL</t>
  </si>
  <si>
    <t>SL00084</t>
  </si>
  <si>
    <t>Fundas para basura 28x35 Jardin 25/1</t>
  </si>
  <si>
    <t>SL00085</t>
  </si>
  <si>
    <t>Fundas para basura 28x35 Jardin 10/1</t>
  </si>
  <si>
    <t>SL00086</t>
  </si>
  <si>
    <t>Fundas para basura 36x54 Tanque 5/1</t>
  </si>
  <si>
    <t>SL00087</t>
  </si>
  <si>
    <t>Dispensador de Jabon Espuma</t>
  </si>
  <si>
    <t>SO00001</t>
  </si>
  <si>
    <t>Carpeta tipo acordeones.</t>
  </si>
  <si>
    <t>SO00002</t>
  </si>
  <si>
    <t>NOTAS ADHESIVAS 3X5 COLORES VARIADOS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</si>
  <si>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</si>
  <si>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</si>
  <si>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</si>
  <si>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</si>
  <si>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</si>
  <si>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</si>
  <si>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</si>
  <si>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</si>
  <si>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SO00012</t>
  </si>
  <si>
    <t>Bolígrafo rojo</t>
  </si>
  <si>
    <t>SO00013</t>
  </si>
  <si>
    <t>Borradores.</t>
  </si>
  <si>
    <t>SO00014</t>
  </si>
  <si>
    <t>Caja para archivar</t>
  </si>
  <si>
    <t>SO00015</t>
  </si>
  <si>
    <t>Carpeta No.1.5</t>
  </si>
  <si>
    <t>SO00016</t>
  </si>
  <si>
    <t>Carpeta No.2.</t>
  </si>
  <si>
    <t>SO00017</t>
  </si>
  <si>
    <t>Carpeta No. 3</t>
  </si>
  <si>
    <t>SO00018</t>
  </si>
  <si>
    <t>Carpeta No. 4</t>
  </si>
  <si>
    <t>SO00019</t>
  </si>
  <si>
    <t>Carpeta No.1</t>
  </si>
  <si>
    <t>SO00030</t>
  </si>
  <si>
    <t>Cartucho hp96</t>
  </si>
  <si>
    <t>SO00031</t>
  </si>
  <si>
    <t>Cartucho hp97</t>
  </si>
  <si>
    <t>SO00034</t>
  </si>
  <si>
    <t>CD en blanco</t>
  </si>
  <si>
    <t>SO00035</t>
  </si>
  <si>
    <t>Cera para contar</t>
  </si>
  <si>
    <t>SO00036</t>
  </si>
  <si>
    <t>Cinta para empaque</t>
  </si>
  <si>
    <t>SO00037</t>
  </si>
  <si>
    <t>Cintas doble cara</t>
  </si>
  <si>
    <t>SO00040</t>
  </si>
  <si>
    <t>Clips billetero pequeño 3/4</t>
  </si>
  <si>
    <t>SO00041</t>
  </si>
  <si>
    <t>Clips billeteros 25 mm</t>
  </si>
  <si>
    <t>SO00042</t>
  </si>
  <si>
    <t>Clips billeteros 32 mm</t>
  </si>
  <si>
    <t>SO00043</t>
  </si>
  <si>
    <t>Clips billeteros 41 mm</t>
  </si>
  <si>
    <t>SO00044</t>
  </si>
  <si>
    <t>Clips billeteros 51 mm</t>
  </si>
  <si>
    <t>SO00045</t>
  </si>
  <si>
    <t>Clips grandes</t>
  </si>
  <si>
    <t>SO00046</t>
  </si>
  <si>
    <t>Clips pequeños</t>
  </si>
  <si>
    <t>SO00047</t>
  </si>
  <si>
    <t>Corrector T/Lapiz</t>
  </si>
  <si>
    <t>SO00050</t>
  </si>
  <si>
    <t>Cubierta de cartón para encuadernar</t>
  </si>
  <si>
    <t>SO00051</t>
  </si>
  <si>
    <t>Cubierta transparente para encuadernar</t>
  </si>
  <si>
    <t>SO00054</t>
  </si>
  <si>
    <t>Dispensador de tape</t>
  </si>
  <si>
    <t>SO00055</t>
  </si>
  <si>
    <t>Drum GPR-39 para copiadora IR-1730if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</si>
  <si>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</si>
  <si>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</si>
  <si>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</si>
  <si>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</si>
  <si>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</si>
  <si>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</si>
  <si>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</si>
  <si>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</si>
  <si>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</si>
  <si>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</si>
  <si>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</si>
  <si>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</si>
  <si>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SO00064</t>
  </si>
  <si>
    <t>Folders Manila 8 1/2 x 14</t>
  </si>
  <si>
    <t>SO00065</t>
  </si>
  <si>
    <t>Folders partition 8 1/2 x 11 2 divisiones</t>
  </si>
  <si>
    <t>SO00067</t>
  </si>
  <si>
    <t>Ganchos Macho y Hembra</t>
  </si>
  <si>
    <t>SO00068</t>
  </si>
  <si>
    <t>Banda de Goma Elástica</t>
  </si>
  <si>
    <t>SO00069</t>
  </si>
  <si>
    <t>Grapadoras</t>
  </si>
  <si>
    <t>SO00070</t>
  </si>
  <si>
    <t>Grapadoras grandes</t>
  </si>
  <si>
    <t>SO00071</t>
  </si>
  <si>
    <t>Grapas</t>
  </si>
  <si>
    <t>SO00074</t>
  </si>
  <si>
    <t>Protector de hojas plastico 100/1</t>
  </si>
  <si>
    <t>SO00076</t>
  </si>
  <si>
    <t>Labels A4 (etiqueta)</t>
  </si>
  <si>
    <t>SO00077</t>
  </si>
  <si>
    <t>Labels Blancos 8 1/2 x 11 (1x4 inches).</t>
  </si>
  <si>
    <t>SO00078</t>
  </si>
  <si>
    <t>Labels Blancos 8 1/2 x 11 (2x4 inches)</t>
  </si>
  <si>
    <t>SO00079</t>
  </si>
  <si>
    <t>Labels para CD</t>
  </si>
  <si>
    <t>SO00081</t>
  </si>
  <si>
    <t>Lapiz de Carbón</t>
  </si>
  <si>
    <t>SO00082</t>
  </si>
  <si>
    <t>Libretas  Grandes</t>
  </si>
  <si>
    <t>SO00083</t>
  </si>
  <si>
    <t>Libretas Pequeñas</t>
  </si>
  <si>
    <t>SO00085</t>
  </si>
  <si>
    <t>Libros Record</t>
  </si>
  <si>
    <t>SO00086</t>
  </si>
  <si>
    <t>Marcador Azul</t>
  </si>
  <si>
    <t>SO00087</t>
  </si>
  <si>
    <t>Marcador Negro</t>
  </si>
  <si>
    <t>SO00088</t>
  </si>
  <si>
    <t>Marcador Rojo</t>
  </si>
  <si>
    <t>SO00089</t>
  </si>
  <si>
    <t>Marcador Verde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</si>
  <si>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</si>
  <si>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</si>
  <si>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</si>
  <si>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</si>
  <si>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</si>
  <si>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</si>
  <si>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</si>
  <si>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Marcadores de pizarra blanca verde</t>
  </si>
  <si>
    <t>SO00094</t>
  </si>
  <si>
    <t>Materiales de pizarra blanca rojo</t>
  </si>
  <si>
    <t>SO00096</t>
  </si>
  <si>
    <t>Papel 8 1/2 x 14</t>
  </si>
  <si>
    <t>SO00097</t>
  </si>
  <si>
    <t>Papel  Bond  20 11 X 17</t>
  </si>
  <si>
    <t>SO00098</t>
  </si>
  <si>
    <t>Papel Bond 8.5 x11.</t>
  </si>
  <si>
    <t>SO00101</t>
  </si>
  <si>
    <t>Papel de hilo blanco.</t>
  </si>
  <si>
    <t>SO00102</t>
  </si>
  <si>
    <t>Papel hilo crema.</t>
  </si>
  <si>
    <t>SO00103</t>
  </si>
  <si>
    <t>Papel Timbrado Resma CNSS</t>
  </si>
  <si>
    <t>SO00104</t>
  </si>
  <si>
    <t>Cover para encuadernar Transparente.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</si>
  <si>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</si>
  <si>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</si>
  <si>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</si>
  <si>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</si>
  <si>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</si>
  <si>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</si>
  <si>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</si>
  <si>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</si>
  <si>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</si>
  <si>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</si>
  <si>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</si>
  <si>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</si>
  <si>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</si>
  <si>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</si>
  <si>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</si>
  <si>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</si>
  <si>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</si>
  <si>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</si>
  <si>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</si>
  <si>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</si>
  <si>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</si>
  <si>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</si>
  <si>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</si>
  <si>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</si>
  <si>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</si>
  <si>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</si>
  <si>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</si>
  <si>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</si>
  <si>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</si>
  <si>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Resaltadores Verde</t>
  </si>
  <si>
    <t>SO00126</t>
  </si>
  <si>
    <t>Roll- on Azul</t>
  </si>
  <si>
    <t>SO00129</t>
  </si>
  <si>
    <t>Saca Grapas</t>
  </si>
  <si>
    <t>SO00130</t>
  </si>
  <si>
    <t>Saca Grapas Grande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</si>
  <si>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</si>
  <si>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</si>
  <si>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</si>
  <si>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</si>
  <si>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</si>
  <si>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</si>
  <si>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</si>
  <si>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</si>
  <si>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</si>
  <si>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</si>
  <si>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</si>
  <si>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</si>
  <si>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</si>
  <si>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 CNSS</t>
  </si>
  <si>
    <t>SO00141</t>
  </si>
  <si>
    <t>Tape transparente</t>
  </si>
  <si>
    <t>SO00144</t>
  </si>
  <si>
    <t>Tijeras pequeñas</t>
  </si>
  <si>
    <t>SO00146</t>
  </si>
  <si>
    <t>Tinta azul</t>
  </si>
  <si>
    <t>SO00152</t>
  </si>
  <si>
    <t>TONER CANON GPR-IR1730</t>
  </si>
  <si>
    <t>SO00170</t>
  </si>
  <si>
    <t>Toner HP 655A CYAN</t>
  </si>
  <si>
    <t>SO00171</t>
  </si>
  <si>
    <t>Toner HP 655A NEGRO</t>
  </si>
  <si>
    <t>SO00172</t>
  </si>
  <si>
    <t>Bandeja de escritorio vertical.</t>
  </si>
  <si>
    <t>SO00173</t>
  </si>
  <si>
    <t>Toner HP 655A AMARILLO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</si>
  <si>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</si>
  <si>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</si>
  <si>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</si>
  <si>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</si>
  <si>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</si>
  <si>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</si>
  <si>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</si>
  <si>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</si>
  <si>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SO00178</t>
  </si>
  <si>
    <t>Sacapunta electrico</t>
  </si>
  <si>
    <t>SO00181</t>
  </si>
  <si>
    <t>Toner HP 655A MAGENTA</t>
  </si>
  <si>
    <t>SO00182</t>
  </si>
  <si>
    <t>Dispensador  de notas adhesivas</t>
  </si>
  <si>
    <t>SO00183</t>
  </si>
  <si>
    <t>Tinta Negra</t>
  </si>
  <si>
    <t>SO00184</t>
  </si>
  <si>
    <t>Pila DURACEL 9V</t>
  </si>
  <si>
    <t>SO00185</t>
  </si>
  <si>
    <t>Pila AA recargable</t>
  </si>
  <si>
    <t>SO00186</t>
  </si>
  <si>
    <t>Sobres Manila 8.5 x 14</t>
  </si>
  <si>
    <t>SO00187</t>
  </si>
  <si>
    <t>Espirales 7MM</t>
  </si>
  <si>
    <t>SO00188</t>
  </si>
  <si>
    <t>Espirales 12MM</t>
  </si>
  <si>
    <t>SO00189</t>
  </si>
  <si>
    <t>Espirales 9MM</t>
  </si>
  <si>
    <t>SO00190</t>
  </si>
  <si>
    <t>Espirales 14MM</t>
  </si>
  <si>
    <t>SO00191</t>
  </si>
  <si>
    <t>Espirales 17MM</t>
  </si>
  <si>
    <t>SO00192</t>
  </si>
  <si>
    <t>Espirales 20MM</t>
  </si>
  <si>
    <t>SO00193</t>
  </si>
  <si>
    <t>Espirales 23MM</t>
  </si>
  <si>
    <t>SO00194</t>
  </si>
  <si>
    <t>Sobre Manila 10x15</t>
  </si>
  <si>
    <t>SO00195</t>
  </si>
  <si>
    <t>Espirales 25MM</t>
  </si>
  <si>
    <t>SO00196</t>
  </si>
  <si>
    <t>Tinta Epson 664 BK</t>
  </si>
  <si>
    <t>SO00197</t>
  </si>
  <si>
    <t>Tinta Epson 664 M</t>
  </si>
  <si>
    <t>SO00199</t>
  </si>
  <si>
    <t>Tinta Epson Cyan 664</t>
  </si>
  <si>
    <t>SO00200</t>
  </si>
  <si>
    <t>Lapiz 2B= 1 1/2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</si>
  <si>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</si>
  <si>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</si>
  <si>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</si>
  <si>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</si>
  <si>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</si>
  <si>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</si>
  <si>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</si>
  <si>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</si>
  <si>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</si>
  <si>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toner xerox 7855 Bk</t>
  </si>
  <si>
    <t>SO00208</t>
  </si>
  <si>
    <t>Cartucho de toner xerox 7855 Cyan</t>
  </si>
  <si>
    <t>SO00209</t>
  </si>
  <si>
    <t>Cartucho toner xerox 7855 Amarillo</t>
  </si>
  <si>
    <t>SO00210</t>
  </si>
  <si>
    <t>Cartucho toner xerox 7855 Magenta</t>
  </si>
  <si>
    <t>SO00214</t>
  </si>
  <si>
    <t>Chincheta Niquelada 200/1</t>
  </si>
  <si>
    <t>SO00219</t>
  </si>
  <si>
    <t>Contenedor de residuos xerox 7855/8055</t>
  </si>
  <si>
    <t>SO00220</t>
  </si>
  <si>
    <t>Limpiador  Correa de Transferencia Xerox 7855</t>
  </si>
  <si>
    <t>SO00221</t>
  </si>
  <si>
    <t>2do Rodillo transferencia de Polarizacion Xerox 7855</t>
  </si>
  <si>
    <t>SO00223</t>
  </si>
  <si>
    <t>Resma Papel Timbrada CMNyR</t>
  </si>
  <si>
    <t>SO00224</t>
  </si>
  <si>
    <t>Drum R1,R2,R3,R4 Xerox 7855</t>
  </si>
  <si>
    <t>SO00226</t>
  </si>
  <si>
    <t>Pilas recarglable AAA</t>
  </si>
  <si>
    <t>SO00228</t>
  </si>
  <si>
    <t>Toner de cartucho xerox negro C8055</t>
  </si>
  <si>
    <t>SO00229</t>
  </si>
  <si>
    <t>Toner xerox cyan C8055</t>
  </si>
  <si>
    <t>SO00230</t>
  </si>
  <si>
    <t>Toner xerox magenta C8055</t>
  </si>
  <si>
    <t>SO00231</t>
  </si>
  <si>
    <t>Toner xerox amarillo C8055</t>
  </si>
  <si>
    <t>SO00232</t>
  </si>
  <si>
    <t>Cartucho de toner Xerox versaLink B605 BK</t>
  </si>
  <si>
    <t>SO00233</t>
  </si>
  <si>
    <t>Drum xerox versaLink B605</t>
  </si>
  <si>
    <t>SO00234</t>
  </si>
  <si>
    <t>Pegamento UHU</t>
  </si>
  <si>
    <t>SO00235</t>
  </si>
  <si>
    <t>Clips billetro 19mm</t>
  </si>
  <si>
    <t>SO00236</t>
  </si>
  <si>
    <t>Clips Mariposa</t>
  </si>
  <si>
    <t>SO00237</t>
  </si>
  <si>
    <t>Tinta comp.GT-53 NEGRA</t>
  </si>
  <si>
    <t>SO00240</t>
  </si>
  <si>
    <t>TINTA GT52 MAGENTA</t>
  </si>
  <si>
    <t>SO00241</t>
  </si>
  <si>
    <t>HP GT52 YELLOW</t>
  </si>
  <si>
    <t>SO00242</t>
  </si>
  <si>
    <t>HP GT53 BLACK</t>
  </si>
  <si>
    <t>SO00244</t>
  </si>
  <si>
    <t>HP GT52 MAGENTA</t>
  </si>
  <si>
    <t>SO00246</t>
  </si>
  <si>
    <t>TINTA GT52 AMARILLO</t>
  </si>
  <si>
    <t>SO00249</t>
  </si>
  <si>
    <t>TONER 655A CYAN CF451A</t>
  </si>
  <si>
    <t>SO00250</t>
  </si>
  <si>
    <t>TONER 655A AMARILLO CF452A</t>
  </si>
  <si>
    <t>SO00251</t>
  </si>
  <si>
    <t>TONER 655A MAGENTA CF453A</t>
  </si>
  <si>
    <t>SO00259</t>
  </si>
  <si>
    <t>SOBRE MANILA 8 1/2 X 11</t>
  </si>
  <si>
    <t>SO00260</t>
  </si>
  <si>
    <t>BORRADOR DE PIZARRA</t>
  </si>
  <si>
    <t>SO00262</t>
  </si>
  <si>
    <t>CORREA XEROX ALT. WC 7855</t>
  </si>
  <si>
    <t>SO00263</t>
  </si>
  <si>
    <t>DRUN XEROX ALT. C8055</t>
  </si>
  <si>
    <t>SO00264</t>
  </si>
  <si>
    <t>TONER XEROX B605X</t>
  </si>
  <si>
    <t>SO00266</t>
  </si>
  <si>
    <t>KIT DE TRANS CE249</t>
  </si>
  <si>
    <t>SO00267</t>
  </si>
  <si>
    <t>FUSOR KIT HPM682</t>
  </si>
  <si>
    <t>SO00268</t>
  </si>
  <si>
    <t>KIT ALIMENTAC.M680</t>
  </si>
  <si>
    <t>SO00269</t>
  </si>
  <si>
    <t>Toner HP W151A</t>
  </si>
  <si>
    <t>SO00273</t>
  </si>
  <si>
    <t>Toner HP CF471X  Azul (657x m682)</t>
  </si>
  <si>
    <t>SO00274</t>
  </si>
  <si>
    <t>Toner HP CF472X  Amarillo (657x m682)</t>
  </si>
  <si>
    <t>SO00275</t>
  </si>
  <si>
    <t>Toner HP CF473X  Magenta  (657x m682)</t>
  </si>
  <si>
    <t>SO00276</t>
  </si>
  <si>
    <t>Toner HP 105A (W1105)</t>
  </si>
  <si>
    <t>SO00277</t>
  </si>
  <si>
    <t>Toner HP W2300 NEGRO (230)</t>
  </si>
  <si>
    <t>SO00278</t>
  </si>
  <si>
    <t>Toner HP W2301 CYAN (2301)</t>
  </si>
  <si>
    <t>SO00279</t>
  </si>
  <si>
    <t>Toner HP W2302 AMARILLO  (2302A)</t>
  </si>
  <si>
    <t>SO00280</t>
  </si>
  <si>
    <t>Toner HP W2303 MAGENTA  (2303A)</t>
  </si>
  <si>
    <t>SO00281</t>
  </si>
  <si>
    <t>Toner HP CF470X  Negro (657 M682)</t>
  </si>
  <si>
    <t>SO00282</t>
  </si>
  <si>
    <t>Cargador de pila</t>
  </si>
  <si>
    <t>Felpa tipo lapicero roja 12/1</t>
  </si>
  <si>
    <t>SO00285</t>
  </si>
  <si>
    <t>Felpa lapicero azul 12/1</t>
  </si>
  <si>
    <t>SO00286</t>
  </si>
  <si>
    <t>SO00287</t>
  </si>
  <si>
    <t>Boligrafo tinta negra bic 12/1</t>
  </si>
  <si>
    <t>SO00288</t>
  </si>
  <si>
    <t>Boligrafo tinta Azul 12/1</t>
  </si>
  <si>
    <t>SO00289</t>
  </si>
  <si>
    <t>Frasco tinta verde gotero</t>
  </si>
  <si>
    <t>SO00290</t>
  </si>
  <si>
    <t>Frasco tinta roja gotero</t>
  </si>
  <si>
    <t>SO00292</t>
  </si>
  <si>
    <t>Cartulina Opalina blanco 11x 17</t>
  </si>
  <si>
    <t>SO00296</t>
  </si>
  <si>
    <t>Maquina de Encuadernadora</t>
  </si>
  <si>
    <t>SO00297</t>
  </si>
  <si>
    <t>Unidad de recolecion modelo HPP1B94A</t>
  </si>
  <si>
    <t xml:space="preserve">Fecha último adquisicion </t>
  </si>
  <si>
    <t xml:space="preserve">Fecha de registros </t>
  </si>
  <si>
    <t xml:space="preserve">costo total </t>
  </si>
  <si>
    <t>Total RD$</t>
  </si>
  <si>
    <t xml:space="preserve">Auxiliar Adm. </t>
  </si>
  <si>
    <t>Preparado por:</t>
  </si>
  <si>
    <t>Dir. Administrativo</t>
  </si>
  <si>
    <t>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</si>
</sst>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44" fontId="2" fillId="2" borderId="1" xfId="0" applyNumberFormat="1" applyFont="1" applyFill="1" applyBorder="1" applyAlignment="1">
      <alignment horizontal="left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44" fontId="2" fillId="2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44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1</xdr:col>
      <xdr:colOff>481154</xdr:colOff>
      <xdr:row>6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42875"/>
          <a:ext cx="1547954" cy="1133475"/>
        </a:xfrm>
        <a:prstGeom prst="rect">
          <a:avLst/>
        </a:prstGeom>
      </xdr:spPr>
    </xdr:pic>
    <xdr:clientData/>
  </xdr:twoCellAnchor>
  <xdr:oneCellAnchor>
    <xdr:from>
      <xdr:col>2</xdr:col>
      <xdr:colOff>1123950</xdr:colOff>
      <xdr:row>0</xdr:row>
      <xdr:rowOff>104775</xdr:rowOff>
    </xdr:from>
    <xdr:ext cx="5305425" cy="1190625"/>
    <xdr:sp macro="" textlink="">
      <xdr:nvSpPr>
        <xdr:cNvPr id="4" name="CuadroTexto 3"/>
        <xdr:cNvSpPr txBox="1"/>
      </xdr:nvSpPr>
      <xdr:spPr>
        <a:xfrm>
          <a:off x="3867150" y="104775"/>
          <a:ext cx="5305425" cy="1190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DIRECCION ADMINISTRATIVA 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SECCION ALMACEN Y SUMINISTRO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 al 31 Marzo</a:t>
          </a:r>
          <a:r>
            <a:rPr lang="en-US" sz="18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2025</a:t>
          </a:r>
          <a:endParaRPr lang="en-US" sz="1800">
            <a:effectLst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7"/>
  <sheetViews>
    <sheetView tabSelected="1" view="pageBreakPreview" topLeftCell="A235" zoomScale="60" zoomScaleNormal="100" workbookViewId="0">
      <selection activeCell="L288" sqref="L288"/>
    </sheetView>
  </sheetViews>
  <sheetFormatPr baseColWidth="10" defaultRowHeight="15" x14ac:dyDescent="0.25"/>
  <cols>
    <col min="1" max="1" width="17.5703125" customWidth="1"/>
    <col min="2" max="2" width="16.85546875" style="3" customWidth="1"/>
    <col min="3" max="3" width="19" style="6" customWidth="1"/>
    <col min="4" max="4" width="50.140625" customWidth="1"/>
    <col min="5" max="5" width="11.7109375" style="10" customWidth="1"/>
    <col min="6" max="6" width="11.7109375" style="7" customWidth="1"/>
    <col min="7" max="7" width="15.140625" style="13" bestFit="1" customWidth="1"/>
  </cols>
  <sheetData>
    <row r="1" spans="1:7" x14ac:dyDescent="0.25">
      <c r="A1" s="15"/>
      <c r="B1" s="15"/>
      <c r="C1" s="15"/>
      <c r="D1" s="15"/>
      <c r="E1" s="15"/>
      <c r="F1" s="15"/>
      <c r="G1" s="15"/>
    </row>
    <row r="2" spans="1:7" x14ac:dyDescent="0.25">
      <c r="A2" s="15"/>
      <c r="B2" s="15"/>
      <c r="C2" s="15"/>
      <c r="D2" s="15"/>
      <c r="E2" s="15"/>
      <c r="F2" s="15"/>
      <c r="G2" s="15"/>
    </row>
    <row r="3" spans="1:7" x14ac:dyDescent="0.25">
      <c r="A3" s="15"/>
      <c r="B3" s="15"/>
      <c r="C3" s="15"/>
      <c r="D3" s="15"/>
      <c r="E3" s="15"/>
      <c r="F3" s="15"/>
      <c r="G3" s="15"/>
    </row>
    <row r="4" spans="1:7" x14ac:dyDescent="0.25">
      <c r="A4" s="15"/>
      <c r="B4" s="15"/>
      <c r="C4" s="15"/>
      <c r="D4" s="15"/>
      <c r="E4" s="15"/>
      <c r="F4" s="15"/>
      <c r="G4" s="15"/>
    </row>
    <row r="5" spans="1:7" x14ac:dyDescent="0.25">
      <c r="A5" s="15"/>
      <c r="B5" s="15"/>
      <c r="C5" s="15"/>
      <c r="D5" s="15"/>
      <c r="E5" s="15"/>
      <c r="F5" s="15"/>
      <c r="G5" s="15"/>
    </row>
    <row r="6" spans="1:7" x14ac:dyDescent="0.25">
      <c r="A6" s="15"/>
      <c r="B6" s="15"/>
      <c r="C6" s="15"/>
      <c r="D6" s="15"/>
      <c r="E6" s="15"/>
      <c r="F6" s="15"/>
      <c r="G6" s="15"/>
    </row>
    <row r="7" spans="1:7" x14ac:dyDescent="0.25">
      <c r="A7" s="15"/>
      <c r="B7" s="15"/>
      <c r="C7" s="15"/>
      <c r="D7" s="15"/>
      <c r="E7" s="15"/>
      <c r="F7" s="15"/>
      <c r="G7" s="15"/>
    </row>
    <row r="8" spans="1:7" ht="56.25" x14ac:dyDescent="0.3">
      <c r="A8" s="1" t="s">
        <v>0</v>
      </c>
      <c r="B8" s="2" t="s">
        <v>543</v>
      </c>
      <c r="C8" s="1" t="s">
        <v>544</v>
      </c>
      <c r="D8" s="1" t="s">
        <v>1</v>
      </c>
      <c r="E8" s="11" t="s">
        <v>2</v>
      </c>
      <c r="F8" s="8" t="s">
        <v>3</v>
      </c>
      <c r="G8" s="9" t="s">
        <v>545</v>
      </c>
    </row>
    <row r="9" spans="1:7" x14ac:dyDescent="0.25">
      <c r="A9" t="s">
        <v>4</v>
      </c>
      <c r="B9" s="4">
        <f>DATE(2022,12,14)</f>
        <v>44909</v>
      </c>
      <c r="C9" s="5">
        <f>DATE(2022,12,14)</f>
        <v>44909</v>
      </c>
      <c r="D9" t="s">
        <v>5</v>
      </c>
      <c r="E9" s="14">
        <v>80</v>
      </c>
      <c r="F9" s="7">
        <v>23.6</v>
      </c>
      <c r="G9" s="13">
        <f>E9*F9</f>
        <v>1888</v>
      </c>
    </row>
    <row r="10" spans="1:7" x14ac:dyDescent="0.25">
      <c r="A10" t="s">
        <v>6</v>
      </c>
      <c r="B10" s="4">
        <f>DATE(2021,10,18)</f>
        <v>44487</v>
      </c>
      <c r="C10" s="5">
        <f>DATE(2021,10,18)</f>
        <v>44487</v>
      </c>
      <c r="D10" t="s">
        <v>7</v>
      </c>
      <c r="E10" s="14">
        <v>9</v>
      </c>
      <c r="F10" s="7">
        <v>92.04</v>
      </c>
      <c r="G10" s="13">
        <f t="shared" ref="G10:G73" si="0">E10*F10</f>
        <v>828.36</v>
      </c>
    </row>
    <row r="11" spans="1:7" x14ac:dyDescent="0.25">
      <c r="A11" t="s">
        <v>8</v>
      </c>
      <c r="B11" s="4">
        <f>DATE(2023,7,17)</f>
        <v>45124</v>
      </c>
      <c r="C11" s="5">
        <f>DATE(2023,7,17)</f>
        <v>45124</v>
      </c>
      <c r="D11" t="s">
        <v>9</v>
      </c>
      <c r="E11" s="14">
        <v>4000</v>
      </c>
      <c r="F11" s="7">
        <v>6.14</v>
      </c>
      <c r="G11" s="13">
        <f t="shared" si="0"/>
        <v>24560</v>
      </c>
    </row>
    <row r="12" spans="1:7" x14ac:dyDescent="0.25">
      <c r="A12" t="s">
        <v>10</v>
      </c>
      <c r="B12" s="4">
        <f>DATE(2023,8,9)</f>
        <v>45147</v>
      </c>
      <c r="C12" s="5">
        <f>DATE(2023,8,9)</f>
        <v>45147</v>
      </c>
      <c r="D12" t="s">
        <v>11</v>
      </c>
      <c r="E12" s="14">
        <v>93</v>
      </c>
      <c r="F12" s="7">
        <v>39.299999999999997</v>
      </c>
      <c r="G12" s="13">
        <f t="shared" si="0"/>
        <v>3654.8999999999996</v>
      </c>
    </row>
    <row r="13" spans="1:7" x14ac:dyDescent="0.25">
      <c r="A13" t="s">
        <v>12</v>
      </c>
      <c r="B13" s="4">
        <f t="shared" ref="B13:C17" si="1">DATE(2024,11,11)</f>
        <v>45607</v>
      </c>
      <c r="C13" s="5">
        <f t="shared" si="1"/>
        <v>45607</v>
      </c>
      <c r="D13" t="s">
        <v>13</v>
      </c>
      <c r="E13" s="14">
        <v>49</v>
      </c>
      <c r="F13" s="7">
        <v>35.03</v>
      </c>
      <c r="G13" s="13">
        <f t="shared" si="0"/>
        <v>1716.47</v>
      </c>
    </row>
    <row r="14" spans="1:7" x14ac:dyDescent="0.25">
      <c r="A14" t="s">
        <v>14</v>
      </c>
      <c r="B14" s="4">
        <f t="shared" si="1"/>
        <v>45607</v>
      </c>
      <c r="C14" s="5">
        <f t="shared" si="1"/>
        <v>45607</v>
      </c>
      <c r="D14" t="s">
        <v>15</v>
      </c>
      <c r="E14" s="14">
        <v>126</v>
      </c>
      <c r="F14" s="7">
        <v>38.35</v>
      </c>
      <c r="G14" s="13">
        <f t="shared" si="0"/>
        <v>4832.1000000000004</v>
      </c>
    </row>
    <row r="15" spans="1:7" x14ac:dyDescent="0.25">
      <c r="A15" t="s">
        <v>16</v>
      </c>
      <c r="B15" s="4">
        <f t="shared" si="1"/>
        <v>45607</v>
      </c>
      <c r="C15" s="5">
        <f t="shared" si="1"/>
        <v>45607</v>
      </c>
      <c r="D15" t="s">
        <v>17</v>
      </c>
      <c r="E15" s="14">
        <v>205</v>
      </c>
      <c r="F15" s="7">
        <v>301.32</v>
      </c>
      <c r="G15" s="13">
        <f t="shared" si="0"/>
        <v>61770.6</v>
      </c>
    </row>
    <row r="16" spans="1:7" x14ac:dyDescent="0.25">
      <c r="A16" t="s">
        <v>18</v>
      </c>
      <c r="B16" s="4">
        <f t="shared" si="1"/>
        <v>45607</v>
      </c>
      <c r="C16" s="5">
        <f t="shared" si="1"/>
        <v>45607</v>
      </c>
      <c r="D16" t="s">
        <v>19</v>
      </c>
      <c r="E16" s="14">
        <v>75</v>
      </c>
      <c r="F16" s="7">
        <v>320.8</v>
      </c>
      <c r="G16" s="13">
        <f t="shared" si="0"/>
        <v>24060</v>
      </c>
    </row>
    <row r="17" spans="1:7" x14ac:dyDescent="0.25">
      <c r="A17" t="s">
        <v>20</v>
      </c>
      <c r="B17" s="4">
        <f t="shared" si="1"/>
        <v>45607</v>
      </c>
      <c r="C17" s="5">
        <f t="shared" si="1"/>
        <v>45607</v>
      </c>
      <c r="D17" t="s">
        <v>21</v>
      </c>
      <c r="E17" s="14">
        <v>2900</v>
      </c>
      <c r="F17" s="7">
        <v>9.83</v>
      </c>
      <c r="G17" s="13">
        <f t="shared" si="0"/>
        <v>28507</v>
      </c>
    </row>
    <row r="18" spans="1:7" x14ac:dyDescent="0.25">
      <c r="A18" t="s">
        <v>22</v>
      </c>
      <c r="B18" s="4">
        <f>DATE(2023,1,19)</f>
        <v>44945</v>
      </c>
      <c r="C18" s="5">
        <f>DATE(2023,1,19)</f>
        <v>44945</v>
      </c>
      <c r="D18" t="s">
        <v>23</v>
      </c>
      <c r="E18" s="14">
        <v>38</v>
      </c>
      <c r="F18" s="7">
        <v>212.4</v>
      </c>
      <c r="G18" s="13">
        <f t="shared" si="0"/>
        <v>8071.2</v>
      </c>
    </row>
    <row r="19" spans="1:7" x14ac:dyDescent="0.25">
      <c r="A19" t="s">
        <v>24</v>
      </c>
      <c r="B19" s="4">
        <f>DATE(2024,2,8)</f>
        <v>45330</v>
      </c>
      <c r="C19" s="5">
        <f>DATE(2024,2,8)</f>
        <v>45330</v>
      </c>
      <c r="D19" t="s">
        <v>25</v>
      </c>
      <c r="E19" s="14">
        <v>37</v>
      </c>
      <c r="F19" s="7">
        <v>784.07</v>
      </c>
      <c r="G19" s="13">
        <f t="shared" si="0"/>
        <v>29010.59</v>
      </c>
    </row>
    <row r="20" spans="1:7" x14ac:dyDescent="0.25">
      <c r="A20" t="s">
        <v>26</v>
      </c>
      <c r="B20" s="4">
        <f>DATE(2024,4,15)</f>
        <v>45397</v>
      </c>
      <c r="C20" s="5">
        <f>DATE(2024,4,15)</f>
        <v>45397</v>
      </c>
      <c r="D20" t="s">
        <v>27</v>
      </c>
      <c r="E20" s="14">
        <v>999</v>
      </c>
      <c r="F20" s="7">
        <v>6.52</v>
      </c>
      <c r="G20" s="13">
        <f t="shared" si="0"/>
        <v>6513.48</v>
      </c>
    </row>
    <row r="21" spans="1:7" x14ac:dyDescent="0.25">
      <c r="A21" t="s">
        <v>28</v>
      </c>
      <c r="B21" s="4">
        <f>DATE(2022,12,9)</f>
        <v>44904</v>
      </c>
      <c r="C21" s="5">
        <f>DATE(2022,12,9)</f>
        <v>44904</v>
      </c>
      <c r="D21" t="s">
        <v>29</v>
      </c>
      <c r="E21" s="14">
        <v>476</v>
      </c>
      <c r="F21" s="7">
        <v>3.26</v>
      </c>
      <c r="G21" s="13">
        <f t="shared" si="0"/>
        <v>1551.76</v>
      </c>
    </row>
    <row r="22" spans="1:7" x14ac:dyDescent="0.25">
      <c r="A22" t="s">
        <v>30</v>
      </c>
      <c r="B22" s="4">
        <f>DATE(2023,1,19)</f>
        <v>44945</v>
      </c>
      <c r="C22" s="5">
        <f>DATE(2023,1,19)</f>
        <v>44945</v>
      </c>
      <c r="D22" t="s">
        <v>31</v>
      </c>
      <c r="E22" s="14">
        <v>193</v>
      </c>
      <c r="F22" s="7">
        <v>210</v>
      </c>
      <c r="G22" s="13">
        <f t="shared" si="0"/>
        <v>40530</v>
      </c>
    </row>
    <row r="23" spans="1:7" x14ac:dyDescent="0.25">
      <c r="A23" t="s">
        <v>32</v>
      </c>
      <c r="B23" s="4">
        <f>DATE(2024,11,11)</f>
        <v>45607</v>
      </c>
      <c r="C23" s="5">
        <f>DATE(2024,11,11)</f>
        <v>45607</v>
      </c>
      <c r="D23" t="s">
        <v>33</v>
      </c>
      <c r="E23" s="14">
        <v>6</v>
      </c>
      <c r="F23" s="7">
        <v>4</v>
      </c>
      <c r="G23" s="13">
        <f t="shared" si="0"/>
        <v>24</v>
      </c>
    </row>
    <row r="24" spans="1:7" x14ac:dyDescent="0.25">
      <c r="A24" t="s">
        <v>34</v>
      </c>
      <c r="B24" s="4">
        <f>DATE(2023,8,9)</f>
        <v>45147</v>
      </c>
      <c r="C24" s="5">
        <f>DATE(2023,8,9)</f>
        <v>45147</v>
      </c>
      <c r="D24" t="s">
        <v>35</v>
      </c>
      <c r="E24" s="14">
        <v>10</v>
      </c>
      <c r="F24" s="7">
        <v>142.11000000000001</v>
      </c>
      <c r="G24" s="13">
        <f t="shared" si="0"/>
        <v>1421.1000000000001</v>
      </c>
    </row>
    <row r="25" spans="1:7" x14ac:dyDescent="0.25">
      <c r="A25" t="s">
        <v>36</v>
      </c>
      <c r="B25" s="4">
        <f>DATE(2022,6,21)</f>
        <v>44733</v>
      </c>
      <c r="C25" s="5">
        <f>DATE(2022,6,21)</f>
        <v>44733</v>
      </c>
      <c r="D25" t="s">
        <v>37</v>
      </c>
      <c r="E25" s="14">
        <v>1</v>
      </c>
      <c r="F25" s="7">
        <v>34.22</v>
      </c>
      <c r="G25" s="13">
        <f t="shared" si="0"/>
        <v>34.22</v>
      </c>
    </row>
    <row r="26" spans="1:7" x14ac:dyDescent="0.25">
      <c r="A26" t="s">
        <v>38</v>
      </c>
      <c r="B26" s="4">
        <f>DATE(2023,12,8)</f>
        <v>45268</v>
      </c>
      <c r="C26" s="5">
        <f>DATE(2023,12,8)</f>
        <v>45268</v>
      </c>
      <c r="D26" t="s">
        <v>39</v>
      </c>
      <c r="E26" s="14">
        <v>7</v>
      </c>
      <c r="F26" s="7">
        <v>1054.44</v>
      </c>
      <c r="G26" s="13">
        <f t="shared" si="0"/>
        <v>7381.08</v>
      </c>
    </row>
    <row r="27" spans="1:7" x14ac:dyDescent="0.25">
      <c r="A27" t="s">
        <v>40</v>
      </c>
      <c r="B27" s="4">
        <f>DATE(2022,6,21)</f>
        <v>44733</v>
      </c>
      <c r="C27" s="5">
        <f>DATE(2022,6,21)</f>
        <v>44733</v>
      </c>
      <c r="D27" t="s">
        <v>41</v>
      </c>
      <c r="E27" s="14">
        <v>4</v>
      </c>
      <c r="F27" s="7">
        <v>155.55000000000001</v>
      </c>
      <c r="G27" s="13">
        <f t="shared" si="0"/>
        <v>622.20000000000005</v>
      </c>
    </row>
    <row r="28" spans="1:7" x14ac:dyDescent="0.25">
      <c r="A28" t="s">
        <v>42</v>
      </c>
      <c r="B28" s="4">
        <f>DATE(2022,12,2)</f>
        <v>44897</v>
      </c>
      <c r="C28" s="5">
        <f>DATE(2022,12,2)</f>
        <v>44897</v>
      </c>
      <c r="D28" t="s">
        <v>43</v>
      </c>
      <c r="E28" s="14">
        <v>9</v>
      </c>
      <c r="F28" s="7">
        <v>399.97</v>
      </c>
      <c r="G28" s="13">
        <f t="shared" si="0"/>
        <v>3599.7300000000005</v>
      </c>
    </row>
    <row r="29" spans="1:7" x14ac:dyDescent="0.25">
      <c r="A29" t="s">
        <v>44</v>
      </c>
      <c r="B29" s="4">
        <f>DATE(2023,12,8)</f>
        <v>45268</v>
      </c>
      <c r="C29" s="5">
        <f>DATE(2023,12,8)</f>
        <v>45268</v>
      </c>
      <c r="D29" t="s">
        <v>45</v>
      </c>
      <c r="E29" s="14">
        <v>14</v>
      </c>
      <c r="F29" s="7">
        <v>164.8</v>
      </c>
      <c r="G29" s="13">
        <f t="shared" si="0"/>
        <v>2307.2000000000003</v>
      </c>
    </row>
    <row r="30" spans="1:7" x14ac:dyDescent="0.25">
      <c r="A30" t="s">
        <v>46</v>
      </c>
      <c r="B30" s="4">
        <f>DATE(2024,11,20)</f>
        <v>45616</v>
      </c>
      <c r="C30" s="5">
        <f>DATE(2024,11,20)</f>
        <v>45616</v>
      </c>
      <c r="D30" t="s">
        <v>47</v>
      </c>
      <c r="E30" s="14">
        <v>87</v>
      </c>
      <c r="F30" s="7">
        <v>93.29</v>
      </c>
      <c r="G30" s="13">
        <f t="shared" si="0"/>
        <v>8116.2300000000005</v>
      </c>
    </row>
    <row r="31" spans="1:7" x14ac:dyDescent="0.25">
      <c r="A31" t="s">
        <v>48</v>
      </c>
      <c r="B31" s="4">
        <f>DATE(2024,2,21)</f>
        <v>45343</v>
      </c>
      <c r="C31" s="5">
        <f>DATE(2024,2,21)</f>
        <v>45343</v>
      </c>
      <c r="D31" t="s">
        <v>49</v>
      </c>
      <c r="E31" s="14">
        <v>182</v>
      </c>
      <c r="F31" s="7">
        <v>110.94</v>
      </c>
      <c r="G31" s="13">
        <f t="shared" si="0"/>
        <v>20191.079999999998</v>
      </c>
    </row>
    <row r="32" spans="1:7" x14ac:dyDescent="0.25">
      <c r="A32" t="s">
        <v>50</v>
      </c>
      <c r="B32" s="4">
        <f>DATE(2023,12,1)</f>
        <v>45261</v>
      </c>
      <c r="C32" s="5">
        <f>DATE(2023,12,1)</f>
        <v>45261</v>
      </c>
      <c r="D32" t="s">
        <v>51</v>
      </c>
      <c r="E32" s="14">
        <v>99</v>
      </c>
      <c r="F32" s="7">
        <v>107.67</v>
      </c>
      <c r="G32" s="13">
        <f t="shared" si="0"/>
        <v>10659.33</v>
      </c>
    </row>
    <row r="33" spans="1:7" x14ac:dyDescent="0.25">
      <c r="A33" t="s">
        <v>52</v>
      </c>
      <c r="B33" s="4">
        <f>DATE(2024,11,8)</f>
        <v>45604</v>
      </c>
      <c r="C33" s="5">
        <f>DATE(2024,11,8)</f>
        <v>45604</v>
      </c>
      <c r="D33" t="s">
        <v>53</v>
      </c>
      <c r="E33" s="14">
        <v>931</v>
      </c>
      <c r="F33" s="7">
        <v>4.34</v>
      </c>
      <c r="G33" s="13">
        <f t="shared" si="0"/>
        <v>4040.54</v>
      </c>
    </row>
    <row r="34" spans="1:7" x14ac:dyDescent="0.25">
      <c r="A34" t="s">
        <v>54</v>
      </c>
      <c r="B34" s="4">
        <f>DATE(2017,4,10)</f>
        <v>42835</v>
      </c>
      <c r="C34" s="5">
        <f>DATE(2017,4,10)</f>
        <v>42835</v>
      </c>
      <c r="D34" t="s">
        <v>55</v>
      </c>
      <c r="E34" s="14">
        <v>42</v>
      </c>
      <c r="F34" s="7">
        <v>0.92</v>
      </c>
      <c r="G34" s="13">
        <f t="shared" si="0"/>
        <v>38.64</v>
      </c>
    </row>
    <row r="35" spans="1:7" x14ac:dyDescent="0.25">
      <c r="A35" t="s">
        <v>56</v>
      </c>
      <c r="B35" s="4">
        <f>DATE(2024,11,20)</f>
        <v>45616</v>
      </c>
      <c r="C35" s="5">
        <f>DATE(2024,11,20)</f>
        <v>45616</v>
      </c>
      <c r="D35" t="s">
        <v>57</v>
      </c>
      <c r="E35" s="14">
        <v>80</v>
      </c>
      <c r="F35" s="7">
        <v>331.66</v>
      </c>
      <c r="G35" s="13">
        <f t="shared" si="0"/>
        <v>26532.800000000003</v>
      </c>
    </row>
    <row r="36" spans="1:7" x14ac:dyDescent="0.25">
      <c r="A36" t="s">
        <v>58</v>
      </c>
      <c r="B36" s="4">
        <f>DATE(2023,12,1)</f>
        <v>45261</v>
      </c>
      <c r="C36" s="5">
        <f>DATE(2023,12,1)</f>
        <v>45261</v>
      </c>
      <c r="D36" t="s">
        <v>59</v>
      </c>
      <c r="E36" s="14">
        <v>143</v>
      </c>
      <c r="F36" s="7">
        <v>256.47000000000003</v>
      </c>
      <c r="G36" s="13">
        <f t="shared" si="0"/>
        <v>36675.210000000006</v>
      </c>
    </row>
    <row r="37" spans="1:7" x14ac:dyDescent="0.25">
      <c r="A37" t="s">
        <v>60</v>
      </c>
      <c r="B37" s="4">
        <f>DATE(2024,7,19)</f>
        <v>45492</v>
      </c>
      <c r="C37" s="5">
        <f>DATE(2024,7,19)</f>
        <v>45492</v>
      </c>
      <c r="D37" t="s">
        <v>61</v>
      </c>
      <c r="E37" s="14">
        <v>113</v>
      </c>
      <c r="F37" s="7">
        <v>163.96</v>
      </c>
      <c r="G37" s="13">
        <f t="shared" si="0"/>
        <v>18527.48</v>
      </c>
    </row>
    <row r="38" spans="1:7" x14ac:dyDescent="0.25">
      <c r="A38" t="s">
        <v>62</v>
      </c>
      <c r="B38" s="4">
        <f>DATE(2023,12,1)</f>
        <v>45261</v>
      </c>
      <c r="C38" s="5">
        <f>DATE(2023,12,1)</f>
        <v>45261</v>
      </c>
      <c r="D38" t="s">
        <v>63</v>
      </c>
      <c r="E38" s="14">
        <v>52</v>
      </c>
      <c r="F38" s="7">
        <v>266.01</v>
      </c>
      <c r="G38" s="13">
        <f t="shared" si="0"/>
        <v>13832.52</v>
      </c>
    </row>
    <row r="39" spans="1:7" x14ac:dyDescent="0.25">
      <c r="A39" t="s">
        <v>64</v>
      </c>
      <c r="B39" s="4">
        <f>DATE(2022,12,9)</f>
        <v>44904</v>
      </c>
      <c r="C39" s="5">
        <f>DATE(2022,12,9)</f>
        <v>44904</v>
      </c>
      <c r="D39" t="s">
        <v>65</v>
      </c>
      <c r="E39" s="14">
        <v>1811</v>
      </c>
      <c r="F39" s="7">
        <v>0.94</v>
      </c>
      <c r="G39" s="13">
        <f t="shared" si="0"/>
        <v>1702.34</v>
      </c>
    </row>
    <row r="40" spans="1:7" x14ac:dyDescent="0.25">
      <c r="A40" t="s">
        <v>66</v>
      </c>
      <c r="B40" s="4">
        <f>DATE(2024,11,8)</f>
        <v>45604</v>
      </c>
      <c r="C40" s="5">
        <f>DATE(2024,11,8)</f>
        <v>45604</v>
      </c>
      <c r="D40" t="s">
        <v>67</v>
      </c>
      <c r="E40" s="14">
        <v>3757</v>
      </c>
      <c r="F40" s="7">
        <v>17.89</v>
      </c>
      <c r="G40" s="13">
        <f t="shared" si="0"/>
        <v>67212.73</v>
      </c>
    </row>
    <row r="41" spans="1:7" x14ac:dyDescent="0.25">
      <c r="A41" t="s">
        <v>68</v>
      </c>
      <c r="B41" s="4">
        <f>DATE(2023,7,17)</f>
        <v>45124</v>
      </c>
      <c r="C41" s="5">
        <f>DATE(2023,7,17)</f>
        <v>45124</v>
      </c>
      <c r="D41" t="s">
        <v>69</v>
      </c>
      <c r="E41" s="14">
        <v>80</v>
      </c>
      <c r="F41" s="7">
        <v>4.4000000000000004</v>
      </c>
      <c r="G41" s="13">
        <f t="shared" si="0"/>
        <v>352</v>
      </c>
    </row>
    <row r="42" spans="1:7" x14ac:dyDescent="0.25">
      <c r="A42" t="s">
        <v>70</v>
      </c>
      <c r="B42" s="4">
        <f>DATE(2024,11,8)</f>
        <v>45604</v>
      </c>
      <c r="C42" s="5">
        <f>DATE(2024,11,8)</f>
        <v>45604</v>
      </c>
      <c r="D42" t="s">
        <v>71</v>
      </c>
      <c r="E42" s="14">
        <v>1486</v>
      </c>
      <c r="F42" s="7">
        <v>40.03</v>
      </c>
      <c r="G42" s="13">
        <f t="shared" si="0"/>
        <v>59484.58</v>
      </c>
    </row>
    <row r="43" spans="1:7" x14ac:dyDescent="0.25">
      <c r="A43" t="s">
        <v>72</v>
      </c>
      <c r="B43" s="4">
        <f>DATE(2023,12,1)</f>
        <v>45261</v>
      </c>
      <c r="C43" s="5">
        <f>DATE(2023,12,1)</f>
        <v>45261</v>
      </c>
      <c r="D43" t="s">
        <v>73</v>
      </c>
      <c r="E43" s="14">
        <v>24</v>
      </c>
      <c r="F43" s="7">
        <v>915.8</v>
      </c>
      <c r="G43" s="13">
        <f t="shared" si="0"/>
        <v>21979.199999999997</v>
      </c>
    </row>
    <row r="44" spans="1:7" x14ac:dyDescent="0.25">
      <c r="A44" t="s">
        <v>74</v>
      </c>
      <c r="B44" s="4">
        <f>DATE(2024,11,20)</f>
        <v>45616</v>
      </c>
      <c r="C44" s="5">
        <f>DATE(2024,11,20)</f>
        <v>45616</v>
      </c>
      <c r="D44" t="s">
        <v>75</v>
      </c>
      <c r="E44" s="14">
        <v>24</v>
      </c>
      <c r="F44" s="7">
        <v>61.36</v>
      </c>
      <c r="G44" s="13">
        <f t="shared" si="0"/>
        <v>1472.6399999999999</v>
      </c>
    </row>
    <row r="45" spans="1:7" x14ac:dyDescent="0.25">
      <c r="A45" t="s">
        <v>76</v>
      </c>
      <c r="B45" s="4">
        <f>DATE(2024,2,21)</f>
        <v>45343</v>
      </c>
      <c r="C45" s="5">
        <f>DATE(2024,2,21)</f>
        <v>45343</v>
      </c>
      <c r="D45" t="s">
        <v>77</v>
      </c>
      <c r="E45" s="14">
        <v>2</v>
      </c>
      <c r="F45" s="7">
        <v>1888</v>
      </c>
      <c r="G45" s="13">
        <f t="shared" si="0"/>
        <v>3776</v>
      </c>
    </row>
    <row r="46" spans="1:7" x14ac:dyDescent="0.25">
      <c r="A46" t="s">
        <v>78</v>
      </c>
      <c r="B46" s="4">
        <f>DATE(2024,11,20)</f>
        <v>45616</v>
      </c>
      <c r="C46" s="5">
        <f>DATE(2024,11,20)</f>
        <v>45616</v>
      </c>
      <c r="D46" t="s">
        <v>79</v>
      </c>
      <c r="E46" s="14">
        <v>42</v>
      </c>
      <c r="F46" s="7">
        <v>389.35</v>
      </c>
      <c r="G46" s="13">
        <f t="shared" si="0"/>
        <v>16352.7</v>
      </c>
    </row>
    <row r="47" spans="1:7" x14ac:dyDescent="0.25">
      <c r="A47" t="s">
        <v>80</v>
      </c>
      <c r="B47" s="4">
        <f>DATE(2022,10,18)</f>
        <v>44852</v>
      </c>
      <c r="C47" s="5">
        <f>DATE(2022,10,18)</f>
        <v>44852</v>
      </c>
      <c r="D47" t="s">
        <v>81</v>
      </c>
      <c r="E47" s="14">
        <v>30</v>
      </c>
      <c r="F47" s="7">
        <v>101.49</v>
      </c>
      <c r="G47" s="13">
        <f t="shared" si="0"/>
        <v>3044.7</v>
      </c>
    </row>
    <row r="48" spans="1:7" x14ac:dyDescent="0.25">
      <c r="A48" t="s">
        <v>82</v>
      </c>
      <c r="B48" s="4">
        <f>DATE(2024,7,19)</f>
        <v>45492</v>
      </c>
      <c r="C48" s="5">
        <f>DATE(2024,7,19)</f>
        <v>45492</v>
      </c>
      <c r="D48" t="s">
        <v>83</v>
      </c>
      <c r="E48" s="14">
        <v>36</v>
      </c>
      <c r="F48" s="7">
        <v>1444.69</v>
      </c>
      <c r="G48" s="13">
        <f t="shared" si="0"/>
        <v>52008.840000000004</v>
      </c>
    </row>
    <row r="49" spans="1:7" x14ac:dyDescent="0.25">
      <c r="A49" t="s">
        <v>84</v>
      </c>
      <c r="B49" s="4">
        <f>DATE(2022,10,18)</f>
        <v>44852</v>
      </c>
      <c r="C49" s="5">
        <f>DATE(2022,10,18)</f>
        <v>44852</v>
      </c>
      <c r="D49" t="s">
        <v>85</v>
      </c>
      <c r="E49" s="14">
        <v>1</v>
      </c>
      <c r="F49" s="7">
        <v>109.4</v>
      </c>
      <c r="G49" s="13">
        <f t="shared" si="0"/>
        <v>109.4</v>
      </c>
    </row>
    <row r="50" spans="1:7" x14ac:dyDescent="0.25">
      <c r="A50" t="s">
        <v>86</v>
      </c>
      <c r="B50" s="4">
        <f>DATE(2022,12,2)</f>
        <v>44897</v>
      </c>
      <c r="C50" s="5">
        <f>DATE(2022,12,2)</f>
        <v>44897</v>
      </c>
      <c r="D50" t="s">
        <v>87</v>
      </c>
      <c r="E50" s="14">
        <v>26</v>
      </c>
      <c r="F50" s="7">
        <v>128.1</v>
      </c>
      <c r="G50" s="13">
        <f t="shared" si="0"/>
        <v>3330.6</v>
      </c>
    </row>
    <row r="51" spans="1:7" x14ac:dyDescent="0.25">
      <c r="A51" t="s">
        <v>88</v>
      </c>
      <c r="B51" s="4">
        <f>DATE(2020,2,19)</f>
        <v>43880</v>
      </c>
      <c r="C51" s="5">
        <f>DATE(2020,2,19)</f>
        <v>43880</v>
      </c>
      <c r="D51" t="s">
        <v>89</v>
      </c>
      <c r="E51" s="14">
        <v>8</v>
      </c>
      <c r="F51" s="7">
        <v>429.67</v>
      </c>
      <c r="G51" s="13">
        <f t="shared" si="0"/>
        <v>3437.36</v>
      </c>
    </row>
    <row r="52" spans="1:7" x14ac:dyDescent="0.25">
      <c r="A52" t="s">
        <v>90</v>
      </c>
      <c r="B52" s="4">
        <f>DATE(2023,12,1)</f>
        <v>45261</v>
      </c>
      <c r="C52" s="5">
        <f>DATE(2023,12,1)</f>
        <v>45261</v>
      </c>
      <c r="D52" t="s">
        <v>91</v>
      </c>
      <c r="E52" s="14">
        <v>39</v>
      </c>
      <c r="F52" s="7">
        <v>1393.92</v>
      </c>
      <c r="G52" s="13">
        <f t="shared" si="0"/>
        <v>54362.880000000005</v>
      </c>
    </row>
    <row r="53" spans="1:7" x14ac:dyDescent="0.25">
      <c r="A53" t="s">
        <v>92</v>
      </c>
      <c r="B53" s="4">
        <f>DATE(2022,12,9)</f>
        <v>44904</v>
      </c>
      <c r="C53" s="5">
        <f>DATE(2022,12,9)</f>
        <v>44904</v>
      </c>
      <c r="D53" t="s">
        <v>93</v>
      </c>
      <c r="E53" s="14">
        <v>99</v>
      </c>
      <c r="F53" s="7">
        <v>90.14</v>
      </c>
      <c r="G53" s="13">
        <f t="shared" si="0"/>
        <v>8923.86</v>
      </c>
    </row>
    <row r="54" spans="1:7" x14ac:dyDescent="0.25">
      <c r="A54" t="s">
        <v>94</v>
      </c>
      <c r="B54" s="4">
        <f t="shared" ref="B54:C56" si="2">DATE(2024,11,8)</f>
        <v>45604</v>
      </c>
      <c r="C54" s="5">
        <f t="shared" si="2"/>
        <v>45604</v>
      </c>
      <c r="D54" t="s">
        <v>95</v>
      </c>
      <c r="E54" s="14">
        <v>18</v>
      </c>
      <c r="F54" s="7">
        <v>516.16</v>
      </c>
      <c r="G54" s="13">
        <f t="shared" si="0"/>
        <v>9290.8799999999992</v>
      </c>
    </row>
    <row r="55" spans="1:7" x14ac:dyDescent="0.25">
      <c r="A55" t="s">
        <v>96</v>
      </c>
      <c r="B55" s="4">
        <f t="shared" si="2"/>
        <v>45604</v>
      </c>
      <c r="C55" s="5">
        <f t="shared" si="2"/>
        <v>45604</v>
      </c>
      <c r="D55" t="s">
        <v>97</v>
      </c>
      <c r="E55" s="14">
        <v>84</v>
      </c>
      <c r="F55" s="7">
        <v>385.62</v>
      </c>
      <c r="G55" s="13">
        <f t="shared" si="0"/>
        <v>32392.080000000002</v>
      </c>
    </row>
    <row r="56" spans="1:7" x14ac:dyDescent="0.25">
      <c r="A56" t="s">
        <v>98</v>
      </c>
      <c r="B56" s="4">
        <f t="shared" si="2"/>
        <v>45604</v>
      </c>
      <c r="C56" s="5">
        <f t="shared" si="2"/>
        <v>45604</v>
      </c>
      <c r="D56" t="s">
        <v>99</v>
      </c>
      <c r="E56" s="14">
        <v>78</v>
      </c>
      <c r="F56" s="7">
        <v>490.32</v>
      </c>
      <c r="G56" s="13">
        <f t="shared" si="0"/>
        <v>38244.959999999999</v>
      </c>
    </row>
    <row r="57" spans="1:7" x14ac:dyDescent="0.25">
      <c r="A57" t="s">
        <v>100</v>
      </c>
      <c r="B57" s="4">
        <f>DATE(2022,6,21)</f>
        <v>44733</v>
      </c>
      <c r="C57" s="5">
        <f>DATE(2022,6,21)</f>
        <v>44733</v>
      </c>
      <c r="D57" t="s">
        <v>101</v>
      </c>
      <c r="E57" s="14">
        <v>663</v>
      </c>
      <c r="F57" s="7">
        <v>12.45</v>
      </c>
      <c r="G57" s="13">
        <f t="shared" si="0"/>
        <v>8254.35</v>
      </c>
    </row>
    <row r="58" spans="1:7" x14ac:dyDescent="0.25">
      <c r="A58" t="s">
        <v>102</v>
      </c>
      <c r="B58" s="4">
        <f>DATE(2024,11,8)</f>
        <v>45604</v>
      </c>
      <c r="C58" s="5">
        <f>DATE(2024,11,8)</f>
        <v>45604</v>
      </c>
      <c r="D58" t="s">
        <v>103</v>
      </c>
      <c r="E58" s="14">
        <v>10600</v>
      </c>
      <c r="F58" s="7">
        <v>3.16</v>
      </c>
      <c r="G58" s="13">
        <f t="shared" si="0"/>
        <v>33496</v>
      </c>
    </row>
    <row r="59" spans="1:7" x14ac:dyDescent="0.25">
      <c r="A59" t="s">
        <v>104</v>
      </c>
      <c r="B59" s="4">
        <f>DATE(2024,11,8)</f>
        <v>45604</v>
      </c>
      <c r="C59" s="5">
        <f>DATE(2024,11,8)</f>
        <v>45604</v>
      </c>
      <c r="D59" t="s">
        <v>105</v>
      </c>
      <c r="E59" s="14">
        <v>11439</v>
      </c>
      <c r="F59" s="7">
        <v>1.87</v>
      </c>
      <c r="G59" s="13">
        <f t="shared" si="0"/>
        <v>21390.93</v>
      </c>
    </row>
    <row r="60" spans="1:7" x14ac:dyDescent="0.25">
      <c r="A60" t="s">
        <v>106</v>
      </c>
      <c r="B60" s="4">
        <f>DATE(2022,10,18)</f>
        <v>44852</v>
      </c>
      <c r="C60" s="5">
        <f>DATE(2022,10,18)</f>
        <v>44852</v>
      </c>
      <c r="D60" t="s">
        <v>107</v>
      </c>
      <c r="E60" s="14">
        <v>10200</v>
      </c>
      <c r="F60" s="7">
        <v>0.49</v>
      </c>
      <c r="G60" s="13">
        <f t="shared" si="0"/>
        <v>4998</v>
      </c>
    </row>
    <row r="61" spans="1:7" x14ac:dyDescent="0.25">
      <c r="A61" t="s">
        <v>108</v>
      </c>
      <c r="B61" s="4">
        <f>DATE(2022,10,18)</f>
        <v>44852</v>
      </c>
      <c r="C61" s="5">
        <f>DATE(2022,10,18)</f>
        <v>44852</v>
      </c>
      <c r="D61" t="s">
        <v>109</v>
      </c>
      <c r="E61" s="14">
        <v>22</v>
      </c>
      <c r="F61" s="7">
        <v>153.4</v>
      </c>
      <c r="G61" s="13">
        <f t="shared" si="0"/>
        <v>3374.8</v>
      </c>
    </row>
    <row r="62" spans="1:7" x14ac:dyDescent="0.25">
      <c r="A62" t="s">
        <v>110</v>
      </c>
      <c r="B62" s="4">
        <f>DATE(2020,2,13)</f>
        <v>43874</v>
      </c>
      <c r="C62" s="5">
        <f>DATE(2020,2,13)</f>
        <v>43874</v>
      </c>
      <c r="D62" t="s">
        <v>111</v>
      </c>
      <c r="E62" s="14">
        <v>20</v>
      </c>
      <c r="F62" s="7">
        <v>0.85</v>
      </c>
      <c r="G62" s="13">
        <f t="shared" si="0"/>
        <v>17</v>
      </c>
    </row>
    <row r="63" spans="1:7" x14ac:dyDescent="0.25">
      <c r="A63" t="s">
        <v>112</v>
      </c>
      <c r="B63" s="4">
        <f>DATE(2024,11,8)</f>
        <v>45604</v>
      </c>
      <c r="C63" s="5">
        <f>DATE(2024,11,8)</f>
        <v>45604</v>
      </c>
      <c r="D63" t="s">
        <v>113</v>
      </c>
      <c r="E63" s="14">
        <v>23947</v>
      </c>
      <c r="F63" s="7">
        <v>4.38</v>
      </c>
      <c r="G63" s="13">
        <f t="shared" si="0"/>
        <v>104887.86</v>
      </c>
    </row>
    <row r="64" spans="1:7" x14ac:dyDescent="0.25">
      <c r="A64" t="s">
        <v>114</v>
      </c>
      <c r="B64" s="4">
        <f>DATE(2023,7,17)</f>
        <v>45124</v>
      </c>
      <c r="C64" s="5">
        <f>DATE(2023,7,17)</f>
        <v>45124</v>
      </c>
      <c r="D64" t="s">
        <v>115</v>
      </c>
      <c r="E64" s="14">
        <v>1400</v>
      </c>
      <c r="F64" s="7">
        <v>2.48</v>
      </c>
      <c r="G64" s="13">
        <f t="shared" si="0"/>
        <v>3472</v>
      </c>
    </row>
    <row r="65" spans="1:7" x14ac:dyDescent="0.25">
      <c r="A65" t="s">
        <v>116</v>
      </c>
      <c r="B65" s="4">
        <f>DATE(2024,11,20)</f>
        <v>45616</v>
      </c>
      <c r="C65" s="5">
        <f>DATE(2024,11,20)</f>
        <v>45616</v>
      </c>
      <c r="D65" t="s">
        <v>117</v>
      </c>
      <c r="E65" s="14">
        <v>166</v>
      </c>
      <c r="F65" s="7">
        <v>137.88999999999999</v>
      </c>
      <c r="G65" s="13">
        <f t="shared" si="0"/>
        <v>22889.739999999998</v>
      </c>
    </row>
    <row r="66" spans="1:7" x14ac:dyDescent="0.25">
      <c r="A66" t="s">
        <v>118</v>
      </c>
      <c r="B66" s="4">
        <f>DATE(2024,11,11)</f>
        <v>45607</v>
      </c>
      <c r="C66" s="5">
        <f>DATE(2024,11,11)</f>
        <v>45607</v>
      </c>
      <c r="D66" t="s">
        <v>19</v>
      </c>
      <c r="E66" s="14">
        <v>53</v>
      </c>
      <c r="F66" s="7">
        <v>849.26</v>
      </c>
      <c r="G66" s="13">
        <f t="shared" si="0"/>
        <v>45010.78</v>
      </c>
    </row>
    <row r="67" spans="1:7" x14ac:dyDescent="0.25">
      <c r="A67" t="s">
        <v>119</v>
      </c>
      <c r="B67" s="4">
        <f>DATE(2024,7,19)</f>
        <v>45492</v>
      </c>
      <c r="C67" s="5">
        <f>DATE(2024,7,19)</f>
        <v>45492</v>
      </c>
      <c r="D67" t="s">
        <v>120</v>
      </c>
      <c r="E67" s="14">
        <v>19</v>
      </c>
      <c r="F67" s="7">
        <v>1651.85</v>
      </c>
      <c r="G67" s="13">
        <f t="shared" si="0"/>
        <v>31385.149999999998</v>
      </c>
    </row>
    <row r="68" spans="1:7" x14ac:dyDescent="0.25">
      <c r="A68" t="s">
        <v>121</v>
      </c>
      <c r="B68" s="4">
        <f>DATE(2024,2,21)</f>
        <v>45343</v>
      </c>
      <c r="C68" s="5">
        <f>DATE(2024,2,21)</f>
        <v>45343</v>
      </c>
      <c r="D68" t="s">
        <v>122</v>
      </c>
      <c r="E68" s="14">
        <v>265</v>
      </c>
      <c r="F68" s="7">
        <v>23.49</v>
      </c>
      <c r="G68" s="13">
        <f t="shared" si="0"/>
        <v>6224.8499999999995</v>
      </c>
    </row>
    <row r="69" spans="1:7" x14ac:dyDescent="0.25">
      <c r="A69" t="s">
        <v>123</v>
      </c>
      <c r="B69" s="4">
        <f>DATE(2018,7,4)</f>
        <v>43285</v>
      </c>
      <c r="C69" s="5">
        <f>DATE(2018,7,4)</f>
        <v>43285</v>
      </c>
      <c r="D69" t="s">
        <v>124</v>
      </c>
      <c r="E69" s="14">
        <v>3</v>
      </c>
      <c r="F69" s="7">
        <v>269.55</v>
      </c>
      <c r="G69" s="13">
        <f t="shared" si="0"/>
        <v>808.65000000000009</v>
      </c>
    </row>
    <row r="70" spans="1:7" x14ac:dyDescent="0.25">
      <c r="A70" t="s">
        <v>125</v>
      </c>
      <c r="B70" s="4">
        <f>DATE(2023,12,8)</f>
        <v>45268</v>
      </c>
      <c r="C70" s="5">
        <f>DATE(2023,12,8)</f>
        <v>45268</v>
      </c>
      <c r="D70" t="s">
        <v>126</v>
      </c>
      <c r="E70" s="14">
        <v>452</v>
      </c>
      <c r="F70" s="7">
        <v>210.81</v>
      </c>
      <c r="G70" s="13">
        <f t="shared" si="0"/>
        <v>95286.12</v>
      </c>
    </row>
    <row r="71" spans="1:7" x14ac:dyDescent="0.25">
      <c r="A71" t="s">
        <v>127</v>
      </c>
      <c r="B71" s="4">
        <f>DATE(2021,7,2)</f>
        <v>44379</v>
      </c>
      <c r="C71" s="5">
        <f>DATE(2021,7,2)</f>
        <v>44379</v>
      </c>
      <c r="D71" t="s">
        <v>128</v>
      </c>
      <c r="E71" s="14">
        <v>13</v>
      </c>
      <c r="F71" s="7">
        <v>372.47</v>
      </c>
      <c r="G71" s="13">
        <f t="shared" si="0"/>
        <v>4842.1100000000006</v>
      </c>
    </row>
    <row r="72" spans="1:7" x14ac:dyDescent="0.25">
      <c r="A72" t="s">
        <v>129</v>
      </c>
      <c r="B72" s="4">
        <f>DATE(2024,11,8)</f>
        <v>45604</v>
      </c>
      <c r="C72" s="5">
        <f>DATE(2024,11,8)</f>
        <v>45604</v>
      </c>
      <c r="D72" t="s">
        <v>130</v>
      </c>
      <c r="E72" s="14">
        <v>15570</v>
      </c>
      <c r="F72" s="7">
        <v>5.38</v>
      </c>
      <c r="G72" s="13">
        <f t="shared" si="0"/>
        <v>83766.599999999991</v>
      </c>
    </row>
    <row r="73" spans="1:7" x14ac:dyDescent="0.25">
      <c r="A73" t="s">
        <v>131</v>
      </c>
      <c r="B73" s="4">
        <f>DATE(2024,11,8)</f>
        <v>45604</v>
      </c>
      <c r="C73" s="5">
        <f>DATE(2024,11,8)</f>
        <v>45604</v>
      </c>
      <c r="D73" t="s">
        <v>132</v>
      </c>
      <c r="E73" s="14">
        <v>2880</v>
      </c>
      <c r="F73" s="7">
        <v>7.65</v>
      </c>
      <c r="G73" s="13">
        <f t="shared" si="0"/>
        <v>22032</v>
      </c>
    </row>
    <row r="74" spans="1:7" x14ac:dyDescent="0.25">
      <c r="A74" t="s">
        <v>133</v>
      </c>
      <c r="B74" s="4">
        <f>DATE(2023,6,1)</f>
        <v>45078</v>
      </c>
      <c r="C74" s="5">
        <f>DATE(2023,6,1)</f>
        <v>45078</v>
      </c>
      <c r="D74" t="s">
        <v>134</v>
      </c>
      <c r="E74" s="14">
        <v>110</v>
      </c>
      <c r="F74" s="7">
        <v>219.11</v>
      </c>
      <c r="G74" s="13">
        <f t="shared" ref="G74:G137" si="3">E74*F74</f>
        <v>24102.100000000002</v>
      </c>
    </row>
    <row r="75" spans="1:7" x14ac:dyDescent="0.25">
      <c r="A75" t="s">
        <v>135</v>
      </c>
      <c r="B75" s="4">
        <f>DATE(2021,11,2)</f>
        <v>44502</v>
      </c>
      <c r="C75" s="5">
        <f>DATE(2021,11,2)</f>
        <v>44502</v>
      </c>
      <c r="D75" t="s">
        <v>136</v>
      </c>
      <c r="E75" s="14">
        <v>205</v>
      </c>
      <c r="F75" s="7">
        <v>3.5</v>
      </c>
      <c r="G75" s="13">
        <f t="shared" si="3"/>
        <v>717.5</v>
      </c>
    </row>
    <row r="76" spans="1:7" x14ac:dyDescent="0.25">
      <c r="A76" t="s">
        <v>137</v>
      </c>
      <c r="B76" s="4">
        <f>DATE(2021,5,14)</f>
        <v>44330</v>
      </c>
      <c r="C76" s="5">
        <f>DATE(2021,5,14)</f>
        <v>44330</v>
      </c>
      <c r="D76" t="s">
        <v>138</v>
      </c>
      <c r="E76" s="14">
        <v>9598</v>
      </c>
      <c r="F76" s="7">
        <v>3.54</v>
      </c>
      <c r="G76" s="13">
        <f t="shared" si="3"/>
        <v>33976.92</v>
      </c>
    </row>
    <row r="77" spans="1:7" x14ac:dyDescent="0.25">
      <c r="A77" t="s">
        <v>139</v>
      </c>
      <c r="B77" s="4">
        <f>DATE(2021,7,13)</f>
        <v>44390</v>
      </c>
      <c r="C77" s="5">
        <f>DATE(2021,7,13)</f>
        <v>44390</v>
      </c>
      <c r="D77" t="s">
        <v>140</v>
      </c>
      <c r="E77" s="14">
        <v>6</v>
      </c>
      <c r="F77" s="7">
        <v>531</v>
      </c>
      <c r="G77" s="13">
        <f t="shared" si="3"/>
        <v>3186</v>
      </c>
    </row>
    <row r="78" spans="1:7" x14ac:dyDescent="0.25">
      <c r="A78" t="s">
        <v>141</v>
      </c>
      <c r="B78" s="4">
        <f>DATE(2023,12,1)</f>
        <v>45261</v>
      </c>
      <c r="C78" s="5">
        <f>DATE(2023,12,1)</f>
        <v>45261</v>
      </c>
      <c r="D78" t="s">
        <v>142</v>
      </c>
      <c r="E78" s="14">
        <v>6</v>
      </c>
      <c r="F78" s="7">
        <v>1524.95</v>
      </c>
      <c r="G78" s="13">
        <f t="shared" si="3"/>
        <v>9149.7000000000007</v>
      </c>
    </row>
    <row r="79" spans="1:7" x14ac:dyDescent="0.25">
      <c r="A79" t="s">
        <v>143</v>
      </c>
      <c r="B79" s="4">
        <f>DATE(2024,2,21)</f>
        <v>45343</v>
      </c>
      <c r="C79" s="5">
        <f>DATE(2024,2,21)</f>
        <v>45343</v>
      </c>
      <c r="D79" t="s">
        <v>144</v>
      </c>
      <c r="E79" s="14">
        <v>31</v>
      </c>
      <c r="F79" s="7">
        <v>1302.33</v>
      </c>
      <c r="G79" s="13">
        <f t="shared" si="3"/>
        <v>40372.229999999996</v>
      </c>
    </row>
    <row r="80" spans="1:7" x14ac:dyDescent="0.25">
      <c r="A80" t="s">
        <v>145</v>
      </c>
      <c r="B80" s="4">
        <f>DATE(2024,11,20)</f>
        <v>45616</v>
      </c>
      <c r="C80" s="5">
        <f>DATE(2024,11,20)</f>
        <v>45616</v>
      </c>
      <c r="D80" t="s">
        <v>146</v>
      </c>
      <c r="E80" s="14">
        <v>62</v>
      </c>
      <c r="F80" s="7">
        <v>614.87</v>
      </c>
      <c r="G80" s="13">
        <f t="shared" si="3"/>
        <v>38121.94</v>
      </c>
    </row>
    <row r="81" spans="1:7" x14ac:dyDescent="0.25">
      <c r="A81" t="s">
        <v>147</v>
      </c>
      <c r="B81" s="4">
        <f>DATE(2023,4,10)</f>
        <v>45026</v>
      </c>
      <c r="C81" s="5">
        <f>DATE(2023,4,10)</f>
        <v>45026</v>
      </c>
      <c r="D81" t="s">
        <v>148</v>
      </c>
      <c r="E81" s="14">
        <v>8</v>
      </c>
      <c r="F81" s="7">
        <v>541.62</v>
      </c>
      <c r="G81" s="13">
        <f t="shared" si="3"/>
        <v>4332.96</v>
      </c>
    </row>
    <row r="82" spans="1:7" x14ac:dyDescent="0.25">
      <c r="A82" t="s">
        <v>149</v>
      </c>
      <c r="B82" s="4">
        <f>DATE(2023,4,10)</f>
        <v>45026</v>
      </c>
      <c r="C82" s="5">
        <f>DATE(2023,4,10)</f>
        <v>45026</v>
      </c>
      <c r="D82" t="s">
        <v>150</v>
      </c>
      <c r="E82" s="14">
        <v>12</v>
      </c>
      <c r="F82" s="7">
        <v>841.34</v>
      </c>
      <c r="G82" s="13">
        <f t="shared" si="3"/>
        <v>10096.08</v>
      </c>
    </row>
    <row r="83" spans="1:7" x14ac:dyDescent="0.25">
      <c r="A83" t="s">
        <v>151</v>
      </c>
      <c r="B83" s="4">
        <f>DATE(2024,7,19)</f>
        <v>45492</v>
      </c>
      <c r="C83" s="5">
        <f>DATE(2024,7,19)</f>
        <v>45492</v>
      </c>
      <c r="D83" t="s">
        <v>152</v>
      </c>
      <c r="E83" s="14">
        <v>22</v>
      </c>
      <c r="F83" s="7">
        <v>329.48</v>
      </c>
      <c r="G83" s="13">
        <f t="shared" si="3"/>
        <v>7248.56</v>
      </c>
    </row>
    <row r="84" spans="1:7" x14ac:dyDescent="0.25">
      <c r="A84" t="s">
        <v>153</v>
      </c>
      <c r="B84" s="4">
        <f>DATE(2023,4,10)</f>
        <v>45026</v>
      </c>
      <c r="C84" s="5">
        <f>DATE(2023,4,10)</f>
        <v>45026</v>
      </c>
      <c r="D84" t="s">
        <v>154</v>
      </c>
      <c r="E84" s="14">
        <v>6</v>
      </c>
      <c r="F84" s="7">
        <v>599.44000000000005</v>
      </c>
      <c r="G84" s="13">
        <f t="shared" si="3"/>
        <v>3596.6400000000003</v>
      </c>
    </row>
    <row r="85" spans="1:7" x14ac:dyDescent="0.25">
      <c r="A85" t="s">
        <v>155</v>
      </c>
      <c r="B85" s="4">
        <f>DATE(2024,11,20)</f>
        <v>45616</v>
      </c>
      <c r="C85" s="5">
        <f>DATE(2024,11,20)</f>
        <v>45616</v>
      </c>
      <c r="D85" t="s">
        <v>156</v>
      </c>
      <c r="E85" s="14">
        <v>46</v>
      </c>
      <c r="F85" s="7">
        <v>62.54</v>
      </c>
      <c r="G85" s="13">
        <f t="shared" si="3"/>
        <v>2876.84</v>
      </c>
    </row>
    <row r="86" spans="1:7" x14ac:dyDescent="0.25">
      <c r="A86" t="s">
        <v>157</v>
      </c>
      <c r="B86" s="4">
        <f>DATE(2024,11,20)</f>
        <v>45616</v>
      </c>
      <c r="C86" s="5">
        <f>DATE(2024,11,20)</f>
        <v>45616</v>
      </c>
      <c r="D86" t="s">
        <v>158</v>
      </c>
      <c r="E86" s="14">
        <v>43</v>
      </c>
      <c r="F86" s="7">
        <v>568</v>
      </c>
      <c r="G86" s="13">
        <f t="shared" si="3"/>
        <v>24424</v>
      </c>
    </row>
    <row r="87" spans="1:7" x14ac:dyDescent="0.25">
      <c r="A87" t="s">
        <v>159</v>
      </c>
      <c r="B87" s="4">
        <f>DATE(2024,3,6)</f>
        <v>45357</v>
      </c>
      <c r="C87" s="5">
        <f>DATE(2024,3,6)</f>
        <v>45357</v>
      </c>
      <c r="D87" t="s">
        <v>160</v>
      </c>
      <c r="E87" s="14">
        <v>6980</v>
      </c>
      <c r="F87" s="7">
        <v>5.08</v>
      </c>
      <c r="G87" s="13">
        <f t="shared" si="3"/>
        <v>35458.400000000001</v>
      </c>
    </row>
    <row r="88" spans="1:7" x14ac:dyDescent="0.25">
      <c r="A88" t="s">
        <v>161</v>
      </c>
      <c r="B88" s="4">
        <f>DATE(2024,3,6)</f>
        <v>45357</v>
      </c>
      <c r="C88" s="5">
        <f>DATE(2024,3,6)</f>
        <v>45357</v>
      </c>
      <c r="D88" t="s">
        <v>162</v>
      </c>
      <c r="E88" s="14">
        <v>590</v>
      </c>
      <c r="F88" s="7">
        <v>10.74</v>
      </c>
      <c r="G88" s="13">
        <f t="shared" si="3"/>
        <v>6336.6</v>
      </c>
    </row>
    <row r="89" spans="1:7" x14ac:dyDescent="0.25">
      <c r="A89" t="s">
        <v>163</v>
      </c>
      <c r="B89" s="4">
        <f>DATE(2024,7,23)</f>
        <v>45496</v>
      </c>
      <c r="C89" s="5">
        <f>DATE(2024,7,23)</f>
        <v>45496</v>
      </c>
      <c r="D89" t="s">
        <v>164</v>
      </c>
      <c r="E89" s="14">
        <v>1035</v>
      </c>
      <c r="F89" s="7">
        <v>16.989999999999998</v>
      </c>
      <c r="G89" s="13">
        <f t="shared" si="3"/>
        <v>17584.649999999998</v>
      </c>
    </row>
    <row r="90" spans="1:7" x14ac:dyDescent="0.25">
      <c r="A90" t="s">
        <v>165</v>
      </c>
      <c r="B90" s="4">
        <f>DATE(2024,7,19)</f>
        <v>45492</v>
      </c>
      <c r="C90" s="5">
        <f>DATE(2024,7,19)</f>
        <v>45492</v>
      </c>
      <c r="D90" t="s">
        <v>166</v>
      </c>
      <c r="E90" s="14">
        <v>10</v>
      </c>
      <c r="F90" s="7">
        <v>3508.14</v>
      </c>
      <c r="G90" s="13">
        <f t="shared" si="3"/>
        <v>35081.4</v>
      </c>
    </row>
    <row r="91" spans="1:7" x14ac:dyDescent="0.25">
      <c r="A91" t="s">
        <v>167</v>
      </c>
      <c r="B91" s="4">
        <f>DATE(2023,4,10)</f>
        <v>45026</v>
      </c>
      <c r="C91" s="5">
        <f>DATE(2023,4,10)</f>
        <v>45026</v>
      </c>
      <c r="D91" t="s">
        <v>168</v>
      </c>
      <c r="E91" s="14">
        <v>63</v>
      </c>
      <c r="F91" s="7">
        <v>479.64</v>
      </c>
      <c r="G91" s="13">
        <f t="shared" si="3"/>
        <v>30217.32</v>
      </c>
    </row>
    <row r="92" spans="1:7" x14ac:dyDescent="0.25">
      <c r="A92" t="s">
        <v>169</v>
      </c>
      <c r="B92" s="4">
        <f>DATE(2023,5,2)</f>
        <v>45048</v>
      </c>
      <c r="C92" s="5">
        <f>DATE(2023,5,2)</f>
        <v>45048</v>
      </c>
      <c r="D92" t="s">
        <v>170</v>
      </c>
      <c r="E92" s="14">
        <v>321</v>
      </c>
      <c r="F92" s="7">
        <v>84.37</v>
      </c>
      <c r="G92" s="13">
        <f t="shared" si="3"/>
        <v>27082.77</v>
      </c>
    </row>
    <row r="93" spans="1:7" x14ac:dyDescent="0.25">
      <c r="A93" t="s">
        <v>171</v>
      </c>
      <c r="B93" s="4">
        <f>DATE(2011,3,31)</f>
        <v>40633</v>
      </c>
      <c r="C93" s="5">
        <f>DATE(2011,3,31)</f>
        <v>40633</v>
      </c>
      <c r="D93" t="s">
        <v>172</v>
      </c>
      <c r="E93" s="14">
        <v>2</v>
      </c>
      <c r="F93" s="7">
        <v>35.479999999999997</v>
      </c>
      <c r="G93" s="13">
        <f t="shared" si="3"/>
        <v>70.959999999999994</v>
      </c>
    </row>
    <row r="94" spans="1:7" x14ac:dyDescent="0.25">
      <c r="A94" t="s">
        <v>173</v>
      </c>
      <c r="B94" s="4">
        <f>DATE(2022,12,2)</f>
        <v>44897</v>
      </c>
      <c r="C94" s="5">
        <f>DATE(2022,12,2)</f>
        <v>44897</v>
      </c>
      <c r="D94" t="s">
        <v>174</v>
      </c>
      <c r="E94" s="14">
        <v>46</v>
      </c>
      <c r="F94" s="7">
        <v>203.42</v>
      </c>
      <c r="G94" s="13">
        <f t="shared" si="3"/>
        <v>9357.32</v>
      </c>
    </row>
    <row r="95" spans="1:7" x14ac:dyDescent="0.25">
      <c r="A95" t="s">
        <v>175</v>
      </c>
      <c r="B95" s="4">
        <f>DATE(2023,12,8)</f>
        <v>45268</v>
      </c>
      <c r="C95" s="5">
        <f>DATE(2023,12,8)</f>
        <v>45268</v>
      </c>
      <c r="D95" t="s">
        <v>176</v>
      </c>
      <c r="E95" s="14">
        <v>227</v>
      </c>
      <c r="F95" s="7">
        <v>5.53</v>
      </c>
      <c r="G95" s="13">
        <f t="shared" si="3"/>
        <v>1255.31</v>
      </c>
    </row>
    <row r="96" spans="1:7" x14ac:dyDescent="0.25">
      <c r="A96" t="s">
        <v>177</v>
      </c>
      <c r="B96" s="4">
        <f>DATE(2023,12,8)</f>
        <v>45268</v>
      </c>
      <c r="C96" s="5">
        <f>DATE(2023,12,8)</f>
        <v>45268</v>
      </c>
      <c r="D96" t="s">
        <v>178</v>
      </c>
      <c r="E96" s="14">
        <v>1405</v>
      </c>
      <c r="F96" s="7">
        <v>4.3499999999999996</v>
      </c>
      <c r="G96" s="13">
        <f t="shared" si="3"/>
        <v>6111.7499999999991</v>
      </c>
    </row>
    <row r="97" spans="1:7" x14ac:dyDescent="0.25">
      <c r="A97" t="s">
        <v>179</v>
      </c>
      <c r="B97" s="4">
        <f>DATE(2024,7,23)</f>
        <v>45496</v>
      </c>
      <c r="C97" s="5">
        <f>DATE(2024,7,23)</f>
        <v>45496</v>
      </c>
      <c r="D97" t="s">
        <v>180</v>
      </c>
      <c r="E97" s="14">
        <v>245</v>
      </c>
      <c r="F97" s="7">
        <v>20.81</v>
      </c>
      <c r="G97" s="13">
        <f t="shared" si="3"/>
        <v>5098.45</v>
      </c>
    </row>
    <row r="98" spans="1:7" x14ac:dyDescent="0.25">
      <c r="A98" t="s">
        <v>181</v>
      </c>
      <c r="B98" s="4">
        <f>DATE(2022,12,2)</f>
        <v>44897</v>
      </c>
      <c r="C98" s="5">
        <f>DATE(2022,12,2)</f>
        <v>44897</v>
      </c>
      <c r="D98" t="s">
        <v>182</v>
      </c>
      <c r="E98" s="14">
        <v>56</v>
      </c>
      <c r="F98" s="7">
        <v>14.66</v>
      </c>
      <c r="G98" s="13">
        <f t="shared" si="3"/>
        <v>820.96</v>
      </c>
    </row>
    <row r="99" spans="1:7" x14ac:dyDescent="0.25">
      <c r="A99" t="s">
        <v>183</v>
      </c>
      <c r="B99" s="4">
        <f>DATE(2019,12,20)</f>
        <v>43819</v>
      </c>
      <c r="C99" s="5">
        <f>DATE(2019,12,20)</f>
        <v>43819</v>
      </c>
      <c r="D99" t="s">
        <v>184</v>
      </c>
      <c r="E99" s="14">
        <v>27</v>
      </c>
      <c r="F99" s="7">
        <v>73.62</v>
      </c>
      <c r="G99" s="13">
        <f t="shared" si="3"/>
        <v>1987.7400000000002</v>
      </c>
    </row>
    <row r="100" spans="1:7" x14ac:dyDescent="0.25">
      <c r="A100" t="s">
        <v>185</v>
      </c>
      <c r="B100" s="4">
        <f>DATE(2024,10,22)</f>
        <v>45587</v>
      </c>
      <c r="C100" s="5">
        <f>DATE(2024,10,22)</f>
        <v>45587</v>
      </c>
      <c r="D100" t="s">
        <v>186</v>
      </c>
      <c r="E100" s="14">
        <v>154</v>
      </c>
      <c r="F100" s="7">
        <v>234.93</v>
      </c>
      <c r="G100" s="13">
        <f t="shared" si="3"/>
        <v>36179.22</v>
      </c>
    </row>
    <row r="101" spans="1:7" x14ac:dyDescent="0.25">
      <c r="A101" t="s">
        <v>187</v>
      </c>
      <c r="B101" s="4">
        <f>DATE(2022,12,2)</f>
        <v>44897</v>
      </c>
      <c r="C101" s="5">
        <f>DATE(2022,12,2)</f>
        <v>44897</v>
      </c>
      <c r="D101" t="s">
        <v>188</v>
      </c>
      <c r="E101" s="14">
        <v>8</v>
      </c>
      <c r="F101" s="7">
        <v>285.75</v>
      </c>
      <c r="G101" s="13">
        <f t="shared" si="3"/>
        <v>2286</v>
      </c>
    </row>
    <row r="102" spans="1:7" x14ac:dyDescent="0.25">
      <c r="A102" t="s">
        <v>189</v>
      </c>
      <c r="B102" s="4">
        <f>DATE(2022,12,2)</f>
        <v>44897</v>
      </c>
      <c r="C102" s="5">
        <f>DATE(2022,12,2)</f>
        <v>44897</v>
      </c>
      <c r="D102" t="s">
        <v>190</v>
      </c>
      <c r="E102" s="14">
        <v>53</v>
      </c>
      <c r="F102" s="7">
        <v>275.33</v>
      </c>
      <c r="G102" s="13">
        <f t="shared" si="3"/>
        <v>14592.49</v>
      </c>
    </row>
    <row r="103" spans="1:7" x14ac:dyDescent="0.25">
      <c r="A103" t="s">
        <v>191</v>
      </c>
      <c r="B103" s="4">
        <f>DATE(2024,10,22)</f>
        <v>45587</v>
      </c>
      <c r="C103" s="5">
        <f>DATE(2024,10,22)</f>
        <v>45587</v>
      </c>
      <c r="D103" t="s">
        <v>192</v>
      </c>
      <c r="E103" s="14">
        <v>50</v>
      </c>
      <c r="F103" s="7">
        <v>620.57000000000005</v>
      </c>
      <c r="G103" s="13">
        <f t="shared" si="3"/>
        <v>31028.500000000004</v>
      </c>
    </row>
    <row r="104" spans="1:7" x14ac:dyDescent="0.25">
      <c r="A104" t="s">
        <v>193</v>
      </c>
      <c r="B104" s="4">
        <f>DATE(2022,6,21)</f>
        <v>44733</v>
      </c>
      <c r="C104" s="5">
        <f>DATE(2022,6,21)</f>
        <v>44733</v>
      </c>
      <c r="D104" t="s">
        <v>194</v>
      </c>
      <c r="E104" s="14">
        <v>43</v>
      </c>
      <c r="F104" s="7">
        <v>131.82</v>
      </c>
      <c r="G104" s="13">
        <f t="shared" si="3"/>
        <v>5668.2599999999993</v>
      </c>
    </row>
    <row r="105" spans="1:7" x14ac:dyDescent="0.25">
      <c r="A105" t="s">
        <v>195</v>
      </c>
      <c r="B105" s="4">
        <f>DATE(2014,9,18)</f>
        <v>41900</v>
      </c>
      <c r="C105" s="5">
        <f>DATE(2014,9,18)</f>
        <v>41900</v>
      </c>
      <c r="D105" t="s">
        <v>196</v>
      </c>
      <c r="E105" s="14">
        <v>27</v>
      </c>
      <c r="F105" s="7">
        <v>1475.15</v>
      </c>
      <c r="G105" s="13">
        <f t="shared" si="3"/>
        <v>39829.050000000003</v>
      </c>
    </row>
    <row r="106" spans="1:7" x14ac:dyDescent="0.25">
      <c r="A106" t="s">
        <v>197</v>
      </c>
      <c r="B106" s="4">
        <f>DATE(2014,9,18)</f>
        <v>41900</v>
      </c>
      <c r="C106" s="5">
        <f>DATE(2014,9,18)</f>
        <v>41900</v>
      </c>
      <c r="D106" t="s">
        <v>198</v>
      </c>
      <c r="E106" s="14">
        <v>28</v>
      </c>
      <c r="F106" s="7">
        <v>1642.51</v>
      </c>
      <c r="G106" s="13">
        <f t="shared" si="3"/>
        <v>45990.28</v>
      </c>
    </row>
    <row r="107" spans="1:7" x14ac:dyDescent="0.25">
      <c r="A107" t="s">
        <v>199</v>
      </c>
      <c r="B107" s="4">
        <f>DATE(2019,11,1)</f>
        <v>43770</v>
      </c>
      <c r="C107" s="5">
        <f>DATE(2019,11,1)</f>
        <v>43770</v>
      </c>
      <c r="D107" t="s">
        <v>200</v>
      </c>
      <c r="E107" s="14">
        <v>49</v>
      </c>
      <c r="F107" s="7">
        <v>14.2</v>
      </c>
      <c r="G107" s="13">
        <f t="shared" si="3"/>
        <v>695.8</v>
      </c>
    </row>
    <row r="108" spans="1:7" x14ac:dyDescent="0.25">
      <c r="A108" t="s">
        <v>201</v>
      </c>
      <c r="B108" s="4">
        <f>DATE(2024,2,20)</f>
        <v>45342</v>
      </c>
      <c r="C108" s="5">
        <f>DATE(2024,2,20)</f>
        <v>45342</v>
      </c>
      <c r="D108" t="s">
        <v>202</v>
      </c>
      <c r="E108" s="14">
        <v>54</v>
      </c>
      <c r="F108" s="7">
        <v>106.35</v>
      </c>
      <c r="G108" s="13">
        <f t="shared" si="3"/>
        <v>5742.9</v>
      </c>
    </row>
    <row r="109" spans="1:7" x14ac:dyDescent="0.25">
      <c r="A109" t="s">
        <v>203</v>
      </c>
      <c r="B109" s="4">
        <f>DATE(2024,7,23)</f>
        <v>45496</v>
      </c>
      <c r="C109" s="5">
        <f>DATE(2024,7,23)</f>
        <v>45496</v>
      </c>
      <c r="D109" t="s">
        <v>204</v>
      </c>
      <c r="E109" s="14">
        <v>78</v>
      </c>
      <c r="F109" s="7">
        <v>111.04</v>
      </c>
      <c r="G109" s="13">
        <f t="shared" si="3"/>
        <v>8661.1200000000008</v>
      </c>
    </row>
    <row r="110" spans="1:7" x14ac:dyDescent="0.25">
      <c r="A110" t="s">
        <v>205</v>
      </c>
      <c r="B110" s="4">
        <f>DATE(2024,10,22)</f>
        <v>45587</v>
      </c>
      <c r="C110" s="5">
        <f>DATE(2024,10,22)</f>
        <v>45587</v>
      </c>
      <c r="D110" t="s">
        <v>206</v>
      </c>
      <c r="E110" s="14">
        <v>91</v>
      </c>
      <c r="F110" s="7">
        <v>300.41000000000003</v>
      </c>
      <c r="G110" s="13">
        <f t="shared" si="3"/>
        <v>27337.31</v>
      </c>
    </row>
    <row r="111" spans="1:7" x14ac:dyDescent="0.25">
      <c r="A111" t="s">
        <v>207</v>
      </c>
      <c r="B111" s="4">
        <f>DATE(2023,4,10)</f>
        <v>45026</v>
      </c>
      <c r="C111" s="5">
        <f>DATE(2023,4,10)</f>
        <v>45026</v>
      </c>
      <c r="D111" t="s">
        <v>208</v>
      </c>
      <c r="E111" s="14">
        <v>1141</v>
      </c>
      <c r="F111" s="7">
        <v>1.23</v>
      </c>
      <c r="G111" s="13">
        <f t="shared" si="3"/>
        <v>1403.43</v>
      </c>
    </row>
    <row r="112" spans="1:7" x14ac:dyDescent="0.25">
      <c r="A112" t="s">
        <v>209</v>
      </c>
      <c r="B112" s="4">
        <f t="shared" ref="B112:C114" si="4">DATE(2023,12,8)</f>
        <v>45268</v>
      </c>
      <c r="C112" s="5">
        <f t="shared" si="4"/>
        <v>45268</v>
      </c>
      <c r="D112" t="s">
        <v>210</v>
      </c>
      <c r="E112" s="14">
        <v>1678</v>
      </c>
      <c r="F112" s="7">
        <v>10.58</v>
      </c>
      <c r="G112" s="13">
        <f t="shared" si="3"/>
        <v>17753.240000000002</v>
      </c>
    </row>
    <row r="113" spans="1:7" x14ac:dyDescent="0.25">
      <c r="A113" t="s">
        <v>211</v>
      </c>
      <c r="B113" s="4">
        <f t="shared" si="4"/>
        <v>45268</v>
      </c>
      <c r="C113" s="5">
        <f t="shared" si="4"/>
        <v>45268</v>
      </c>
      <c r="D113" t="s">
        <v>212</v>
      </c>
      <c r="E113" s="14">
        <v>448</v>
      </c>
      <c r="F113" s="7">
        <v>44.16</v>
      </c>
      <c r="G113" s="13">
        <f t="shared" si="3"/>
        <v>19783.68</v>
      </c>
    </row>
    <row r="114" spans="1:7" x14ac:dyDescent="0.25">
      <c r="A114" t="s">
        <v>213</v>
      </c>
      <c r="B114" s="4">
        <f t="shared" si="4"/>
        <v>45268</v>
      </c>
      <c r="C114" s="5">
        <f t="shared" si="4"/>
        <v>45268</v>
      </c>
      <c r="D114" t="s">
        <v>214</v>
      </c>
      <c r="E114" s="14">
        <v>1456</v>
      </c>
      <c r="F114" s="7">
        <v>9.02</v>
      </c>
      <c r="G114" s="13">
        <f t="shared" si="3"/>
        <v>13133.119999999999</v>
      </c>
    </row>
    <row r="115" spans="1:7" x14ac:dyDescent="0.25">
      <c r="A115" t="s">
        <v>215</v>
      </c>
      <c r="B115" s="4">
        <f>DATE(2024,4,12)</f>
        <v>45394</v>
      </c>
      <c r="C115" s="5">
        <f>DATE(2024,4,12)</f>
        <v>45394</v>
      </c>
      <c r="D115" t="s">
        <v>216</v>
      </c>
      <c r="E115" s="14">
        <v>1366</v>
      </c>
      <c r="F115" s="7">
        <v>10.45</v>
      </c>
      <c r="G115" s="13">
        <f t="shared" si="3"/>
        <v>14274.699999999999</v>
      </c>
    </row>
    <row r="116" spans="1:7" x14ac:dyDescent="0.25">
      <c r="A116" t="s">
        <v>217</v>
      </c>
      <c r="B116" s="4">
        <f>DATE(2024,10,22)</f>
        <v>45587</v>
      </c>
      <c r="C116" s="5">
        <f>DATE(2024,10,22)</f>
        <v>45587</v>
      </c>
      <c r="D116" t="s">
        <v>218</v>
      </c>
      <c r="E116" s="14">
        <v>598</v>
      </c>
      <c r="F116" s="7">
        <v>10.98</v>
      </c>
      <c r="G116" s="13">
        <f t="shared" si="3"/>
        <v>6566.04</v>
      </c>
    </row>
    <row r="117" spans="1:7" x14ac:dyDescent="0.25">
      <c r="A117" t="s">
        <v>219</v>
      </c>
      <c r="B117" s="4">
        <f>DATE(2024,10,22)</f>
        <v>45587</v>
      </c>
      <c r="C117" s="5">
        <f>DATE(2024,10,22)</f>
        <v>45587</v>
      </c>
      <c r="D117" t="s">
        <v>220</v>
      </c>
      <c r="E117" s="14">
        <v>1125</v>
      </c>
      <c r="F117" s="7">
        <v>6.3</v>
      </c>
      <c r="G117" s="13">
        <f t="shared" si="3"/>
        <v>7087.5</v>
      </c>
    </row>
    <row r="118" spans="1:7" x14ac:dyDescent="0.25">
      <c r="A118" t="s">
        <v>221</v>
      </c>
      <c r="B118" s="4">
        <f>DATE(2023,12,8)</f>
        <v>45268</v>
      </c>
      <c r="C118" s="5">
        <f>DATE(2023,12,8)</f>
        <v>45268</v>
      </c>
      <c r="D118" t="s">
        <v>222</v>
      </c>
      <c r="E118" s="14">
        <v>44</v>
      </c>
      <c r="F118" s="7">
        <v>56.21</v>
      </c>
      <c r="G118" s="13">
        <f t="shared" si="3"/>
        <v>2473.2400000000002</v>
      </c>
    </row>
    <row r="119" spans="1:7" x14ac:dyDescent="0.25">
      <c r="A119" t="s">
        <v>223</v>
      </c>
      <c r="B119" s="4">
        <f>DATE(2022,6,21)</f>
        <v>44733</v>
      </c>
      <c r="C119" s="5">
        <f>DATE(2022,6,21)</f>
        <v>44733</v>
      </c>
      <c r="D119" t="s">
        <v>224</v>
      </c>
      <c r="E119" s="14">
        <v>1</v>
      </c>
      <c r="F119" s="7">
        <v>10.01</v>
      </c>
      <c r="G119" s="13">
        <f t="shared" si="3"/>
        <v>10.01</v>
      </c>
    </row>
    <row r="120" spans="1:7" x14ac:dyDescent="0.25">
      <c r="A120" t="s">
        <v>225</v>
      </c>
      <c r="B120" s="4">
        <f>DATE(2022,6,21)</f>
        <v>44733</v>
      </c>
      <c r="C120" s="5">
        <f>DATE(2022,6,21)</f>
        <v>44733</v>
      </c>
      <c r="D120" t="s">
        <v>226</v>
      </c>
      <c r="E120" s="14">
        <v>205</v>
      </c>
      <c r="F120" s="7">
        <v>8.2100000000000009</v>
      </c>
      <c r="G120" s="13">
        <f t="shared" si="3"/>
        <v>1683.0500000000002</v>
      </c>
    </row>
    <row r="121" spans="1:7" x14ac:dyDescent="0.25">
      <c r="A121" t="s">
        <v>227</v>
      </c>
      <c r="B121" s="4">
        <f>DATE(2022,12,2)</f>
        <v>44897</v>
      </c>
      <c r="C121" s="5">
        <f>DATE(2022,12,2)</f>
        <v>44897</v>
      </c>
      <c r="D121" t="s">
        <v>228</v>
      </c>
      <c r="E121" s="14">
        <v>30</v>
      </c>
      <c r="F121" s="7">
        <v>337.68</v>
      </c>
      <c r="G121" s="13">
        <f t="shared" si="3"/>
        <v>10130.4</v>
      </c>
    </row>
    <row r="122" spans="1:7" x14ac:dyDescent="0.25">
      <c r="A122" t="s">
        <v>229</v>
      </c>
      <c r="B122" s="4">
        <f>DATE(2020,5,12)</f>
        <v>43963</v>
      </c>
      <c r="C122" s="5">
        <f>DATE(2020,5,12)</f>
        <v>43963</v>
      </c>
      <c r="D122" t="s">
        <v>230</v>
      </c>
      <c r="E122" s="14">
        <v>3</v>
      </c>
      <c r="F122" s="7">
        <v>9794</v>
      </c>
      <c r="G122" s="13">
        <f t="shared" si="3"/>
        <v>29382</v>
      </c>
    </row>
    <row r="123" spans="1:7" x14ac:dyDescent="0.25">
      <c r="A123" t="s">
        <v>231</v>
      </c>
      <c r="B123" s="4">
        <f>DATE(2017,4,19)</f>
        <v>42844</v>
      </c>
      <c r="C123" s="5">
        <f>DATE(2017,4,19)</f>
        <v>42844</v>
      </c>
      <c r="D123" t="s">
        <v>232</v>
      </c>
      <c r="E123" s="14">
        <v>193</v>
      </c>
      <c r="F123" s="7">
        <v>27.31</v>
      </c>
      <c r="G123" s="13">
        <f t="shared" si="3"/>
        <v>5270.83</v>
      </c>
    </row>
    <row r="124" spans="1:7" x14ac:dyDescent="0.25">
      <c r="A124" t="s">
        <v>233</v>
      </c>
      <c r="B124" s="4">
        <f>DATE(2022,12,2)</f>
        <v>44897</v>
      </c>
      <c r="C124" s="5">
        <f>DATE(2022,12,2)</f>
        <v>44897</v>
      </c>
      <c r="D124" t="s">
        <v>234</v>
      </c>
      <c r="E124" s="14">
        <v>418</v>
      </c>
      <c r="F124" s="7">
        <v>11.59</v>
      </c>
      <c r="G124" s="13">
        <f t="shared" si="3"/>
        <v>4844.62</v>
      </c>
    </row>
    <row r="125" spans="1:7" x14ac:dyDescent="0.25">
      <c r="A125" t="s">
        <v>235</v>
      </c>
      <c r="B125" s="4">
        <f>DATE(2022,12,2)</f>
        <v>44897</v>
      </c>
      <c r="C125" s="5">
        <f>DATE(2022,12,2)</f>
        <v>44897</v>
      </c>
      <c r="D125" t="s">
        <v>236</v>
      </c>
      <c r="E125" s="14">
        <v>374</v>
      </c>
      <c r="F125" s="7">
        <v>11.62</v>
      </c>
      <c r="G125" s="13">
        <f t="shared" si="3"/>
        <v>4345.88</v>
      </c>
    </row>
    <row r="126" spans="1:7" x14ac:dyDescent="0.25">
      <c r="A126" t="s">
        <v>237</v>
      </c>
      <c r="B126" s="4">
        <f>DATE(2023,12,8)</f>
        <v>45268</v>
      </c>
      <c r="C126" s="5">
        <f>DATE(2023,12,8)</f>
        <v>45268</v>
      </c>
      <c r="D126" t="s">
        <v>238</v>
      </c>
      <c r="E126" s="14">
        <v>110</v>
      </c>
      <c r="F126" s="7">
        <v>25.02</v>
      </c>
      <c r="G126" s="13">
        <f t="shared" si="3"/>
        <v>2752.2</v>
      </c>
    </row>
    <row r="127" spans="1:7" x14ac:dyDescent="0.25">
      <c r="A127" t="s">
        <v>239</v>
      </c>
      <c r="B127" s="4">
        <f>DATE(2024,5,15)</f>
        <v>45427</v>
      </c>
      <c r="C127" s="5">
        <f>DATE(2024,5,15)</f>
        <v>45427</v>
      </c>
      <c r="D127" t="s">
        <v>240</v>
      </c>
      <c r="E127" s="14">
        <v>408</v>
      </c>
      <c r="F127" s="7">
        <v>88.28</v>
      </c>
      <c r="G127" s="13">
        <f t="shared" si="3"/>
        <v>36018.239999999998</v>
      </c>
    </row>
    <row r="128" spans="1:7" x14ac:dyDescent="0.25">
      <c r="A128" t="s">
        <v>241</v>
      </c>
      <c r="B128" s="4">
        <f>DATE(2024,1,15)</f>
        <v>45306</v>
      </c>
      <c r="C128" s="5">
        <f>DATE(2024,1,15)</f>
        <v>45306</v>
      </c>
      <c r="D128" t="s">
        <v>242</v>
      </c>
      <c r="E128" s="14">
        <v>1414</v>
      </c>
      <c r="F128" s="7">
        <v>7.42</v>
      </c>
      <c r="G128" s="13">
        <f t="shared" si="3"/>
        <v>10491.88</v>
      </c>
    </row>
    <row r="129" spans="1:7" x14ac:dyDescent="0.25">
      <c r="A129" t="s">
        <v>243</v>
      </c>
      <c r="B129" s="4">
        <f>DATE(2023,1,3)</f>
        <v>44929</v>
      </c>
      <c r="C129" s="5">
        <f>DATE(2023,1,3)</f>
        <v>44929</v>
      </c>
      <c r="D129" t="s">
        <v>244</v>
      </c>
      <c r="E129" s="14">
        <v>193</v>
      </c>
      <c r="F129" s="7">
        <v>6.49</v>
      </c>
      <c r="G129" s="13">
        <f t="shared" si="3"/>
        <v>1252.57</v>
      </c>
    </row>
    <row r="130" spans="1:7" x14ac:dyDescent="0.25">
      <c r="A130" t="s">
        <v>245</v>
      </c>
      <c r="B130" s="4">
        <f>DATE(2023,12,8)</f>
        <v>45268</v>
      </c>
      <c r="C130" s="5">
        <f>DATE(2023,12,8)</f>
        <v>45268</v>
      </c>
      <c r="D130" t="s">
        <v>246</v>
      </c>
      <c r="E130" s="14">
        <v>458</v>
      </c>
      <c r="F130" s="7">
        <v>208.71</v>
      </c>
      <c r="G130" s="13">
        <f t="shared" si="3"/>
        <v>95589.180000000008</v>
      </c>
    </row>
    <row r="131" spans="1:7" x14ac:dyDescent="0.25">
      <c r="A131" t="s">
        <v>247</v>
      </c>
      <c r="B131" s="4">
        <f>DATE(2023,4,10)</f>
        <v>45026</v>
      </c>
      <c r="C131" s="5">
        <f>DATE(2023,4,10)</f>
        <v>45026</v>
      </c>
      <c r="D131" t="s">
        <v>248</v>
      </c>
      <c r="E131" s="14">
        <v>1250</v>
      </c>
      <c r="F131" s="7">
        <v>5.0999999999999996</v>
      </c>
      <c r="G131" s="13">
        <f t="shared" si="3"/>
        <v>6375</v>
      </c>
    </row>
    <row r="132" spans="1:7" x14ac:dyDescent="0.25">
      <c r="A132" t="s">
        <v>249</v>
      </c>
      <c r="B132" s="4">
        <f>DATE(2023,8,9)</f>
        <v>45147</v>
      </c>
      <c r="C132" s="5">
        <f>DATE(2023,8,9)</f>
        <v>45147</v>
      </c>
      <c r="D132" t="s">
        <v>250</v>
      </c>
      <c r="E132" s="14">
        <v>825</v>
      </c>
      <c r="F132" s="7">
        <v>1.94</v>
      </c>
      <c r="G132" s="13">
        <f t="shared" si="3"/>
        <v>1600.5</v>
      </c>
    </row>
    <row r="133" spans="1:7" x14ac:dyDescent="0.25">
      <c r="A133" t="s">
        <v>251</v>
      </c>
      <c r="B133" s="4">
        <f>DATE(2024,7,23)</f>
        <v>45496</v>
      </c>
      <c r="C133" s="5">
        <f>DATE(2024,7,23)</f>
        <v>45496</v>
      </c>
      <c r="D133" t="s">
        <v>252</v>
      </c>
      <c r="E133" s="14">
        <v>11</v>
      </c>
      <c r="F133" s="7">
        <v>437</v>
      </c>
      <c r="G133" s="13">
        <f t="shared" si="3"/>
        <v>4807</v>
      </c>
    </row>
    <row r="134" spans="1:7" x14ac:dyDescent="0.25">
      <c r="A134" t="s">
        <v>253</v>
      </c>
      <c r="B134" s="4">
        <f>DATE(2023,4,10)</f>
        <v>45026</v>
      </c>
      <c r="C134" s="5">
        <f>DATE(2023,4,10)</f>
        <v>45026</v>
      </c>
      <c r="D134" t="s">
        <v>254</v>
      </c>
      <c r="E134" s="14">
        <v>14</v>
      </c>
      <c r="F134" s="7">
        <v>1372.17</v>
      </c>
      <c r="G134" s="13">
        <f t="shared" si="3"/>
        <v>19210.38</v>
      </c>
    </row>
    <row r="135" spans="1:7" x14ac:dyDescent="0.25">
      <c r="A135" t="s">
        <v>255</v>
      </c>
      <c r="B135" s="4">
        <f>DATE(2023,8,9)</f>
        <v>45147</v>
      </c>
      <c r="C135" s="5">
        <f>DATE(2023,8,9)</f>
        <v>45147</v>
      </c>
      <c r="D135" t="s">
        <v>256</v>
      </c>
      <c r="E135" s="14">
        <v>2020</v>
      </c>
      <c r="F135" s="7">
        <v>3.51</v>
      </c>
      <c r="G135" s="13">
        <f t="shared" si="3"/>
        <v>7090.2</v>
      </c>
    </row>
    <row r="136" spans="1:7" x14ac:dyDescent="0.25">
      <c r="A136" t="s">
        <v>257</v>
      </c>
      <c r="B136" s="4">
        <f>DATE(2023,8,9)</f>
        <v>45147</v>
      </c>
      <c r="C136" s="5">
        <f>DATE(2023,8,9)</f>
        <v>45147</v>
      </c>
      <c r="D136" t="s">
        <v>258</v>
      </c>
      <c r="E136" s="14">
        <v>4000</v>
      </c>
      <c r="F136" s="7">
        <v>1.85</v>
      </c>
      <c r="G136" s="13">
        <f t="shared" si="3"/>
        <v>7400</v>
      </c>
    </row>
    <row r="137" spans="1:7" x14ac:dyDescent="0.25">
      <c r="A137" t="s">
        <v>259</v>
      </c>
      <c r="B137" s="4">
        <f>DATE(2023,1,3)</f>
        <v>44929</v>
      </c>
      <c r="C137" s="5">
        <f>DATE(2023,1,3)</f>
        <v>44929</v>
      </c>
      <c r="D137" t="s">
        <v>260</v>
      </c>
      <c r="E137" s="14">
        <v>899</v>
      </c>
      <c r="F137" s="7">
        <v>1.77</v>
      </c>
      <c r="G137" s="13">
        <f t="shared" si="3"/>
        <v>1591.23</v>
      </c>
    </row>
    <row r="138" spans="1:7" x14ac:dyDescent="0.25">
      <c r="A138" t="s">
        <v>261</v>
      </c>
      <c r="B138" s="4">
        <f>DATE(2024,1,15)</f>
        <v>45306</v>
      </c>
      <c r="C138" s="5">
        <f>DATE(2024,1,15)</f>
        <v>45306</v>
      </c>
      <c r="D138" t="s">
        <v>262</v>
      </c>
      <c r="E138" s="14">
        <v>224</v>
      </c>
      <c r="F138" s="7">
        <v>193.95</v>
      </c>
      <c r="G138" s="13">
        <f t="shared" ref="G138:G201" si="5">E138*F138</f>
        <v>43444.799999999996</v>
      </c>
    </row>
    <row r="139" spans="1:7" x14ac:dyDescent="0.25">
      <c r="A139" t="s">
        <v>263</v>
      </c>
      <c r="B139" s="4">
        <f>DATE(2023,8,8)</f>
        <v>45146</v>
      </c>
      <c r="C139" s="5">
        <f>DATE(2023,8,8)</f>
        <v>45146</v>
      </c>
      <c r="D139" t="s">
        <v>264</v>
      </c>
      <c r="E139" s="14">
        <v>253</v>
      </c>
      <c r="F139" s="7">
        <v>401.38</v>
      </c>
      <c r="G139" s="13">
        <f t="shared" si="5"/>
        <v>101549.14</v>
      </c>
    </row>
    <row r="140" spans="1:7" x14ac:dyDescent="0.25">
      <c r="A140" t="s">
        <v>265</v>
      </c>
      <c r="B140" s="4">
        <f>DATE(2019,10,21)</f>
        <v>43759</v>
      </c>
      <c r="C140" s="5">
        <f>DATE(2019,10,21)</f>
        <v>43759</v>
      </c>
      <c r="D140" t="s">
        <v>266</v>
      </c>
      <c r="E140" s="14">
        <v>15</v>
      </c>
      <c r="F140" s="7">
        <v>605.95000000000005</v>
      </c>
      <c r="G140" s="13">
        <f t="shared" si="5"/>
        <v>9089.25</v>
      </c>
    </row>
    <row r="141" spans="1:7" x14ac:dyDescent="0.25">
      <c r="A141" t="s">
        <v>267</v>
      </c>
      <c r="B141" s="4">
        <f>DATE(2024,7,23)</f>
        <v>45496</v>
      </c>
      <c r="C141" s="5">
        <f>DATE(2024,7,23)</f>
        <v>45496</v>
      </c>
      <c r="D141" t="s">
        <v>268</v>
      </c>
      <c r="E141" s="14">
        <v>186</v>
      </c>
      <c r="F141" s="7">
        <v>26.25</v>
      </c>
      <c r="G141" s="13">
        <f t="shared" si="5"/>
        <v>4882.5</v>
      </c>
    </row>
    <row r="142" spans="1:7" x14ac:dyDescent="0.25">
      <c r="A142" t="s">
        <v>269</v>
      </c>
      <c r="B142" s="4">
        <f>DATE(2024,2,20)</f>
        <v>45342</v>
      </c>
      <c r="C142" s="5">
        <f>DATE(2024,2,20)</f>
        <v>45342</v>
      </c>
      <c r="D142" t="s">
        <v>270</v>
      </c>
      <c r="E142" s="14">
        <v>863</v>
      </c>
      <c r="F142" s="7">
        <v>72.569999999999993</v>
      </c>
      <c r="G142" s="13">
        <f t="shared" si="5"/>
        <v>62627.909999999996</v>
      </c>
    </row>
    <row r="143" spans="1:7" x14ac:dyDescent="0.25">
      <c r="A143" t="s">
        <v>271</v>
      </c>
      <c r="B143" s="4">
        <f>DATE(2024,2,20)</f>
        <v>45342</v>
      </c>
      <c r="C143" s="5">
        <f>DATE(2024,2,20)</f>
        <v>45342</v>
      </c>
      <c r="D143" t="s">
        <v>272</v>
      </c>
      <c r="E143" s="14">
        <v>589</v>
      </c>
      <c r="F143" s="7">
        <v>59.11</v>
      </c>
      <c r="G143" s="13">
        <f t="shared" si="5"/>
        <v>34815.79</v>
      </c>
    </row>
    <row r="144" spans="1:7" x14ac:dyDescent="0.25">
      <c r="A144" t="s">
        <v>273</v>
      </c>
      <c r="B144" s="4">
        <f>DATE(2023,1,3)</f>
        <v>44929</v>
      </c>
      <c r="C144" s="5">
        <f>DATE(2023,1,3)</f>
        <v>44929</v>
      </c>
      <c r="D144" t="s">
        <v>274</v>
      </c>
      <c r="E144" s="14">
        <v>96</v>
      </c>
      <c r="F144" s="7">
        <v>343.84</v>
      </c>
      <c r="G144" s="13">
        <f t="shared" si="5"/>
        <v>33008.639999999999</v>
      </c>
    </row>
    <row r="145" spans="1:7" x14ac:dyDescent="0.25">
      <c r="A145" t="s">
        <v>275</v>
      </c>
      <c r="B145" s="4">
        <f t="shared" ref="B145:C147" si="6">DATE(2023,8,9)</f>
        <v>45147</v>
      </c>
      <c r="C145" s="5">
        <f t="shared" si="6"/>
        <v>45147</v>
      </c>
      <c r="D145" t="s">
        <v>276</v>
      </c>
      <c r="E145" s="14">
        <v>55</v>
      </c>
      <c r="F145" s="7">
        <v>44.58</v>
      </c>
      <c r="G145" s="13">
        <f t="shared" si="5"/>
        <v>2451.9</v>
      </c>
    </row>
    <row r="146" spans="1:7" x14ac:dyDescent="0.25">
      <c r="A146" t="s">
        <v>277</v>
      </c>
      <c r="B146" s="4">
        <f t="shared" si="6"/>
        <v>45147</v>
      </c>
      <c r="C146" s="5">
        <f t="shared" si="6"/>
        <v>45147</v>
      </c>
      <c r="D146" t="s">
        <v>278</v>
      </c>
      <c r="E146" s="14">
        <v>21</v>
      </c>
      <c r="F146" s="7">
        <v>46.19</v>
      </c>
      <c r="G146" s="13">
        <f t="shared" si="5"/>
        <v>969.99</v>
      </c>
    </row>
    <row r="147" spans="1:7" x14ac:dyDescent="0.25">
      <c r="A147" t="s">
        <v>279</v>
      </c>
      <c r="B147" s="4">
        <f t="shared" si="6"/>
        <v>45147</v>
      </c>
      <c r="C147" s="5">
        <f t="shared" si="6"/>
        <v>45147</v>
      </c>
      <c r="D147" t="s">
        <v>280</v>
      </c>
      <c r="E147" s="14">
        <v>72</v>
      </c>
      <c r="F147" s="7">
        <v>36.200000000000003</v>
      </c>
      <c r="G147" s="13">
        <f t="shared" si="5"/>
        <v>2606.4</v>
      </c>
    </row>
    <row r="148" spans="1:7" x14ac:dyDescent="0.25">
      <c r="A148" t="s">
        <v>281</v>
      </c>
      <c r="B148" s="4">
        <f>DATE(2022,12,2)</f>
        <v>44897</v>
      </c>
      <c r="C148" s="5">
        <f>DATE(2022,12,2)</f>
        <v>44897</v>
      </c>
      <c r="D148" t="s">
        <v>282</v>
      </c>
      <c r="E148" s="14">
        <v>56</v>
      </c>
      <c r="F148" s="7">
        <v>36.21</v>
      </c>
      <c r="G148" s="13">
        <f t="shared" si="5"/>
        <v>2027.76</v>
      </c>
    </row>
    <row r="149" spans="1:7" x14ac:dyDescent="0.25">
      <c r="A149" t="s">
        <v>283</v>
      </c>
      <c r="B149" s="4">
        <f>DATE(2016,4,12)</f>
        <v>42472</v>
      </c>
      <c r="C149" s="5">
        <f>DATE(2016,4,12)</f>
        <v>42472</v>
      </c>
      <c r="D149" t="s">
        <v>284</v>
      </c>
      <c r="E149" s="14">
        <v>17</v>
      </c>
      <c r="F149" s="7">
        <v>23.58</v>
      </c>
      <c r="G149" s="13">
        <f t="shared" si="5"/>
        <v>400.85999999999996</v>
      </c>
    </row>
    <row r="150" spans="1:7" x14ac:dyDescent="0.25">
      <c r="A150" t="s">
        <v>285</v>
      </c>
      <c r="B150" s="4">
        <f>DATE(2024,10,22)</f>
        <v>45587</v>
      </c>
      <c r="C150" s="5">
        <f>DATE(2024,10,22)</f>
        <v>45587</v>
      </c>
      <c r="D150" t="s">
        <v>286</v>
      </c>
      <c r="E150" s="14">
        <v>155</v>
      </c>
      <c r="F150" s="7">
        <v>51.54</v>
      </c>
      <c r="G150" s="13">
        <f t="shared" si="5"/>
        <v>7988.7</v>
      </c>
    </row>
    <row r="151" spans="1:7" x14ac:dyDescent="0.25">
      <c r="A151" t="s">
        <v>287</v>
      </c>
      <c r="B151" s="4">
        <f>DATE(2024,10,22)</f>
        <v>45587</v>
      </c>
      <c r="C151" s="5">
        <f>DATE(2024,10,22)</f>
        <v>45587</v>
      </c>
      <c r="D151" t="s">
        <v>288</v>
      </c>
      <c r="E151" s="14">
        <v>107</v>
      </c>
      <c r="F151" s="7">
        <v>64.489999999999995</v>
      </c>
      <c r="G151" s="13">
        <f t="shared" si="5"/>
        <v>6900.4299999999994</v>
      </c>
    </row>
    <row r="152" spans="1:7" x14ac:dyDescent="0.25">
      <c r="A152" t="s">
        <v>289</v>
      </c>
      <c r="B152" s="4">
        <f>DATE(2023,8,9)</f>
        <v>45147</v>
      </c>
      <c r="C152" s="5">
        <f>DATE(2023,8,9)</f>
        <v>45147</v>
      </c>
      <c r="D152" t="s">
        <v>290</v>
      </c>
      <c r="E152" s="14">
        <v>64</v>
      </c>
      <c r="F152" s="7">
        <v>39.479999999999997</v>
      </c>
      <c r="G152" s="13">
        <f t="shared" si="5"/>
        <v>2526.7199999999998</v>
      </c>
    </row>
    <row r="153" spans="1:7" x14ac:dyDescent="0.25">
      <c r="A153" t="s">
        <v>291</v>
      </c>
      <c r="B153" s="4">
        <f>DATE(2024,10,22)</f>
        <v>45587</v>
      </c>
      <c r="C153" s="5">
        <f>DATE(2024,10,22)</f>
        <v>45587</v>
      </c>
      <c r="D153" t="s">
        <v>292</v>
      </c>
      <c r="E153" s="14">
        <v>81</v>
      </c>
      <c r="F153" s="7">
        <v>69.400000000000006</v>
      </c>
      <c r="G153" s="13">
        <f t="shared" si="5"/>
        <v>5621.4000000000005</v>
      </c>
    </row>
    <row r="154" spans="1:7" x14ac:dyDescent="0.25">
      <c r="A154" t="s">
        <v>293</v>
      </c>
      <c r="B154" s="4">
        <f>DATE(2023,8,8)</f>
        <v>45146</v>
      </c>
      <c r="C154" s="5">
        <f>DATE(2023,8,8)</f>
        <v>45146</v>
      </c>
      <c r="D154" t="s">
        <v>294</v>
      </c>
      <c r="E154" s="14">
        <v>86</v>
      </c>
      <c r="F154" s="7">
        <v>4.93</v>
      </c>
      <c r="G154" s="13">
        <f t="shared" si="5"/>
        <v>423.97999999999996</v>
      </c>
    </row>
    <row r="155" spans="1:7" x14ac:dyDescent="0.25">
      <c r="A155" t="s">
        <v>295</v>
      </c>
      <c r="B155" s="4">
        <f>DATE(2024,7,23)</f>
        <v>45496</v>
      </c>
      <c r="C155" s="5">
        <f>DATE(2024,7,23)</f>
        <v>45496</v>
      </c>
      <c r="D155" t="s">
        <v>296</v>
      </c>
      <c r="E155" s="14">
        <v>1012</v>
      </c>
      <c r="F155" s="7">
        <v>3.33</v>
      </c>
      <c r="G155" s="13">
        <f t="shared" si="5"/>
        <v>3369.96</v>
      </c>
    </row>
    <row r="156" spans="1:7" x14ac:dyDescent="0.25">
      <c r="A156" t="s">
        <v>297</v>
      </c>
      <c r="B156" s="4">
        <f>DATE(2024,10,22)</f>
        <v>45587</v>
      </c>
      <c r="C156" s="5">
        <f>DATE(2024,10,22)</f>
        <v>45587</v>
      </c>
      <c r="D156" t="s">
        <v>298</v>
      </c>
      <c r="E156" s="14">
        <v>149157</v>
      </c>
      <c r="F156" s="7">
        <v>0.93</v>
      </c>
      <c r="G156" s="13">
        <f t="shared" si="5"/>
        <v>138716.01</v>
      </c>
    </row>
    <row r="157" spans="1:7" x14ac:dyDescent="0.25">
      <c r="A157" t="s">
        <v>299</v>
      </c>
      <c r="B157" s="4">
        <f>DATE(2024,1,15)</f>
        <v>45306</v>
      </c>
      <c r="C157" s="5">
        <f>DATE(2024,1,15)</f>
        <v>45306</v>
      </c>
      <c r="D157" t="s">
        <v>300</v>
      </c>
      <c r="E157" s="14">
        <v>23579</v>
      </c>
      <c r="F157" s="7">
        <v>2.89</v>
      </c>
      <c r="G157" s="13">
        <f t="shared" si="5"/>
        <v>68143.31</v>
      </c>
    </row>
    <row r="158" spans="1:7" x14ac:dyDescent="0.25">
      <c r="A158" t="s">
        <v>301</v>
      </c>
      <c r="B158" s="4">
        <f>DATE(2023,1,3)</f>
        <v>44929</v>
      </c>
      <c r="C158" s="5">
        <f>DATE(2023,1,3)</f>
        <v>44929</v>
      </c>
      <c r="D158" t="s">
        <v>302</v>
      </c>
      <c r="E158" s="14">
        <v>34011</v>
      </c>
      <c r="F158" s="7">
        <v>1.22</v>
      </c>
      <c r="G158" s="13">
        <f t="shared" si="5"/>
        <v>41493.42</v>
      </c>
    </row>
    <row r="159" spans="1:7" x14ac:dyDescent="0.25">
      <c r="A159" t="s">
        <v>303</v>
      </c>
      <c r="B159" s="4">
        <f>DATE(2020,3,2)</f>
        <v>43892</v>
      </c>
      <c r="C159" s="5">
        <f>DATE(2020,3,2)</f>
        <v>43892</v>
      </c>
      <c r="D159" t="s">
        <v>304</v>
      </c>
      <c r="E159" s="14">
        <v>1</v>
      </c>
      <c r="F159" s="7">
        <v>676.14</v>
      </c>
      <c r="G159" s="13">
        <f t="shared" si="5"/>
        <v>676.14</v>
      </c>
    </row>
    <row r="160" spans="1:7" x14ac:dyDescent="0.25">
      <c r="A160" t="s">
        <v>305</v>
      </c>
      <c r="B160" s="4">
        <f>DATE(2022,12,14)</f>
        <v>44909</v>
      </c>
      <c r="C160" s="5">
        <f>DATE(2022,12,14)</f>
        <v>44909</v>
      </c>
      <c r="D160" t="s">
        <v>306</v>
      </c>
      <c r="E160" s="14">
        <v>400</v>
      </c>
      <c r="F160" s="7">
        <v>21.24</v>
      </c>
      <c r="G160" s="13">
        <f t="shared" si="5"/>
        <v>8496</v>
      </c>
    </row>
    <row r="161" spans="1:7" x14ac:dyDescent="0.25">
      <c r="A161" t="s">
        <v>307</v>
      </c>
      <c r="B161" s="4">
        <f>DATE(2024,2,20)</f>
        <v>45342</v>
      </c>
      <c r="C161" s="5">
        <f>DATE(2024,2,20)</f>
        <v>45342</v>
      </c>
      <c r="D161" t="s">
        <v>308</v>
      </c>
      <c r="E161" s="14">
        <v>15</v>
      </c>
      <c r="F161" s="7">
        <v>460.55</v>
      </c>
      <c r="G161" s="13">
        <f t="shared" si="5"/>
        <v>6908.25</v>
      </c>
    </row>
    <row r="162" spans="1:7" x14ac:dyDescent="0.25">
      <c r="A162" t="s">
        <v>309</v>
      </c>
      <c r="B162" s="4">
        <f>DATE(2024,2,20)</f>
        <v>45342</v>
      </c>
      <c r="C162" s="5">
        <f>DATE(2024,2,20)</f>
        <v>45342</v>
      </c>
      <c r="D162" t="s">
        <v>310</v>
      </c>
      <c r="E162" s="14">
        <v>12</v>
      </c>
      <c r="F162" s="7">
        <v>1487.81</v>
      </c>
      <c r="G162" s="13">
        <f t="shared" si="5"/>
        <v>17853.72</v>
      </c>
    </row>
    <row r="163" spans="1:7" x14ac:dyDescent="0.25">
      <c r="A163" t="s">
        <v>311</v>
      </c>
      <c r="B163" s="4">
        <f>DATE(2024,3,6)</f>
        <v>45357</v>
      </c>
      <c r="C163" s="5">
        <f>DATE(2024,3,6)</f>
        <v>45357</v>
      </c>
      <c r="D163" t="s">
        <v>312</v>
      </c>
      <c r="E163" s="14">
        <v>120</v>
      </c>
      <c r="F163" s="7">
        <v>77.069999999999993</v>
      </c>
      <c r="G163" s="13">
        <f t="shared" si="5"/>
        <v>9248.4</v>
      </c>
    </row>
    <row r="164" spans="1:7" x14ac:dyDescent="0.25">
      <c r="A164" t="s">
        <v>313</v>
      </c>
      <c r="B164" s="4">
        <f>DATE(2024,3,6)</f>
        <v>45357</v>
      </c>
      <c r="C164" s="5">
        <f>DATE(2024,3,6)</f>
        <v>45357</v>
      </c>
      <c r="D164" t="s">
        <v>314</v>
      </c>
      <c r="E164" s="14">
        <v>272</v>
      </c>
      <c r="F164" s="7">
        <v>86.33</v>
      </c>
      <c r="G164" s="13">
        <f t="shared" si="5"/>
        <v>23481.759999999998</v>
      </c>
    </row>
    <row r="165" spans="1:7" x14ac:dyDescent="0.25">
      <c r="A165" t="s">
        <v>315</v>
      </c>
      <c r="B165" s="4">
        <f>DATE(2022,12,14)</f>
        <v>44909</v>
      </c>
      <c r="C165" s="5">
        <f>DATE(2022,12,14)</f>
        <v>44909</v>
      </c>
      <c r="D165" t="s">
        <v>316</v>
      </c>
      <c r="E165" s="14">
        <v>73</v>
      </c>
      <c r="F165" s="7">
        <v>47.45</v>
      </c>
      <c r="G165" s="13">
        <f t="shared" si="5"/>
        <v>3463.8500000000004</v>
      </c>
    </row>
    <row r="166" spans="1:7" x14ac:dyDescent="0.25">
      <c r="A166" t="s">
        <v>317</v>
      </c>
      <c r="B166" s="4">
        <f>DATE(2022,12,2)</f>
        <v>44897</v>
      </c>
      <c r="C166" s="5">
        <f>DATE(2022,12,2)</f>
        <v>44897</v>
      </c>
      <c r="D166" t="s">
        <v>318</v>
      </c>
      <c r="E166" s="14">
        <v>58</v>
      </c>
      <c r="F166" s="7">
        <v>99.82</v>
      </c>
      <c r="G166" s="13">
        <f t="shared" si="5"/>
        <v>5789.5599999999995</v>
      </c>
    </row>
    <row r="167" spans="1:7" x14ac:dyDescent="0.25">
      <c r="A167" t="s">
        <v>319</v>
      </c>
      <c r="B167" s="4">
        <f>DATE(2022,12,14)</f>
        <v>44909</v>
      </c>
      <c r="C167" s="5">
        <f>DATE(2022,12,14)</f>
        <v>44909</v>
      </c>
      <c r="D167" t="s">
        <v>320</v>
      </c>
      <c r="E167" s="14">
        <v>170</v>
      </c>
      <c r="F167" s="7">
        <v>49.69</v>
      </c>
      <c r="G167" s="13">
        <f t="shared" si="5"/>
        <v>8447.2999999999993</v>
      </c>
    </row>
    <row r="168" spans="1:7" x14ac:dyDescent="0.25">
      <c r="A168" t="s">
        <v>321</v>
      </c>
      <c r="B168" s="4">
        <f>DATE(2024,2,20)</f>
        <v>45342</v>
      </c>
      <c r="C168" s="5">
        <f>DATE(2024,2,20)</f>
        <v>45342</v>
      </c>
      <c r="D168" t="s">
        <v>322</v>
      </c>
      <c r="E168" s="14">
        <v>14</v>
      </c>
      <c r="F168" s="7">
        <v>136.33000000000001</v>
      </c>
      <c r="G168" s="13">
        <f t="shared" si="5"/>
        <v>1908.6200000000001</v>
      </c>
    </row>
    <row r="169" spans="1:7" x14ac:dyDescent="0.25">
      <c r="A169" t="s">
        <v>323</v>
      </c>
      <c r="B169" s="4">
        <f>DATE(2024,1,15)</f>
        <v>45306</v>
      </c>
      <c r="C169" s="5">
        <f>DATE(2024,1,15)</f>
        <v>45306</v>
      </c>
      <c r="D169" t="s">
        <v>324</v>
      </c>
      <c r="E169" s="14">
        <v>85</v>
      </c>
      <c r="F169" s="7">
        <v>76.06</v>
      </c>
      <c r="G169" s="13">
        <f t="shared" si="5"/>
        <v>6465.1</v>
      </c>
    </row>
    <row r="170" spans="1:7" x14ac:dyDescent="0.25">
      <c r="A170" t="s">
        <v>325</v>
      </c>
      <c r="B170" s="4">
        <f>DATE(2024,2,20)</f>
        <v>45342</v>
      </c>
      <c r="C170" s="5">
        <f>DATE(2024,2,20)</f>
        <v>45342</v>
      </c>
      <c r="D170" t="s">
        <v>326</v>
      </c>
      <c r="E170" s="14">
        <v>268</v>
      </c>
      <c r="F170" s="7">
        <v>81.03</v>
      </c>
      <c r="G170" s="13">
        <f t="shared" si="5"/>
        <v>21716.04</v>
      </c>
    </row>
    <row r="171" spans="1:7" x14ac:dyDescent="0.25">
      <c r="A171" t="s">
        <v>327</v>
      </c>
      <c r="B171" s="4">
        <f>DATE(2023,1,3)</f>
        <v>44929</v>
      </c>
      <c r="C171" s="5">
        <f>DATE(2023,1,3)</f>
        <v>44929</v>
      </c>
      <c r="D171" t="s">
        <v>328</v>
      </c>
      <c r="E171" s="14">
        <v>2399</v>
      </c>
      <c r="F171" s="7">
        <v>2.95</v>
      </c>
      <c r="G171" s="13">
        <f t="shared" si="5"/>
        <v>7077.05</v>
      </c>
    </row>
    <row r="172" spans="1:7" x14ac:dyDescent="0.25">
      <c r="A172" t="s">
        <v>329</v>
      </c>
      <c r="B172" s="4">
        <f>DATE(2022,12,2)</f>
        <v>44897</v>
      </c>
      <c r="C172" s="5">
        <f>DATE(2022,12,2)</f>
        <v>44897</v>
      </c>
      <c r="D172" t="s">
        <v>330</v>
      </c>
      <c r="E172" s="14">
        <v>27</v>
      </c>
      <c r="F172" s="7">
        <v>36.21</v>
      </c>
      <c r="G172" s="13">
        <f t="shared" si="5"/>
        <v>977.67000000000007</v>
      </c>
    </row>
    <row r="173" spans="1:7" x14ac:dyDescent="0.25">
      <c r="A173" t="s">
        <v>331</v>
      </c>
      <c r="B173" s="4">
        <f>DATE(2023,8,9)</f>
        <v>45147</v>
      </c>
      <c r="C173" s="5">
        <f>DATE(2023,8,9)</f>
        <v>45147</v>
      </c>
      <c r="D173" t="s">
        <v>332</v>
      </c>
      <c r="E173" s="14">
        <v>211</v>
      </c>
      <c r="F173" s="7">
        <v>34.56</v>
      </c>
      <c r="G173" s="13">
        <f t="shared" si="5"/>
        <v>7292.1600000000008</v>
      </c>
    </row>
    <row r="174" spans="1:7" x14ac:dyDescent="0.25">
      <c r="A174" t="s">
        <v>333</v>
      </c>
      <c r="B174" s="4">
        <f>DATE(2022,12,2)</f>
        <v>44897</v>
      </c>
      <c r="C174" s="5">
        <f>DATE(2022,12,2)</f>
        <v>44897</v>
      </c>
      <c r="D174" t="s">
        <v>334</v>
      </c>
      <c r="E174" s="14">
        <v>190</v>
      </c>
      <c r="F174" s="7">
        <v>36.53</v>
      </c>
      <c r="G174" s="13">
        <f t="shared" si="5"/>
        <v>6940.7</v>
      </c>
    </row>
    <row r="175" spans="1:7" x14ac:dyDescent="0.25">
      <c r="A175" t="s">
        <v>335</v>
      </c>
      <c r="B175" s="4">
        <f>DATE(2023,8,9)</f>
        <v>45147</v>
      </c>
      <c r="C175" s="5">
        <f>DATE(2023,8,9)</f>
        <v>45147</v>
      </c>
      <c r="D175" t="s">
        <v>336</v>
      </c>
      <c r="E175" s="14">
        <v>124</v>
      </c>
      <c r="F175" s="7">
        <v>35.14</v>
      </c>
      <c r="G175" s="13">
        <f t="shared" si="5"/>
        <v>4357.3599999999997</v>
      </c>
    </row>
    <row r="176" spans="1:7" x14ac:dyDescent="0.25">
      <c r="A176" t="s">
        <v>337</v>
      </c>
      <c r="B176" s="4">
        <f>DATE(2024,2,20)</f>
        <v>45342</v>
      </c>
      <c r="C176" s="5">
        <f>DATE(2024,2,20)</f>
        <v>45342</v>
      </c>
      <c r="D176" t="s">
        <v>338</v>
      </c>
      <c r="E176" s="14">
        <v>9</v>
      </c>
      <c r="F176" s="7">
        <v>331.09</v>
      </c>
      <c r="G176" s="13">
        <f t="shared" si="5"/>
        <v>2979.81</v>
      </c>
    </row>
    <row r="177" spans="1:7" x14ac:dyDescent="0.25">
      <c r="A177" t="s">
        <v>339</v>
      </c>
      <c r="B177" s="4">
        <f>DATE(2023,12,8)</f>
        <v>45268</v>
      </c>
      <c r="C177" s="5">
        <f>DATE(2023,12,8)</f>
        <v>45268</v>
      </c>
      <c r="D177" t="s">
        <v>340</v>
      </c>
      <c r="E177" s="14">
        <v>159</v>
      </c>
      <c r="F177" s="7">
        <v>72.17</v>
      </c>
      <c r="G177" s="13">
        <f t="shared" si="5"/>
        <v>11475.03</v>
      </c>
    </row>
    <row r="178" spans="1:7" x14ac:dyDescent="0.25">
      <c r="A178" t="s">
        <v>341</v>
      </c>
      <c r="B178" s="4">
        <f>DATE(2023,4,10)</f>
        <v>45026</v>
      </c>
      <c r="C178" s="5">
        <f>DATE(2023,4,10)</f>
        <v>45026</v>
      </c>
      <c r="D178" t="s">
        <v>342</v>
      </c>
      <c r="E178" s="14">
        <v>7</v>
      </c>
      <c r="F178" s="7">
        <v>765.82</v>
      </c>
      <c r="G178" s="13">
        <f t="shared" si="5"/>
        <v>5360.7400000000007</v>
      </c>
    </row>
    <row r="179" spans="1:7" x14ac:dyDescent="0.25">
      <c r="A179" t="s">
        <v>343</v>
      </c>
      <c r="B179" s="4">
        <f>DATE(2023,8,9)</f>
        <v>45147</v>
      </c>
      <c r="C179" s="5">
        <f>DATE(2023,8,9)</f>
        <v>45147</v>
      </c>
      <c r="D179" t="s">
        <v>344</v>
      </c>
      <c r="E179" s="14">
        <v>2756</v>
      </c>
      <c r="F179" s="7">
        <v>2.13</v>
      </c>
      <c r="G179" s="13">
        <f t="shared" si="5"/>
        <v>5870.28</v>
      </c>
    </row>
    <row r="180" spans="1:7" x14ac:dyDescent="0.25">
      <c r="A180" t="s">
        <v>345</v>
      </c>
      <c r="B180" s="4">
        <f>DATE(2023,1,13)</f>
        <v>44939</v>
      </c>
      <c r="C180" s="5">
        <f>DATE(2023,1,13)</f>
        <v>44939</v>
      </c>
      <c r="D180" t="s">
        <v>346</v>
      </c>
      <c r="E180" s="14">
        <v>363</v>
      </c>
      <c r="F180" s="7">
        <v>35.46</v>
      </c>
      <c r="G180" s="13">
        <f t="shared" si="5"/>
        <v>12871.98</v>
      </c>
    </row>
    <row r="181" spans="1:7" x14ac:dyDescent="0.25">
      <c r="A181" t="s">
        <v>347</v>
      </c>
      <c r="B181" s="4">
        <f>DATE(2024,1,15)</f>
        <v>45306</v>
      </c>
      <c r="C181" s="5">
        <f>DATE(2024,1,15)</f>
        <v>45306</v>
      </c>
      <c r="D181" t="s">
        <v>348</v>
      </c>
      <c r="E181" s="14">
        <v>274</v>
      </c>
      <c r="F181" s="7">
        <v>8.85</v>
      </c>
      <c r="G181" s="13">
        <f t="shared" si="5"/>
        <v>2424.9</v>
      </c>
    </row>
    <row r="182" spans="1:7" x14ac:dyDescent="0.25">
      <c r="A182" t="s">
        <v>349</v>
      </c>
      <c r="B182" s="4">
        <f>DATE(2023,1,3)</f>
        <v>44929</v>
      </c>
      <c r="C182" s="5">
        <f>DATE(2023,1,3)</f>
        <v>44929</v>
      </c>
      <c r="D182" t="s">
        <v>350</v>
      </c>
      <c r="E182" s="14">
        <v>102</v>
      </c>
      <c r="F182" s="7">
        <v>17.09</v>
      </c>
      <c r="G182" s="13">
        <f t="shared" si="5"/>
        <v>1743.18</v>
      </c>
    </row>
    <row r="183" spans="1:7" x14ac:dyDescent="0.25">
      <c r="A183" t="s">
        <v>351</v>
      </c>
      <c r="B183" s="4">
        <f>DATE(2018,6,4)</f>
        <v>43255</v>
      </c>
      <c r="C183" s="5">
        <f>DATE(2018,6,4)</f>
        <v>43255</v>
      </c>
      <c r="D183" t="s">
        <v>352</v>
      </c>
      <c r="E183" s="14">
        <v>1574</v>
      </c>
      <c r="F183" s="7">
        <v>2.99</v>
      </c>
      <c r="G183" s="13">
        <f t="shared" si="5"/>
        <v>4706.26</v>
      </c>
    </row>
    <row r="184" spans="1:7" x14ac:dyDescent="0.25">
      <c r="A184" t="s">
        <v>353</v>
      </c>
      <c r="B184" s="4">
        <f>DATE(2023,1,13)</f>
        <v>44939</v>
      </c>
      <c r="C184" s="5">
        <f>DATE(2023,1,13)</f>
        <v>44939</v>
      </c>
      <c r="D184" t="s">
        <v>354</v>
      </c>
      <c r="E184" s="14">
        <v>9</v>
      </c>
      <c r="F184" s="7">
        <v>29.34</v>
      </c>
      <c r="G184" s="13">
        <f t="shared" si="5"/>
        <v>264.06</v>
      </c>
    </row>
    <row r="185" spans="1:7" x14ac:dyDescent="0.25">
      <c r="A185" t="s">
        <v>355</v>
      </c>
      <c r="B185" s="4">
        <f>DATE(2023,12,4)</f>
        <v>45264</v>
      </c>
      <c r="C185" s="5">
        <f>DATE(2023,12,4)</f>
        <v>45264</v>
      </c>
      <c r="D185" t="s">
        <v>356</v>
      </c>
      <c r="E185" s="14">
        <v>4161</v>
      </c>
      <c r="F185" s="7">
        <v>8.9700000000000006</v>
      </c>
      <c r="G185" s="13">
        <f t="shared" si="5"/>
        <v>37324.170000000006</v>
      </c>
    </row>
    <row r="186" spans="1:7" x14ac:dyDescent="0.25">
      <c r="A186" t="s">
        <v>357</v>
      </c>
      <c r="B186" s="4">
        <f>DATE(2024,7,23)</f>
        <v>45496</v>
      </c>
      <c r="C186" s="5">
        <f>DATE(2024,7,23)</f>
        <v>45496</v>
      </c>
      <c r="D186" t="s">
        <v>358</v>
      </c>
      <c r="E186" s="14">
        <v>85</v>
      </c>
      <c r="F186" s="7">
        <v>103.31</v>
      </c>
      <c r="G186" s="13">
        <f t="shared" si="5"/>
        <v>8781.35</v>
      </c>
    </row>
    <row r="187" spans="1:7" x14ac:dyDescent="0.25">
      <c r="A187" t="s">
        <v>359</v>
      </c>
      <c r="B187" s="4">
        <f>DATE(2023,4,10)</f>
        <v>45026</v>
      </c>
      <c r="C187" s="5">
        <f>DATE(2023,4,10)</f>
        <v>45026</v>
      </c>
      <c r="D187" t="s">
        <v>360</v>
      </c>
      <c r="E187" s="14">
        <v>189</v>
      </c>
      <c r="F187" s="7">
        <v>87.73</v>
      </c>
      <c r="G187" s="13">
        <f t="shared" si="5"/>
        <v>16580.97</v>
      </c>
    </row>
    <row r="188" spans="1:7" x14ac:dyDescent="0.25">
      <c r="A188" t="s">
        <v>361</v>
      </c>
      <c r="B188" s="4">
        <f>DATE(2023,12,8)</f>
        <v>45268</v>
      </c>
      <c r="C188" s="5">
        <f>DATE(2023,12,8)</f>
        <v>45268</v>
      </c>
      <c r="D188" t="s">
        <v>362</v>
      </c>
      <c r="E188" s="14">
        <v>40</v>
      </c>
      <c r="F188" s="7">
        <v>67.069999999999993</v>
      </c>
      <c r="G188" s="13">
        <f t="shared" si="5"/>
        <v>2682.7999999999997</v>
      </c>
    </row>
    <row r="189" spans="1:7" x14ac:dyDescent="0.25">
      <c r="A189" t="s">
        <v>363</v>
      </c>
      <c r="B189" s="4">
        <f>DATE(2023,12,15)</f>
        <v>45275</v>
      </c>
      <c r="C189" s="5">
        <f>DATE(2023,12,15)</f>
        <v>45275</v>
      </c>
      <c r="D189" t="s">
        <v>364</v>
      </c>
      <c r="E189" s="14">
        <v>7</v>
      </c>
      <c r="F189" s="7">
        <v>7556.69</v>
      </c>
      <c r="G189" s="13">
        <f t="shared" si="5"/>
        <v>52896.829999999994</v>
      </c>
    </row>
    <row r="190" spans="1:7" x14ac:dyDescent="0.25">
      <c r="A190" t="s">
        <v>365</v>
      </c>
      <c r="B190" s="4">
        <f>DATE(2024,9,2)</f>
        <v>45537</v>
      </c>
      <c r="C190" s="5">
        <f>DATE(2024,9,2)</f>
        <v>45537</v>
      </c>
      <c r="D190" t="s">
        <v>366</v>
      </c>
      <c r="E190" s="14">
        <v>3</v>
      </c>
      <c r="F190" s="7">
        <v>21015.11</v>
      </c>
      <c r="G190" s="13">
        <f t="shared" si="5"/>
        <v>63045.33</v>
      </c>
    </row>
    <row r="191" spans="1:7" x14ac:dyDescent="0.25">
      <c r="A191" t="s">
        <v>367</v>
      </c>
      <c r="B191" s="4">
        <f>DATE(2022,11,9)</f>
        <v>44874</v>
      </c>
      <c r="C191" s="5">
        <f>DATE(2022,11,9)</f>
        <v>44874</v>
      </c>
      <c r="D191" t="s">
        <v>368</v>
      </c>
      <c r="E191" s="14">
        <v>3</v>
      </c>
      <c r="F191" s="7">
        <v>16284</v>
      </c>
      <c r="G191" s="13">
        <f t="shared" si="5"/>
        <v>48852</v>
      </c>
    </row>
    <row r="192" spans="1:7" x14ac:dyDescent="0.25">
      <c r="A192" t="s">
        <v>369</v>
      </c>
      <c r="B192" s="4">
        <f>DATE(2022,12,2)</f>
        <v>44897</v>
      </c>
      <c r="C192" s="5">
        <f>DATE(2022,12,2)</f>
        <v>44897</v>
      </c>
      <c r="D192" t="s">
        <v>370</v>
      </c>
      <c r="E192" s="14">
        <v>11</v>
      </c>
      <c r="F192" s="7">
        <v>440</v>
      </c>
      <c r="G192" s="13">
        <f t="shared" si="5"/>
        <v>4840</v>
      </c>
    </row>
    <row r="193" spans="1:7" x14ac:dyDescent="0.25">
      <c r="A193" t="s">
        <v>371</v>
      </c>
      <c r="B193" s="4">
        <f>DATE(2022,11,9)</f>
        <v>44874</v>
      </c>
      <c r="C193" s="5">
        <f>DATE(2022,11,9)</f>
        <v>44874</v>
      </c>
      <c r="D193" t="s">
        <v>372</v>
      </c>
      <c r="E193" s="14">
        <v>3</v>
      </c>
      <c r="F193" s="7">
        <v>16815</v>
      </c>
      <c r="G193" s="13">
        <f t="shared" si="5"/>
        <v>50445</v>
      </c>
    </row>
    <row r="194" spans="1:7" x14ac:dyDescent="0.25">
      <c r="A194" t="s">
        <v>373</v>
      </c>
      <c r="B194" s="4">
        <f>DATE(2018,5,25)</f>
        <v>43245</v>
      </c>
      <c r="C194" s="5">
        <f>DATE(2018,5,25)</f>
        <v>43245</v>
      </c>
      <c r="D194" t="s">
        <v>374</v>
      </c>
      <c r="E194" s="14">
        <v>7</v>
      </c>
      <c r="F194" s="7">
        <v>1339.26</v>
      </c>
      <c r="G194" s="13">
        <f t="shared" si="5"/>
        <v>9374.82</v>
      </c>
    </row>
    <row r="195" spans="1:7" x14ac:dyDescent="0.25">
      <c r="A195" t="s">
        <v>375</v>
      </c>
      <c r="B195" s="4">
        <f t="shared" ref="B195:C197" si="7">DATE(2017,11,29)</f>
        <v>43068</v>
      </c>
      <c r="C195" s="5">
        <f t="shared" si="7"/>
        <v>43068</v>
      </c>
      <c r="D195" t="s">
        <v>376</v>
      </c>
      <c r="E195" s="14">
        <v>8</v>
      </c>
      <c r="F195" s="7">
        <v>1219.0899999999999</v>
      </c>
      <c r="G195" s="13">
        <f t="shared" si="5"/>
        <v>9752.7199999999993</v>
      </c>
    </row>
    <row r="196" spans="1:7" x14ac:dyDescent="0.25">
      <c r="A196" t="s">
        <v>377</v>
      </c>
      <c r="B196" s="4">
        <f t="shared" si="7"/>
        <v>43068</v>
      </c>
      <c r="C196" s="5">
        <f t="shared" si="7"/>
        <v>43068</v>
      </c>
      <c r="D196" t="s">
        <v>378</v>
      </c>
      <c r="E196" s="14">
        <v>8</v>
      </c>
      <c r="F196" s="7">
        <v>1219.6500000000001</v>
      </c>
      <c r="G196" s="13">
        <f t="shared" si="5"/>
        <v>9757.2000000000007</v>
      </c>
    </row>
    <row r="197" spans="1:7" x14ac:dyDescent="0.25">
      <c r="A197" t="s">
        <v>379</v>
      </c>
      <c r="B197" s="4">
        <f t="shared" si="7"/>
        <v>43068</v>
      </c>
      <c r="C197" s="5">
        <f t="shared" si="7"/>
        <v>43068</v>
      </c>
      <c r="D197" t="s">
        <v>380</v>
      </c>
      <c r="E197" s="14">
        <v>9</v>
      </c>
      <c r="F197" s="7">
        <v>1170.92</v>
      </c>
      <c r="G197" s="13">
        <f t="shared" si="5"/>
        <v>10538.28</v>
      </c>
    </row>
    <row r="198" spans="1:7" x14ac:dyDescent="0.25">
      <c r="A198" t="s">
        <v>381</v>
      </c>
      <c r="B198" s="4">
        <f>DATE(2022,12,2)</f>
        <v>44897</v>
      </c>
      <c r="C198" s="5">
        <f>DATE(2022,12,2)</f>
        <v>44897</v>
      </c>
      <c r="D198" t="s">
        <v>382</v>
      </c>
      <c r="E198" s="14">
        <v>45</v>
      </c>
      <c r="F198" s="7">
        <v>634.11</v>
      </c>
      <c r="G198" s="13">
        <f t="shared" si="5"/>
        <v>28534.95</v>
      </c>
    </row>
    <row r="199" spans="1:7" x14ac:dyDescent="0.25">
      <c r="A199" t="s">
        <v>383</v>
      </c>
      <c r="B199" s="4">
        <f>DATE(2022,11,9)</f>
        <v>44874</v>
      </c>
      <c r="C199" s="5">
        <f>DATE(2022,11,9)</f>
        <v>44874</v>
      </c>
      <c r="D199" t="s">
        <v>384</v>
      </c>
      <c r="E199" s="14">
        <v>3</v>
      </c>
      <c r="F199" s="7">
        <v>16815</v>
      </c>
      <c r="G199" s="13">
        <f t="shared" si="5"/>
        <v>50445</v>
      </c>
    </row>
    <row r="200" spans="1:7" x14ac:dyDescent="0.25">
      <c r="A200" t="s">
        <v>385</v>
      </c>
      <c r="B200" s="4">
        <f>DATE(2023,4,10)</f>
        <v>45026</v>
      </c>
      <c r="C200" s="5">
        <f>DATE(2023,4,10)</f>
        <v>45026</v>
      </c>
      <c r="D200" t="s">
        <v>386</v>
      </c>
      <c r="E200" s="14">
        <v>40</v>
      </c>
      <c r="F200" s="7">
        <v>448.4</v>
      </c>
      <c r="G200" s="13">
        <f t="shared" si="5"/>
        <v>17936</v>
      </c>
    </row>
    <row r="201" spans="1:7" x14ac:dyDescent="0.25">
      <c r="A201" t="s">
        <v>387</v>
      </c>
      <c r="B201" s="4">
        <f>DATE(2022,12,2)</f>
        <v>44897</v>
      </c>
      <c r="C201" s="5">
        <f>DATE(2022,12,2)</f>
        <v>44897</v>
      </c>
      <c r="D201" t="s">
        <v>388</v>
      </c>
      <c r="E201" s="14">
        <v>7</v>
      </c>
      <c r="F201" s="7">
        <v>67.61</v>
      </c>
      <c r="G201" s="13">
        <f t="shared" si="5"/>
        <v>473.27</v>
      </c>
    </row>
    <row r="202" spans="1:7" x14ac:dyDescent="0.25">
      <c r="A202" t="s">
        <v>389</v>
      </c>
      <c r="B202" s="4">
        <f>DATE(2023,12,8)</f>
        <v>45268</v>
      </c>
      <c r="C202" s="5">
        <f>DATE(2023,12,8)</f>
        <v>45268</v>
      </c>
      <c r="D202" t="s">
        <v>390</v>
      </c>
      <c r="E202" s="14">
        <v>84</v>
      </c>
      <c r="F202" s="7">
        <v>90.65</v>
      </c>
      <c r="G202" s="13">
        <f t="shared" ref="G202:G265" si="8">E202*F202</f>
        <v>7614.6</v>
      </c>
    </row>
    <row r="203" spans="1:7" x14ac:dyDescent="0.25">
      <c r="A203" t="s">
        <v>391</v>
      </c>
      <c r="B203" s="4">
        <f>DATE(2024,3,6)</f>
        <v>45357</v>
      </c>
      <c r="C203" s="5">
        <f>DATE(2024,3,6)</f>
        <v>45357</v>
      </c>
      <c r="D203" t="s">
        <v>392</v>
      </c>
      <c r="E203" s="14">
        <v>84</v>
      </c>
      <c r="F203" s="7">
        <v>342.44</v>
      </c>
      <c r="G203" s="13">
        <f t="shared" si="8"/>
        <v>28764.959999999999</v>
      </c>
    </row>
    <row r="204" spans="1:7" x14ac:dyDescent="0.25">
      <c r="A204" t="s">
        <v>393</v>
      </c>
      <c r="B204" s="4">
        <f>DATE(2023,1,3)</f>
        <v>44929</v>
      </c>
      <c r="C204" s="5">
        <f>DATE(2023,1,3)</f>
        <v>44929</v>
      </c>
      <c r="D204" t="s">
        <v>394</v>
      </c>
      <c r="E204" s="14">
        <v>482</v>
      </c>
      <c r="F204" s="7">
        <v>13.03</v>
      </c>
      <c r="G204" s="13">
        <f t="shared" si="8"/>
        <v>6280.46</v>
      </c>
    </row>
    <row r="205" spans="1:7" x14ac:dyDescent="0.25">
      <c r="A205" t="s">
        <v>395</v>
      </c>
      <c r="B205" s="4">
        <f t="shared" ref="B205:C211" si="9">DATE(2024,10,22)</f>
        <v>45587</v>
      </c>
      <c r="C205" s="5">
        <f t="shared" si="9"/>
        <v>45587</v>
      </c>
      <c r="D205" t="s">
        <v>396</v>
      </c>
      <c r="E205" s="14">
        <v>99</v>
      </c>
      <c r="F205" s="7">
        <v>5</v>
      </c>
      <c r="G205" s="13">
        <f t="shared" si="8"/>
        <v>495</v>
      </c>
    </row>
    <row r="206" spans="1:7" x14ac:dyDescent="0.25">
      <c r="A206" t="s">
        <v>397</v>
      </c>
      <c r="B206" s="4">
        <f t="shared" si="9"/>
        <v>45587</v>
      </c>
      <c r="C206" s="5">
        <f t="shared" si="9"/>
        <v>45587</v>
      </c>
      <c r="D206" t="s">
        <v>398</v>
      </c>
      <c r="E206" s="14">
        <v>100</v>
      </c>
      <c r="F206" s="7">
        <v>8</v>
      </c>
      <c r="G206" s="13">
        <f t="shared" si="8"/>
        <v>800</v>
      </c>
    </row>
    <row r="207" spans="1:7" x14ac:dyDescent="0.25">
      <c r="A207" t="s">
        <v>399</v>
      </c>
      <c r="B207" s="4">
        <f t="shared" si="9"/>
        <v>45587</v>
      </c>
      <c r="C207" s="5">
        <f t="shared" si="9"/>
        <v>45587</v>
      </c>
      <c r="D207" t="s">
        <v>400</v>
      </c>
      <c r="E207" s="14">
        <v>100</v>
      </c>
      <c r="F207" s="7">
        <v>7.01</v>
      </c>
      <c r="G207" s="13">
        <f t="shared" si="8"/>
        <v>701</v>
      </c>
    </row>
    <row r="208" spans="1:7" x14ac:dyDescent="0.25">
      <c r="A208" t="s">
        <v>401</v>
      </c>
      <c r="B208" s="4">
        <f t="shared" si="9"/>
        <v>45587</v>
      </c>
      <c r="C208" s="5">
        <f t="shared" si="9"/>
        <v>45587</v>
      </c>
      <c r="D208" t="s">
        <v>402</v>
      </c>
      <c r="E208" s="14">
        <v>100</v>
      </c>
      <c r="F208" s="7">
        <v>9.5</v>
      </c>
      <c r="G208" s="13">
        <f t="shared" si="8"/>
        <v>950</v>
      </c>
    </row>
    <row r="209" spans="1:7" x14ac:dyDescent="0.25">
      <c r="A209" t="s">
        <v>403</v>
      </c>
      <c r="B209" s="4">
        <f t="shared" si="9"/>
        <v>45587</v>
      </c>
      <c r="C209" s="5">
        <f t="shared" si="9"/>
        <v>45587</v>
      </c>
      <c r="D209" t="s">
        <v>404</v>
      </c>
      <c r="E209" s="14">
        <v>100</v>
      </c>
      <c r="F209" s="7">
        <v>10.97</v>
      </c>
      <c r="G209" s="13">
        <f t="shared" si="8"/>
        <v>1097</v>
      </c>
    </row>
    <row r="210" spans="1:7" x14ac:dyDescent="0.25">
      <c r="A210" t="s">
        <v>405</v>
      </c>
      <c r="B210" s="4">
        <f t="shared" si="9"/>
        <v>45587</v>
      </c>
      <c r="C210" s="5">
        <f t="shared" si="9"/>
        <v>45587</v>
      </c>
      <c r="D210" t="s">
        <v>406</v>
      </c>
      <c r="E210" s="14">
        <v>100</v>
      </c>
      <c r="F210" s="7">
        <v>11.8</v>
      </c>
      <c r="G210" s="13">
        <f t="shared" si="8"/>
        <v>1180</v>
      </c>
    </row>
    <row r="211" spans="1:7" x14ac:dyDescent="0.25">
      <c r="A211" t="s">
        <v>407</v>
      </c>
      <c r="B211" s="4">
        <f t="shared" si="9"/>
        <v>45587</v>
      </c>
      <c r="C211" s="5">
        <f t="shared" si="9"/>
        <v>45587</v>
      </c>
      <c r="D211" t="s">
        <v>408</v>
      </c>
      <c r="E211" s="14">
        <v>100</v>
      </c>
      <c r="F211" s="7">
        <v>11.98</v>
      </c>
      <c r="G211" s="13">
        <f t="shared" si="8"/>
        <v>1198</v>
      </c>
    </row>
    <row r="212" spans="1:7" x14ac:dyDescent="0.25">
      <c r="A212" t="s">
        <v>409</v>
      </c>
      <c r="B212" s="4">
        <f>DATE(2024,1,15)</f>
        <v>45306</v>
      </c>
      <c r="C212" s="5">
        <f>DATE(2024,1,15)</f>
        <v>45306</v>
      </c>
      <c r="D212" t="s">
        <v>410</v>
      </c>
      <c r="E212" s="14">
        <v>160</v>
      </c>
      <c r="F212" s="7">
        <v>9.68</v>
      </c>
      <c r="G212" s="13">
        <f t="shared" si="8"/>
        <v>1548.8</v>
      </c>
    </row>
    <row r="213" spans="1:7" x14ac:dyDescent="0.25">
      <c r="A213" t="s">
        <v>411</v>
      </c>
      <c r="B213" s="4">
        <f>DATE(2024,10,22)</f>
        <v>45587</v>
      </c>
      <c r="C213" s="5">
        <f>DATE(2024,10,22)</f>
        <v>45587</v>
      </c>
      <c r="D213" t="s">
        <v>412</v>
      </c>
      <c r="E213" s="14">
        <v>100</v>
      </c>
      <c r="F213" s="7">
        <v>13.99</v>
      </c>
      <c r="G213" s="13">
        <f t="shared" si="8"/>
        <v>1399</v>
      </c>
    </row>
    <row r="214" spans="1:7" x14ac:dyDescent="0.25">
      <c r="A214" t="s">
        <v>413</v>
      </c>
      <c r="B214" s="4">
        <f t="shared" ref="B214:C216" si="10">DATE(2022,6,22)</f>
        <v>44734</v>
      </c>
      <c r="C214" s="5">
        <f t="shared" si="10"/>
        <v>44734</v>
      </c>
      <c r="D214" t="s">
        <v>414</v>
      </c>
      <c r="E214" s="14">
        <v>10</v>
      </c>
      <c r="F214" s="7">
        <v>496.4</v>
      </c>
      <c r="G214" s="13">
        <f t="shared" si="8"/>
        <v>4964</v>
      </c>
    </row>
    <row r="215" spans="1:7" x14ac:dyDescent="0.25">
      <c r="A215" t="s">
        <v>415</v>
      </c>
      <c r="B215" s="4">
        <f t="shared" si="10"/>
        <v>44734</v>
      </c>
      <c r="C215" s="5">
        <f t="shared" si="10"/>
        <v>44734</v>
      </c>
      <c r="D215" t="s">
        <v>416</v>
      </c>
      <c r="E215" s="14">
        <v>11</v>
      </c>
      <c r="F215" s="7">
        <v>476.23</v>
      </c>
      <c r="G215" s="13">
        <f t="shared" si="8"/>
        <v>5238.5300000000007</v>
      </c>
    </row>
    <row r="216" spans="1:7" x14ac:dyDescent="0.25">
      <c r="A216" t="s">
        <v>417</v>
      </c>
      <c r="B216" s="4">
        <f t="shared" si="10"/>
        <v>44734</v>
      </c>
      <c r="C216" s="5">
        <f t="shared" si="10"/>
        <v>44734</v>
      </c>
      <c r="D216" t="s">
        <v>418</v>
      </c>
      <c r="E216" s="14">
        <v>11</v>
      </c>
      <c r="F216" s="7">
        <v>482.93</v>
      </c>
      <c r="G216" s="13">
        <f t="shared" si="8"/>
        <v>5312.2300000000005</v>
      </c>
    </row>
    <row r="217" spans="1:7" x14ac:dyDescent="0.25">
      <c r="A217" t="s">
        <v>419</v>
      </c>
      <c r="B217" s="4">
        <f>DATE(2024,2,20)</f>
        <v>45342</v>
      </c>
      <c r="C217" s="5">
        <f>DATE(2024,2,20)</f>
        <v>45342</v>
      </c>
      <c r="D217" t="s">
        <v>420</v>
      </c>
      <c r="E217" s="14">
        <v>551</v>
      </c>
      <c r="F217" s="7">
        <v>17.079999999999998</v>
      </c>
      <c r="G217" s="13">
        <f t="shared" si="8"/>
        <v>9411.08</v>
      </c>
    </row>
    <row r="218" spans="1:7" x14ac:dyDescent="0.25">
      <c r="A218" t="s">
        <v>421</v>
      </c>
      <c r="B218" s="4">
        <f t="shared" ref="B218:C221" si="11">DATE(2022,12,19)</f>
        <v>44914</v>
      </c>
      <c r="C218" s="5">
        <f t="shared" si="11"/>
        <v>44914</v>
      </c>
      <c r="D218" t="s">
        <v>422</v>
      </c>
      <c r="E218" s="14">
        <v>11</v>
      </c>
      <c r="F218" s="7">
        <v>2637.3</v>
      </c>
      <c r="G218" s="13">
        <f t="shared" si="8"/>
        <v>29010.300000000003</v>
      </c>
    </row>
    <row r="219" spans="1:7" x14ac:dyDescent="0.25">
      <c r="A219" t="s">
        <v>423</v>
      </c>
      <c r="B219" s="4">
        <f t="shared" si="11"/>
        <v>44914</v>
      </c>
      <c r="C219" s="5">
        <f t="shared" si="11"/>
        <v>44914</v>
      </c>
      <c r="D219" t="s">
        <v>424</v>
      </c>
      <c r="E219" s="14">
        <v>4</v>
      </c>
      <c r="F219" s="7">
        <v>1761.51</v>
      </c>
      <c r="G219" s="13">
        <f t="shared" si="8"/>
        <v>7046.04</v>
      </c>
    </row>
    <row r="220" spans="1:7" x14ac:dyDescent="0.25">
      <c r="A220" t="s">
        <v>425</v>
      </c>
      <c r="B220" s="4">
        <f t="shared" si="11"/>
        <v>44914</v>
      </c>
      <c r="C220" s="5">
        <f t="shared" si="11"/>
        <v>44914</v>
      </c>
      <c r="D220" t="s">
        <v>426</v>
      </c>
      <c r="E220" s="14">
        <v>8</v>
      </c>
      <c r="F220" s="7">
        <v>1751.82</v>
      </c>
      <c r="G220" s="13">
        <f t="shared" si="8"/>
        <v>14014.56</v>
      </c>
    </row>
    <row r="221" spans="1:7" x14ac:dyDescent="0.25">
      <c r="A221" t="s">
        <v>427</v>
      </c>
      <c r="B221" s="4">
        <f t="shared" si="11"/>
        <v>44914</v>
      </c>
      <c r="C221" s="5">
        <f t="shared" si="11"/>
        <v>44914</v>
      </c>
      <c r="D221" t="s">
        <v>428</v>
      </c>
      <c r="E221" s="14">
        <v>5</v>
      </c>
      <c r="F221" s="7">
        <v>1738.03</v>
      </c>
      <c r="G221" s="13">
        <f t="shared" si="8"/>
        <v>8690.15</v>
      </c>
    </row>
    <row r="222" spans="1:7" x14ac:dyDescent="0.25">
      <c r="A222" t="s">
        <v>429</v>
      </c>
      <c r="B222" s="4">
        <f t="shared" ref="B222:C225" si="12">DATE(2021,4,15)</f>
        <v>44301</v>
      </c>
      <c r="C222" s="5">
        <f t="shared" si="12"/>
        <v>44301</v>
      </c>
      <c r="D222" t="s">
        <v>430</v>
      </c>
      <c r="E222" s="14">
        <v>6</v>
      </c>
      <c r="F222" s="7">
        <v>9332.49</v>
      </c>
      <c r="G222" s="13">
        <f t="shared" si="8"/>
        <v>55994.94</v>
      </c>
    </row>
    <row r="223" spans="1:7" x14ac:dyDescent="0.25">
      <c r="A223" t="s">
        <v>431</v>
      </c>
      <c r="B223" s="4">
        <f t="shared" si="12"/>
        <v>44301</v>
      </c>
      <c r="C223" s="5">
        <f t="shared" si="12"/>
        <v>44301</v>
      </c>
      <c r="D223" t="s">
        <v>432</v>
      </c>
      <c r="E223" s="14">
        <v>9</v>
      </c>
      <c r="F223" s="7">
        <v>9395.76</v>
      </c>
      <c r="G223" s="13">
        <f t="shared" si="8"/>
        <v>84561.84</v>
      </c>
    </row>
    <row r="224" spans="1:7" x14ac:dyDescent="0.25">
      <c r="A224" t="s">
        <v>433</v>
      </c>
      <c r="B224" s="4">
        <f t="shared" si="12"/>
        <v>44301</v>
      </c>
      <c r="C224" s="5">
        <f t="shared" si="12"/>
        <v>44301</v>
      </c>
      <c r="D224" t="s">
        <v>434</v>
      </c>
      <c r="E224" s="14">
        <v>6</v>
      </c>
      <c r="F224" s="7">
        <v>8986.98</v>
      </c>
      <c r="G224" s="13">
        <f t="shared" si="8"/>
        <v>53921.88</v>
      </c>
    </row>
    <row r="225" spans="1:7" x14ac:dyDescent="0.25">
      <c r="A225" t="s">
        <v>435</v>
      </c>
      <c r="B225" s="4">
        <f t="shared" si="12"/>
        <v>44301</v>
      </c>
      <c r="C225" s="5">
        <f t="shared" si="12"/>
        <v>44301</v>
      </c>
      <c r="D225" t="s">
        <v>436</v>
      </c>
      <c r="E225" s="14">
        <v>11</v>
      </c>
      <c r="F225" s="7">
        <v>8949.2900000000009</v>
      </c>
      <c r="G225" s="13">
        <f t="shared" si="8"/>
        <v>98442.19</v>
      </c>
    </row>
    <row r="226" spans="1:7" x14ac:dyDescent="0.25">
      <c r="A226" t="s">
        <v>437</v>
      </c>
      <c r="B226" s="4">
        <f>DATE(2022,12,14)</f>
        <v>44909</v>
      </c>
      <c r="C226" s="5">
        <f>DATE(2022,12,14)</f>
        <v>44909</v>
      </c>
      <c r="D226" t="s">
        <v>438</v>
      </c>
      <c r="E226" s="14">
        <v>99</v>
      </c>
      <c r="F226" s="7">
        <v>4.72</v>
      </c>
      <c r="G226" s="13">
        <f t="shared" si="8"/>
        <v>467.28</v>
      </c>
    </row>
    <row r="227" spans="1:7" x14ac:dyDescent="0.25">
      <c r="A227" t="s">
        <v>439</v>
      </c>
      <c r="B227" s="4">
        <f t="shared" ref="B227:C229" si="13">DATE(2024,11,12)</f>
        <v>45608</v>
      </c>
      <c r="C227" s="5">
        <f t="shared" si="13"/>
        <v>45608</v>
      </c>
      <c r="D227" t="s">
        <v>440</v>
      </c>
      <c r="E227" s="14">
        <v>8</v>
      </c>
      <c r="F227" s="7">
        <v>6493.44</v>
      </c>
      <c r="G227" s="13">
        <f t="shared" si="8"/>
        <v>51947.519999999997</v>
      </c>
    </row>
    <row r="228" spans="1:7" x14ac:dyDescent="0.25">
      <c r="A228" t="s">
        <v>441</v>
      </c>
      <c r="B228" s="4">
        <f t="shared" si="13"/>
        <v>45608</v>
      </c>
      <c r="C228" s="5">
        <f t="shared" si="13"/>
        <v>45608</v>
      </c>
      <c r="D228" t="s">
        <v>442</v>
      </c>
      <c r="E228" s="14">
        <v>7</v>
      </c>
      <c r="F228" s="7">
        <v>11709.26</v>
      </c>
      <c r="G228" s="13">
        <f t="shared" si="8"/>
        <v>81964.820000000007</v>
      </c>
    </row>
    <row r="229" spans="1:7" x14ac:dyDescent="0.25">
      <c r="A229" t="s">
        <v>443</v>
      </c>
      <c r="B229" s="4">
        <f t="shared" si="13"/>
        <v>45608</v>
      </c>
      <c r="C229" s="5">
        <f t="shared" si="13"/>
        <v>45608</v>
      </c>
      <c r="D229" t="s">
        <v>444</v>
      </c>
      <c r="E229" s="14">
        <v>7</v>
      </c>
      <c r="F229" s="7">
        <v>17527.12</v>
      </c>
      <c r="G229" s="13">
        <f t="shared" si="8"/>
        <v>122689.84</v>
      </c>
    </row>
    <row r="230" spans="1:7" x14ac:dyDescent="0.25">
      <c r="A230" t="s">
        <v>445</v>
      </c>
      <c r="B230" s="4">
        <f>DATE(2020,3,2)</f>
        <v>43892</v>
      </c>
      <c r="C230" s="5">
        <f>DATE(2020,3,2)</f>
        <v>43892</v>
      </c>
      <c r="D230" t="s">
        <v>446</v>
      </c>
      <c r="E230" s="14">
        <v>4</v>
      </c>
      <c r="F230" s="7">
        <v>690.3</v>
      </c>
      <c r="G230" s="13">
        <f t="shared" si="8"/>
        <v>2761.2</v>
      </c>
    </row>
    <row r="231" spans="1:7" x14ac:dyDescent="0.25">
      <c r="A231" t="s">
        <v>447</v>
      </c>
      <c r="B231" s="4">
        <f>DATE(2024,5,8)</f>
        <v>45420</v>
      </c>
      <c r="C231" s="5">
        <f>DATE(2024,5,8)</f>
        <v>45420</v>
      </c>
      <c r="D231" t="s">
        <v>448</v>
      </c>
      <c r="E231" s="14">
        <v>9</v>
      </c>
      <c r="F231" s="7">
        <v>27788.23</v>
      </c>
      <c r="G231" s="13">
        <f t="shared" si="8"/>
        <v>250094.07</v>
      </c>
    </row>
    <row r="232" spans="1:7" x14ac:dyDescent="0.25">
      <c r="A232" t="s">
        <v>449</v>
      </c>
      <c r="B232" s="4">
        <f>DATE(2024,3,6)</f>
        <v>45357</v>
      </c>
      <c r="C232" s="5">
        <f>DATE(2024,3,6)</f>
        <v>45357</v>
      </c>
      <c r="D232" t="s">
        <v>450</v>
      </c>
      <c r="E232" s="14">
        <v>128</v>
      </c>
      <c r="F232" s="7">
        <v>319.86</v>
      </c>
      <c r="G232" s="13">
        <f t="shared" si="8"/>
        <v>40942.080000000002</v>
      </c>
    </row>
    <row r="233" spans="1:7" x14ac:dyDescent="0.25">
      <c r="A233" t="s">
        <v>451</v>
      </c>
      <c r="B233" s="4">
        <f>DATE(2024,9,2)</f>
        <v>45537</v>
      </c>
      <c r="C233" s="5">
        <f>DATE(2024,9,2)</f>
        <v>45537</v>
      </c>
      <c r="D233" t="s">
        <v>452</v>
      </c>
      <c r="E233" s="14">
        <v>5</v>
      </c>
      <c r="F233" s="7">
        <v>18437.89</v>
      </c>
      <c r="G233" s="13">
        <f t="shared" si="8"/>
        <v>92189.45</v>
      </c>
    </row>
    <row r="234" spans="1:7" x14ac:dyDescent="0.25">
      <c r="A234" t="s">
        <v>453</v>
      </c>
      <c r="B234" s="4">
        <f>DATE(2024,9,2)</f>
        <v>45537</v>
      </c>
      <c r="C234" s="5">
        <f>DATE(2024,9,2)</f>
        <v>45537</v>
      </c>
      <c r="D234" t="s">
        <v>454</v>
      </c>
      <c r="E234" s="14">
        <v>14</v>
      </c>
      <c r="F234" s="7">
        <v>17187.05</v>
      </c>
      <c r="G234" s="13">
        <f t="shared" si="8"/>
        <v>240618.69999999998</v>
      </c>
    </row>
    <row r="235" spans="1:7" x14ac:dyDescent="0.25">
      <c r="A235" t="s">
        <v>455</v>
      </c>
      <c r="B235" s="4">
        <f>DATE(2024,11,12)</f>
        <v>45608</v>
      </c>
      <c r="C235" s="5">
        <f>DATE(2024,11,12)</f>
        <v>45608</v>
      </c>
      <c r="D235" t="s">
        <v>456</v>
      </c>
      <c r="E235" s="14">
        <v>12</v>
      </c>
      <c r="F235" s="7">
        <v>16441.650000000001</v>
      </c>
      <c r="G235" s="13">
        <f t="shared" si="8"/>
        <v>197299.80000000002</v>
      </c>
    </row>
    <row r="236" spans="1:7" x14ac:dyDescent="0.25">
      <c r="A236" t="s">
        <v>457</v>
      </c>
      <c r="B236" s="4">
        <f>DATE(2024,11,12)</f>
        <v>45608</v>
      </c>
      <c r="C236" s="5">
        <f>DATE(2024,11,12)</f>
        <v>45608</v>
      </c>
      <c r="D236" t="s">
        <v>458</v>
      </c>
      <c r="E236" s="14">
        <v>10</v>
      </c>
      <c r="F236" s="7">
        <v>17789.29</v>
      </c>
      <c r="G236" s="13">
        <f t="shared" si="8"/>
        <v>177892.90000000002</v>
      </c>
    </row>
    <row r="237" spans="1:7" x14ac:dyDescent="0.25">
      <c r="A237" t="s">
        <v>459</v>
      </c>
      <c r="B237" s="4">
        <f>DATE(2024,9,2)</f>
        <v>45537</v>
      </c>
      <c r="C237" s="5">
        <f>DATE(2024,9,2)</f>
        <v>45537</v>
      </c>
      <c r="D237" t="s">
        <v>460</v>
      </c>
      <c r="E237" s="14">
        <v>2</v>
      </c>
      <c r="F237" s="7">
        <v>25594.639999999999</v>
      </c>
      <c r="G237" s="13">
        <f t="shared" si="8"/>
        <v>51189.279999999999</v>
      </c>
    </row>
    <row r="238" spans="1:7" x14ac:dyDescent="0.25">
      <c r="A238" t="s">
        <v>461</v>
      </c>
      <c r="B238" s="4">
        <f>DATE(2022,7,12)</f>
        <v>44754</v>
      </c>
      <c r="C238" s="5">
        <f>DATE(2022,7,12)</f>
        <v>44754</v>
      </c>
      <c r="D238" t="s">
        <v>462</v>
      </c>
      <c r="E238" s="14">
        <v>4</v>
      </c>
      <c r="F238" s="7">
        <v>11569.9</v>
      </c>
      <c r="G238" s="13">
        <f t="shared" si="8"/>
        <v>46279.6</v>
      </c>
    </row>
    <row r="239" spans="1:7" x14ac:dyDescent="0.25">
      <c r="A239" t="s">
        <v>463</v>
      </c>
      <c r="B239" s="4">
        <f>DATE(2022,12,2)</f>
        <v>44897</v>
      </c>
      <c r="C239" s="5">
        <f>DATE(2022,12,2)</f>
        <v>44897</v>
      </c>
      <c r="D239" t="s">
        <v>464</v>
      </c>
      <c r="E239" s="14">
        <v>56</v>
      </c>
      <c r="F239" s="7">
        <v>444</v>
      </c>
      <c r="G239" s="13">
        <f t="shared" si="8"/>
        <v>24864</v>
      </c>
    </row>
    <row r="240" spans="1:7" x14ac:dyDescent="0.25">
      <c r="A240" t="s">
        <v>465</v>
      </c>
      <c r="B240" s="4">
        <f>DATE(2023,12,8)</f>
        <v>45268</v>
      </c>
      <c r="C240" s="5">
        <f>DATE(2023,12,8)</f>
        <v>45268</v>
      </c>
      <c r="D240" t="s">
        <v>466</v>
      </c>
      <c r="E240" s="14">
        <v>1502</v>
      </c>
      <c r="F240" s="7">
        <v>3.44</v>
      </c>
      <c r="G240" s="13">
        <f t="shared" si="8"/>
        <v>5166.88</v>
      </c>
    </row>
    <row r="241" spans="1:7" x14ac:dyDescent="0.25">
      <c r="A241" t="s">
        <v>467</v>
      </c>
      <c r="B241" s="4">
        <f>DATE(2022,12,14)</f>
        <v>44909</v>
      </c>
      <c r="C241" s="5">
        <f>DATE(2022,12,14)</f>
        <v>44909</v>
      </c>
      <c r="D241" t="s">
        <v>468</v>
      </c>
      <c r="E241" s="14">
        <v>749</v>
      </c>
      <c r="F241" s="7">
        <v>0.71</v>
      </c>
      <c r="G241" s="13">
        <f t="shared" si="8"/>
        <v>531.79</v>
      </c>
    </row>
    <row r="242" spans="1:7" x14ac:dyDescent="0.25">
      <c r="A242" t="s">
        <v>469</v>
      </c>
      <c r="B242" s="4">
        <f t="shared" ref="B242:C247" si="14">DATE(2022,12,19)</f>
        <v>44914</v>
      </c>
      <c r="C242" s="5">
        <f t="shared" si="14"/>
        <v>44914</v>
      </c>
      <c r="D242" t="s">
        <v>470</v>
      </c>
      <c r="E242" s="14">
        <v>9</v>
      </c>
      <c r="F242" s="7">
        <v>649</v>
      </c>
      <c r="G242" s="13">
        <f t="shared" si="8"/>
        <v>5841</v>
      </c>
    </row>
    <row r="243" spans="1:7" x14ac:dyDescent="0.25">
      <c r="A243" t="s">
        <v>471</v>
      </c>
      <c r="B243" s="4">
        <f t="shared" si="14"/>
        <v>44914</v>
      </c>
      <c r="C243" s="5">
        <f t="shared" si="14"/>
        <v>44914</v>
      </c>
      <c r="D243" t="s">
        <v>472</v>
      </c>
      <c r="E243" s="14">
        <v>4</v>
      </c>
      <c r="F243" s="7">
        <v>649</v>
      </c>
      <c r="G243" s="13">
        <f t="shared" si="8"/>
        <v>2596</v>
      </c>
    </row>
    <row r="244" spans="1:7" x14ac:dyDescent="0.25">
      <c r="A244" t="s">
        <v>473</v>
      </c>
      <c r="B244" s="4">
        <f t="shared" si="14"/>
        <v>44914</v>
      </c>
      <c r="C244" s="5">
        <f t="shared" si="14"/>
        <v>44914</v>
      </c>
      <c r="D244" t="s">
        <v>474</v>
      </c>
      <c r="E244" s="14">
        <v>3</v>
      </c>
      <c r="F244" s="7">
        <v>459.67</v>
      </c>
      <c r="G244" s="13">
        <f t="shared" si="8"/>
        <v>1379.01</v>
      </c>
    </row>
    <row r="245" spans="1:7" x14ac:dyDescent="0.25">
      <c r="A245" t="s">
        <v>475</v>
      </c>
      <c r="B245" s="4">
        <f t="shared" si="14"/>
        <v>44914</v>
      </c>
      <c r="C245" s="5">
        <f t="shared" si="14"/>
        <v>44914</v>
      </c>
      <c r="D245" t="s">
        <v>476</v>
      </c>
      <c r="E245" s="14">
        <v>3</v>
      </c>
      <c r="F245" s="7">
        <v>459.67</v>
      </c>
      <c r="G245" s="13">
        <f t="shared" si="8"/>
        <v>1379.01</v>
      </c>
    </row>
    <row r="246" spans="1:7" x14ac:dyDescent="0.25">
      <c r="A246" t="s">
        <v>477</v>
      </c>
      <c r="B246" s="4">
        <f t="shared" si="14"/>
        <v>44914</v>
      </c>
      <c r="C246" s="5">
        <f t="shared" si="14"/>
        <v>44914</v>
      </c>
      <c r="D246" t="s">
        <v>478</v>
      </c>
      <c r="E246" s="14">
        <v>3</v>
      </c>
      <c r="F246" s="7">
        <v>459.67</v>
      </c>
      <c r="G246" s="13">
        <f t="shared" si="8"/>
        <v>1379.01</v>
      </c>
    </row>
    <row r="247" spans="1:7" x14ac:dyDescent="0.25">
      <c r="A247" t="s">
        <v>479</v>
      </c>
      <c r="B247" s="4">
        <f t="shared" si="14"/>
        <v>44914</v>
      </c>
      <c r="C247" s="5">
        <f t="shared" si="14"/>
        <v>44914</v>
      </c>
      <c r="D247" t="s">
        <v>480</v>
      </c>
      <c r="E247" s="14">
        <v>3</v>
      </c>
      <c r="F247" s="7">
        <v>649</v>
      </c>
      <c r="G247" s="13">
        <f t="shared" si="8"/>
        <v>1947</v>
      </c>
    </row>
    <row r="248" spans="1:7" x14ac:dyDescent="0.25">
      <c r="A248" t="s">
        <v>481</v>
      </c>
      <c r="B248" s="4">
        <f t="shared" ref="B248:C250" si="15">DATE(2024,11,12)</f>
        <v>45608</v>
      </c>
      <c r="C248" s="5">
        <f t="shared" si="15"/>
        <v>45608</v>
      </c>
      <c r="D248" t="s">
        <v>482</v>
      </c>
      <c r="E248" s="14">
        <v>11</v>
      </c>
      <c r="F248" s="7">
        <v>18189.310000000001</v>
      </c>
      <c r="G248" s="13">
        <f t="shared" si="8"/>
        <v>200082.41</v>
      </c>
    </row>
    <row r="249" spans="1:7" x14ac:dyDescent="0.25">
      <c r="A249" t="s">
        <v>483</v>
      </c>
      <c r="B249" s="4">
        <f t="shared" si="15"/>
        <v>45608</v>
      </c>
      <c r="C249" s="5">
        <f t="shared" si="15"/>
        <v>45608</v>
      </c>
      <c r="D249" t="s">
        <v>484</v>
      </c>
      <c r="E249" s="14">
        <v>8</v>
      </c>
      <c r="F249" s="7">
        <v>22845.55</v>
      </c>
      <c r="G249" s="13">
        <f t="shared" si="8"/>
        <v>182764.4</v>
      </c>
    </row>
    <row r="250" spans="1:7" x14ac:dyDescent="0.25">
      <c r="A250" t="s">
        <v>485</v>
      </c>
      <c r="B250" s="4">
        <f t="shared" si="15"/>
        <v>45608</v>
      </c>
      <c r="C250" s="5">
        <f t="shared" si="15"/>
        <v>45608</v>
      </c>
      <c r="D250" t="s">
        <v>486</v>
      </c>
      <c r="E250" s="14">
        <v>10</v>
      </c>
      <c r="F250" s="7">
        <v>22513.15</v>
      </c>
      <c r="G250" s="13">
        <f t="shared" si="8"/>
        <v>225131.5</v>
      </c>
    </row>
    <row r="251" spans="1:7" x14ac:dyDescent="0.25">
      <c r="A251" t="s">
        <v>487</v>
      </c>
      <c r="B251" s="4">
        <f>DATE(2024,2,20)</f>
        <v>45342</v>
      </c>
      <c r="C251" s="5">
        <f>DATE(2024,2,20)</f>
        <v>45342</v>
      </c>
      <c r="D251" t="s">
        <v>488</v>
      </c>
      <c r="E251" s="14">
        <v>2085</v>
      </c>
      <c r="F251" s="7">
        <v>10.02</v>
      </c>
      <c r="G251" s="13">
        <f t="shared" si="8"/>
        <v>20891.7</v>
      </c>
    </row>
    <row r="252" spans="1:7" x14ac:dyDescent="0.25">
      <c r="A252" t="s">
        <v>489</v>
      </c>
      <c r="B252" s="4">
        <f>DATE(2023,12,8)</f>
        <v>45268</v>
      </c>
      <c r="C252" s="5">
        <f>DATE(2023,12,8)</f>
        <v>45268</v>
      </c>
      <c r="D252" t="s">
        <v>490</v>
      </c>
      <c r="E252" s="14">
        <v>3</v>
      </c>
      <c r="F252" s="7">
        <v>76.7</v>
      </c>
      <c r="G252" s="13">
        <f t="shared" si="8"/>
        <v>230.10000000000002</v>
      </c>
    </row>
    <row r="253" spans="1:7" x14ac:dyDescent="0.25">
      <c r="A253" t="s">
        <v>491</v>
      </c>
      <c r="B253" s="4">
        <f>DATE(2023,5,2)</f>
        <v>45048</v>
      </c>
      <c r="C253" s="5">
        <f>DATE(2023,5,2)</f>
        <v>45048</v>
      </c>
      <c r="D253" t="s">
        <v>492</v>
      </c>
      <c r="E253" s="14">
        <v>6</v>
      </c>
      <c r="F253" s="7">
        <v>8500</v>
      </c>
      <c r="G253" s="13">
        <f t="shared" si="8"/>
        <v>51000</v>
      </c>
    </row>
    <row r="254" spans="1:7" x14ac:dyDescent="0.25">
      <c r="A254" t="s">
        <v>493</v>
      </c>
      <c r="B254" s="4">
        <f>DATE(2024,9,2)</f>
        <v>45537</v>
      </c>
      <c r="C254" s="5">
        <f>DATE(2024,9,2)</f>
        <v>45537</v>
      </c>
      <c r="D254" t="s">
        <v>494</v>
      </c>
      <c r="E254" s="14">
        <v>14</v>
      </c>
      <c r="F254" s="7">
        <v>26760.37</v>
      </c>
      <c r="G254" s="13">
        <f t="shared" si="8"/>
        <v>374645.18</v>
      </c>
    </row>
    <row r="255" spans="1:7" x14ac:dyDescent="0.25">
      <c r="A255" t="s">
        <v>495</v>
      </c>
      <c r="B255" s="4">
        <f t="shared" ref="B255:C259" si="16">DATE(2024,11,12)</f>
        <v>45608</v>
      </c>
      <c r="C255" s="5">
        <f t="shared" si="16"/>
        <v>45608</v>
      </c>
      <c r="D255" t="s">
        <v>496</v>
      </c>
      <c r="E255" s="14">
        <v>9</v>
      </c>
      <c r="F255" s="7">
        <v>22371.09</v>
      </c>
      <c r="G255" s="13">
        <f t="shared" si="8"/>
        <v>201339.81</v>
      </c>
    </row>
    <row r="256" spans="1:7" x14ac:dyDescent="0.25">
      <c r="A256" t="s">
        <v>497</v>
      </c>
      <c r="B256" s="4">
        <f t="shared" si="16"/>
        <v>45608</v>
      </c>
      <c r="C256" s="5">
        <f t="shared" si="16"/>
        <v>45608</v>
      </c>
      <c r="D256" t="s">
        <v>498</v>
      </c>
      <c r="E256" s="14">
        <v>4</v>
      </c>
      <c r="F256" s="7">
        <v>33069.69</v>
      </c>
      <c r="G256" s="13">
        <f t="shared" si="8"/>
        <v>132278.76</v>
      </c>
    </row>
    <row r="257" spans="1:7" x14ac:dyDescent="0.25">
      <c r="A257" t="s">
        <v>499</v>
      </c>
      <c r="B257" s="4">
        <f t="shared" si="16"/>
        <v>45608</v>
      </c>
      <c r="C257" s="5">
        <f t="shared" si="16"/>
        <v>45608</v>
      </c>
      <c r="D257" t="s">
        <v>500</v>
      </c>
      <c r="E257" s="14">
        <v>2</v>
      </c>
      <c r="F257" s="7">
        <v>43500.03</v>
      </c>
      <c r="G257" s="13">
        <f t="shared" si="8"/>
        <v>87000.06</v>
      </c>
    </row>
    <row r="258" spans="1:7" x14ac:dyDescent="0.25">
      <c r="A258" t="s">
        <v>501</v>
      </c>
      <c r="B258" s="4">
        <f t="shared" si="16"/>
        <v>45608</v>
      </c>
      <c r="C258" s="5">
        <f t="shared" si="16"/>
        <v>45608</v>
      </c>
      <c r="D258" t="s">
        <v>502</v>
      </c>
      <c r="E258" s="14">
        <v>2</v>
      </c>
      <c r="F258" s="7">
        <v>13098</v>
      </c>
      <c r="G258" s="13">
        <f t="shared" si="8"/>
        <v>26196</v>
      </c>
    </row>
    <row r="259" spans="1:7" x14ac:dyDescent="0.25">
      <c r="A259" t="s">
        <v>503</v>
      </c>
      <c r="B259" s="4">
        <f t="shared" si="16"/>
        <v>45608</v>
      </c>
      <c r="C259" s="5">
        <f t="shared" si="16"/>
        <v>45608</v>
      </c>
      <c r="D259" t="s">
        <v>504</v>
      </c>
      <c r="E259" s="14">
        <v>9</v>
      </c>
      <c r="F259" s="7">
        <v>21461.41</v>
      </c>
      <c r="G259" s="13">
        <f t="shared" si="8"/>
        <v>193152.69</v>
      </c>
    </row>
    <row r="260" spans="1:7" x14ac:dyDescent="0.25">
      <c r="A260" t="s">
        <v>505</v>
      </c>
      <c r="B260" s="4">
        <f t="shared" ref="B260:C262" si="17">DATE(2024,5,8)</f>
        <v>45420</v>
      </c>
      <c r="C260" s="5">
        <f t="shared" si="17"/>
        <v>45420</v>
      </c>
      <c r="D260" t="s">
        <v>506</v>
      </c>
      <c r="E260" s="14">
        <v>6</v>
      </c>
      <c r="F260" s="7">
        <v>27400</v>
      </c>
      <c r="G260" s="13">
        <f t="shared" si="8"/>
        <v>164400</v>
      </c>
    </row>
    <row r="261" spans="1:7" x14ac:dyDescent="0.25">
      <c r="A261" t="s">
        <v>507</v>
      </c>
      <c r="B261" s="4">
        <f t="shared" si="17"/>
        <v>45420</v>
      </c>
      <c r="C261" s="5">
        <f t="shared" si="17"/>
        <v>45420</v>
      </c>
      <c r="D261" t="s">
        <v>508</v>
      </c>
      <c r="E261" s="14">
        <v>6</v>
      </c>
      <c r="F261" s="7">
        <v>28750</v>
      </c>
      <c r="G261" s="13">
        <f t="shared" si="8"/>
        <v>172500</v>
      </c>
    </row>
    <row r="262" spans="1:7" x14ac:dyDescent="0.25">
      <c r="A262" t="s">
        <v>509</v>
      </c>
      <c r="B262" s="4">
        <f t="shared" si="17"/>
        <v>45420</v>
      </c>
      <c r="C262" s="5">
        <f t="shared" si="17"/>
        <v>45420</v>
      </c>
      <c r="D262" t="s">
        <v>510</v>
      </c>
      <c r="E262" s="14">
        <v>9</v>
      </c>
      <c r="F262" s="7">
        <v>28428.58</v>
      </c>
      <c r="G262" s="13">
        <f t="shared" si="8"/>
        <v>255857.22000000003</v>
      </c>
    </row>
    <row r="263" spans="1:7" x14ac:dyDescent="0.25">
      <c r="A263" t="s">
        <v>511</v>
      </c>
      <c r="B263" s="4">
        <f t="shared" ref="B263:C268" si="18">DATE(2024,11,12)</f>
        <v>45608</v>
      </c>
      <c r="C263" s="5">
        <f t="shared" si="18"/>
        <v>45608</v>
      </c>
      <c r="D263" t="s">
        <v>512</v>
      </c>
      <c r="E263" s="14">
        <v>9</v>
      </c>
      <c r="F263" s="7">
        <v>7300</v>
      </c>
      <c r="G263" s="13">
        <f t="shared" si="8"/>
        <v>65700</v>
      </c>
    </row>
    <row r="264" spans="1:7" x14ac:dyDescent="0.25">
      <c r="A264" t="s">
        <v>513</v>
      </c>
      <c r="B264" s="4">
        <f t="shared" si="18"/>
        <v>45608</v>
      </c>
      <c r="C264" s="5">
        <f t="shared" si="18"/>
        <v>45608</v>
      </c>
      <c r="D264" t="s">
        <v>514</v>
      </c>
      <c r="E264" s="14">
        <v>7</v>
      </c>
      <c r="F264" s="7">
        <v>9882.15</v>
      </c>
      <c r="G264" s="13">
        <f t="shared" si="8"/>
        <v>69175.05</v>
      </c>
    </row>
    <row r="265" spans="1:7" x14ac:dyDescent="0.25">
      <c r="A265" t="s">
        <v>515</v>
      </c>
      <c r="B265" s="4">
        <f t="shared" si="18"/>
        <v>45608</v>
      </c>
      <c r="C265" s="5">
        <f t="shared" si="18"/>
        <v>45608</v>
      </c>
      <c r="D265" t="s">
        <v>516</v>
      </c>
      <c r="E265" s="14">
        <v>4</v>
      </c>
      <c r="F265" s="7">
        <v>10915</v>
      </c>
      <c r="G265" s="13">
        <f t="shared" si="8"/>
        <v>43660</v>
      </c>
    </row>
    <row r="266" spans="1:7" x14ac:dyDescent="0.25">
      <c r="A266" t="s">
        <v>517</v>
      </c>
      <c r="B266" s="4">
        <f t="shared" si="18"/>
        <v>45608</v>
      </c>
      <c r="C266" s="5">
        <f t="shared" si="18"/>
        <v>45608</v>
      </c>
      <c r="D266" t="s">
        <v>518</v>
      </c>
      <c r="E266" s="14">
        <v>6</v>
      </c>
      <c r="F266" s="7">
        <v>10693.33</v>
      </c>
      <c r="G266" s="13">
        <f t="shared" ref="G266:G278" si="19">E266*F266</f>
        <v>64159.979999999996</v>
      </c>
    </row>
    <row r="267" spans="1:7" x14ac:dyDescent="0.25">
      <c r="A267" t="s">
        <v>519</v>
      </c>
      <c r="B267" s="4">
        <f t="shared" si="18"/>
        <v>45608</v>
      </c>
      <c r="C267" s="5">
        <f t="shared" si="18"/>
        <v>45608</v>
      </c>
      <c r="D267" t="s">
        <v>520</v>
      </c>
      <c r="E267" s="14">
        <v>4</v>
      </c>
      <c r="F267" s="7">
        <v>10915</v>
      </c>
      <c r="G267" s="13">
        <f t="shared" si="19"/>
        <v>43660</v>
      </c>
    </row>
    <row r="268" spans="1:7" x14ac:dyDescent="0.25">
      <c r="A268" t="s">
        <v>521</v>
      </c>
      <c r="B268" s="4">
        <f t="shared" si="18"/>
        <v>45608</v>
      </c>
      <c r="C268" s="5">
        <f t="shared" si="18"/>
        <v>45608</v>
      </c>
      <c r="D268" t="s">
        <v>522</v>
      </c>
      <c r="E268" s="14">
        <v>7</v>
      </c>
      <c r="F268" s="7">
        <v>28478.22</v>
      </c>
      <c r="G268" s="13">
        <f t="shared" si="19"/>
        <v>199347.54</v>
      </c>
    </row>
    <row r="269" spans="1:7" x14ac:dyDescent="0.25">
      <c r="A269" t="s">
        <v>523</v>
      </c>
      <c r="B269" s="4">
        <f>DATE(2024,3,6)</f>
        <v>45357</v>
      </c>
      <c r="C269" s="5">
        <f>DATE(2024,3,6)</f>
        <v>45357</v>
      </c>
      <c r="D269" t="s">
        <v>524</v>
      </c>
      <c r="E269" s="14">
        <v>7</v>
      </c>
      <c r="F269" s="7">
        <v>2604.4299999999998</v>
      </c>
      <c r="G269" s="13">
        <f t="shared" si="19"/>
        <v>18231.009999999998</v>
      </c>
    </row>
    <row r="270" spans="1:7" x14ac:dyDescent="0.25">
      <c r="A270" t="s">
        <v>526</v>
      </c>
      <c r="B270" s="4">
        <f t="shared" ref="B270:C275" si="20">DATE(2024,2,20)</f>
        <v>45342</v>
      </c>
      <c r="C270" s="5">
        <f t="shared" si="20"/>
        <v>45342</v>
      </c>
      <c r="D270" t="s">
        <v>527</v>
      </c>
      <c r="E270" s="14">
        <v>48</v>
      </c>
      <c r="F270" s="7">
        <v>43.38</v>
      </c>
      <c r="G270" s="13">
        <f t="shared" si="19"/>
        <v>2082.2400000000002</v>
      </c>
    </row>
    <row r="271" spans="1:7" x14ac:dyDescent="0.25">
      <c r="A271" t="s">
        <v>528</v>
      </c>
      <c r="B271" s="4">
        <f t="shared" si="20"/>
        <v>45342</v>
      </c>
      <c r="C271" s="5">
        <f t="shared" si="20"/>
        <v>45342</v>
      </c>
      <c r="D271" t="s">
        <v>525</v>
      </c>
      <c r="E271" s="14">
        <v>24</v>
      </c>
      <c r="F271" s="7">
        <v>43.38</v>
      </c>
      <c r="G271" s="13">
        <f t="shared" si="19"/>
        <v>1041.1200000000001</v>
      </c>
    </row>
    <row r="272" spans="1:7" x14ac:dyDescent="0.25">
      <c r="A272" t="s">
        <v>529</v>
      </c>
      <c r="B272" s="4">
        <f t="shared" si="20"/>
        <v>45342</v>
      </c>
      <c r="C272" s="5">
        <f t="shared" si="20"/>
        <v>45342</v>
      </c>
      <c r="D272" t="s">
        <v>530</v>
      </c>
      <c r="E272" s="14">
        <v>60</v>
      </c>
      <c r="F272" s="7">
        <v>15.79</v>
      </c>
      <c r="G272" s="13">
        <f t="shared" si="19"/>
        <v>947.4</v>
      </c>
    </row>
    <row r="273" spans="1:7" x14ac:dyDescent="0.25">
      <c r="A273" t="s">
        <v>531</v>
      </c>
      <c r="B273" s="4">
        <f t="shared" si="20"/>
        <v>45342</v>
      </c>
      <c r="C273" s="5">
        <f t="shared" si="20"/>
        <v>45342</v>
      </c>
      <c r="D273" t="s">
        <v>532</v>
      </c>
      <c r="E273" s="14">
        <v>120</v>
      </c>
      <c r="F273" s="7">
        <v>15.79</v>
      </c>
      <c r="G273" s="13">
        <f t="shared" si="19"/>
        <v>1894.8</v>
      </c>
    </row>
    <row r="274" spans="1:7" x14ac:dyDescent="0.25">
      <c r="A274" t="s">
        <v>533</v>
      </c>
      <c r="B274" s="4">
        <f t="shared" si="20"/>
        <v>45342</v>
      </c>
      <c r="C274" s="5">
        <f t="shared" si="20"/>
        <v>45342</v>
      </c>
      <c r="D274" t="s">
        <v>534</v>
      </c>
      <c r="E274" s="14">
        <v>5</v>
      </c>
      <c r="F274" s="7">
        <v>679.68</v>
      </c>
      <c r="G274" s="13">
        <f t="shared" si="19"/>
        <v>3398.3999999999996</v>
      </c>
    </row>
    <row r="275" spans="1:7" x14ac:dyDescent="0.25">
      <c r="A275" t="s">
        <v>535</v>
      </c>
      <c r="B275" s="4">
        <f t="shared" si="20"/>
        <v>45342</v>
      </c>
      <c r="C275" s="5">
        <f t="shared" si="20"/>
        <v>45342</v>
      </c>
      <c r="D275" t="s">
        <v>536</v>
      </c>
      <c r="E275" s="14">
        <v>5</v>
      </c>
      <c r="F275" s="7">
        <v>679.68</v>
      </c>
      <c r="G275" s="13">
        <f t="shared" si="19"/>
        <v>3398.3999999999996</v>
      </c>
    </row>
    <row r="276" spans="1:7" x14ac:dyDescent="0.25">
      <c r="A276" t="s">
        <v>537</v>
      </c>
      <c r="B276" s="4">
        <f>DATE(2024,7,23)</f>
        <v>45496</v>
      </c>
      <c r="C276" s="5">
        <f>DATE(2024,7,23)</f>
        <v>45496</v>
      </c>
      <c r="D276" t="s">
        <v>538</v>
      </c>
      <c r="E276" s="14">
        <v>300</v>
      </c>
      <c r="F276" s="7">
        <v>12.98</v>
      </c>
      <c r="G276" s="13">
        <f t="shared" si="19"/>
        <v>3894</v>
      </c>
    </row>
    <row r="277" spans="1:7" x14ac:dyDescent="0.25">
      <c r="A277" t="s">
        <v>539</v>
      </c>
      <c r="B277" s="4">
        <f>DATE(2024,10,22)</f>
        <v>45587</v>
      </c>
      <c r="C277" s="5">
        <f>DATE(2024,10,22)</f>
        <v>45587</v>
      </c>
      <c r="D277" t="s">
        <v>540</v>
      </c>
      <c r="E277" s="14">
        <v>1</v>
      </c>
      <c r="F277" s="7">
        <v>23609.439999999999</v>
      </c>
      <c r="G277" s="13">
        <f t="shared" si="19"/>
        <v>23609.439999999999</v>
      </c>
    </row>
    <row r="278" spans="1:7" x14ac:dyDescent="0.25">
      <c r="A278" t="s">
        <v>541</v>
      </c>
      <c r="B278" s="4">
        <f>DATE(2024,11,12)</f>
        <v>45608</v>
      </c>
      <c r="C278" s="5">
        <f>DATE(2024,11,12)</f>
        <v>45608</v>
      </c>
      <c r="D278" t="s">
        <v>542</v>
      </c>
      <c r="E278" s="14">
        <v>4</v>
      </c>
      <c r="F278" s="7">
        <v>14396</v>
      </c>
      <c r="G278" s="13">
        <f t="shared" si="19"/>
        <v>57584</v>
      </c>
    </row>
    <row r="279" spans="1:7" x14ac:dyDescent="0.25">
      <c r="E279"/>
      <c r="F279" s="12" t="s">
        <v>546</v>
      </c>
      <c r="G279" s="13">
        <f>SUM(G9:G278)</f>
        <v>8093534.1500000004</v>
      </c>
    </row>
    <row r="285" spans="1:7" ht="21.75" thickBot="1" x14ac:dyDescent="0.3">
      <c r="B285" s="16"/>
      <c r="C285" s="16"/>
      <c r="E285" s="19"/>
      <c r="F285" s="16"/>
    </row>
    <row r="286" spans="1:7" ht="21" x14ac:dyDescent="0.25">
      <c r="B286" s="17" t="s">
        <v>547</v>
      </c>
      <c r="C286" s="17"/>
      <c r="E286" s="17" t="s">
        <v>549</v>
      </c>
      <c r="F286" s="17"/>
    </row>
    <row r="287" spans="1:7" ht="21" x14ac:dyDescent="0.25">
      <c r="B287" s="18" t="s">
        <v>548</v>
      </c>
      <c r="C287" s="18"/>
      <c r="E287" s="17" t="s">
        <v>550</v>
      </c>
      <c r="F287" s="17"/>
    </row>
  </sheetData>
  <autoFilter ref="A8:F279"/>
  <mergeCells count="5">
    <mergeCell ref="A1:G7"/>
    <mergeCell ref="B286:C286"/>
    <mergeCell ref="B287:C287"/>
    <mergeCell ref="E286:F286"/>
    <mergeCell ref="E287:F287"/>
  </mergeCells>
  <pageMargins left="0.7" right="0.7" top="0.75" bottom="0.75" header="0.3" footer="0.3"/>
  <pageSetup paperSize="5" scale="50" orientation="portrait" r:id="rId1"/>
  <rowBreaks count="2" manualBreakCount="2">
    <brk id="112" max="6" man="1"/>
    <brk id="23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Cantidades de artículo - Invent</vt:lpstr>
      <vt:lpstr>'Cantidades de artículo - Invent'!Área_de_impresión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Ruddy Solano</dc:creator>
  <cp:lastModifiedBy>Ruddy Solano</cp:lastModifiedBy>
  <cp:lastPrinted>2025-04-04T19:33:42Z</cp:lastPrinted>
  <dcterms:created xsi:type="dcterms:W3CDTF">2025-01-07T13:40:55Z</dcterms:created>
  <dcterms:modified xsi:type="dcterms:W3CDTF">2025-04-07T13:15:49Z</dcterms:modified>
</cp:coreProperties>
</file>