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yne.martinez\OneDrive - cnss.gob.do\Desktop\ELAYNE\OAI\Agosto 2025\"/>
    </mc:Choice>
  </mc:AlternateContent>
  <bookViews>
    <workbookView xWindow="0" yWindow="0" windowWidth="28800" windowHeight="12300" activeTab="2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1">'P2 Presupuesto Ejecutado '!$B$1:$Q$99</definedName>
    <definedName name="_xlnm.Print_Area" localSheetId="2">'P3 Presupuesto Aprob-Ejec.'!$B$1:$Q$92</definedName>
    <definedName name="_xlnm.Print_Titles" localSheetId="1">'P2 Presupuesto Ejecutado '!$1:$6</definedName>
    <definedName name="_xlnm.Print_Titles" localSheetId="2">'P3 Presupuesto Aprob-Ejec.'!$1:$6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" l="1"/>
  <c r="L8" i="7" l="1"/>
  <c r="D50" i="7" l="1"/>
  <c r="C51" i="2"/>
  <c r="C25" i="2"/>
  <c r="C15" i="2"/>
  <c r="C9" i="2"/>
  <c r="C8" i="2" s="1"/>
  <c r="Q24" i="7" l="1"/>
  <c r="Q7" i="7"/>
  <c r="D82" i="7" l="1"/>
  <c r="C82" i="7"/>
  <c r="Q71" i="7"/>
  <c r="Q70" i="7"/>
  <c r="Q69" i="7"/>
  <c r="Q68" i="7"/>
  <c r="C68" i="7"/>
  <c r="C65" i="7" s="1"/>
  <c r="Q67" i="7"/>
  <c r="Q66" i="7"/>
  <c r="H65" i="7"/>
  <c r="G65" i="7"/>
  <c r="F65" i="7"/>
  <c r="E65" i="7"/>
  <c r="D65" i="7"/>
  <c r="Q64" i="7"/>
  <c r="Q63" i="7"/>
  <c r="Q62" i="7"/>
  <c r="Q61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Q59" i="7"/>
  <c r="Q58" i="7"/>
  <c r="Q57" i="7"/>
  <c r="Q56" i="7"/>
  <c r="Q55" i="7"/>
  <c r="Q54" i="7"/>
  <c r="Q53" i="7"/>
  <c r="Q52" i="7"/>
  <c r="Q51" i="7"/>
  <c r="P50" i="7"/>
  <c r="O50" i="7"/>
  <c r="N50" i="7"/>
  <c r="M50" i="7"/>
  <c r="L50" i="7"/>
  <c r="J50" i="7"/>
  <c r="I50" i="7"/>
  <c r="H50" i="7"/>
  <c r="G50" i="7"/>
  <c r="F50" i="7"/>
  <c r="E50" i="7"/>
  <c r="C50" i="7"/>
  <c r="Q49" i="7"/>
  <c r="Q48" i="7"/>
  <c r="Q47" i="7"/>
  <c r="Q46" i="7"/>
  <c r="Q45" i="7"/>
  <c r="Q44" i="7"/>
  <c r="Q43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Q41" i="7"/>
  <c r="Q40" i="7"/>
  <c r="Q39" i="7"/>
  <c r="Q38" i="7"/>
  <c r="Q37" i="7"/>
  <c r="Q36" i="7"/>
  <c r="Q35" i="7"/>
  <c r="P34" i="7"/>
  <c r="O34" i="7"/>
  <c r="N34" i="7"/>
  <c r="M34" i="7"/>
  <c r="L34" i="7"/>
  <c r="K34" i="7"/>
  <c r="J34" i="7"/>
  <c r="I34" i="7"/>
  <c r="H34" i="7"/>
  <c r="E34" i="7"/>
  <c r="D34" i="7"/>
  <c r="C34" i="7"/>
  <c r="Q33" i="7"/>
  <c r="Q32" i="7"/>
  <c r="Q31" i="7"/>
  <c r="Q30" i="7"/>
  <c r="Q29" i="7"/>
  <c r="Q28" i="7"/>
  <c r="Q26" i="7"/>
  <c r="Q25" i="7"/>
  <c r="P24" i="7"/>
  <c r="O24" i="7"/>
  <c r="N24" i="7"/>
  <c r="M24" i="7"/>
  <c r="L24" i="7"/>
  <c r="D24" i="7"/>
  <c r="C24" i="7"/>
  <c r="Q22" i="7"/>
  <c r="Q21" i="7"/>
  <c r="Q20" i="7"/>
  <c r="Q19" i="7"/>
  <c r="Q18" i="7"/>
  <c r="Q17" i="7"/>
  <c r="Q16" i="7"/>
  <c r="Q15" i="7"/>
  <c r="P14" i="7"/>
  <c r="O14" i="7"/>
  <c r="N14" i="7"/>
  <c r="M14" i="7"/>
  <c r="L14" i="7"/>
  <c r="J14" i="7"/>
  <c r="H14" i="7"/>
  <c r="E14" i="7"/>
  <c r="D14" i="7"/>
  <c r="C14" i="7"/>
  <c r="Q13" i="7"/>
  <c r="Q12" i="7"/>
  <c r="Q11" i="7"/>
  <c r="Q10" i="7"/>
  <c r="Q9" i="7"/>
  <c r="P8" i="7"/>
  <c r="O8" i="7"/>
  <c r="N8" i="7"/>
  <c r="M8" i="7"/>
  <c r="J8" i="7"/>
  <c r="I8" i="7"/>
  <c r="H8" i="7"/>
  <c r="F8" i="7"/>
  <c r="E8" i="7"/>
  <c r="D8" i="7"/>
  <c r="C8" i="7"/>
  <c r="AD7" i="7"/>
  <c r="W7" i="7"/>
  <c r="Q65" i="7" l="1"/>
  <c r="K72" i="7"/>
  <c r="K84" i="7" s="1"/>
  <c r="G72" i="7"/>
  <c r="G84" i="7" s="1"/>
  <c r="Q50" i="7"/>
  <c r="Q34" i="7"/>
  <c r="L72" i="7"/>
  <c r="L84" i="7" s="1"/>
  <c r="N72" i="7"/>
  <c r="N84" i="7" s="1"/>
  <c r="O72" i="7"/>
  <c r="O84" i="7" s="1"/>
  <c r="Q42" i="7"/>
  <c r="P72" i="7"/>
  <c r="P84" i="7" s="1"/>
  <c r="Q60" i="7"/>
  <c r="P7" i="7"/>
  <c r="F72" i="7"/>
  <c r="F84" i="7" s="1"/>
  <c r="D72" i="7"/>
  <c r="D84" i="7" s="1"/>
  <c r="H72" i="7"/>
  <c r="H84" i="7" s="1"/>
  <c r="M7" i="7"/>
  <c r="O7" i="7"/>
  <c r="Q14" i="7"/>
  <c r="C7" i="7"/>
  <c r="D7" i="7"/>
  <c r="C72" i="7"/>
  <c r="C84" i="7" s="1"/>
  <c r="AC6" i="7"/>
  <c r="AD6" i="7" s="1"/>
  <c r="I72" i="7"/>
  <c r="I84" i="7" s="1"/>
  <c r="J72" i="7"/>
  <c r="J84" i="7" s="1"/>
  <c r="N7" i="7"/>
  <c r="Q8" i="7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Q72" i="7" l="1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M8" i="3"/>
  <c r="N8" i="3"/>
  <c r="O8" i="3"/>
  <c r="P8" i="3"/>
  <c r="Q9" i="3"/>
  <c r="Q10" i="3"/>
  <c r="Q11" i="3"/>
  <c r="Q12" i="3"/>
  <c r="Q13" i="3"/>
  <c r="C14" i="3"/>
  <c r="E14" i="3"/>
  <c r="H14" i="3"/>
  <c r="I14" i="3"/>
  <c r="J14" i="3"/>
  <c r="M14" i="3"/>
  <c r="N14" i="3"/>
  <c r="O14" i="3"/>
  <c r="P14" i="3"/>
  <c r="Q15" i="3"/>
  <c r="Q16" i="3"/>
  <c r="Q17" i="3"/>
  <c r="Q18" i="3"/>
  <c r="Q19" i="3"/>
  <c r="Q20" i="3"/>
  <c r="Q22" i="3"/>
  <c r="Q23" i="3"/>
  <c r="D24" i="3"/>
  <c r="I24" i="3"/>
  <c r="J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M50" i="3"/>
  <c r="N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6" i="3"/>
  <c r="Q67" i="3"/>
  <c r="C68" i="3"/>
  <c r="C65" i="3" s="1"/>
  <c r="Q68" i="3"/>
  <c r="Q69" i="3"/>
  <c r="Q70" i="3"/>
  <c r="Q71" i="3"/>
  <c r="C82" i="3"/>
  <c r="D82" i="3"/>
  <c r="Q65" i="3" l="1"/>
  <c r="D7" i="3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N7" i="3"/>
  <c r="Q14" i="3"/>
  <c r="L72" i="3"/>
  <c r="L84" i="3" s="1"/>
  <c r="J7" i="3"/>
  <c r="I7" i="3"/>
  <c r="H7" i="3"/>
  <c r="AC6" i="3" l="1"/>
  <c r="AD6" i="3" s="1"/>
  <c r="Q7" i="3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<sst xmlns="http://schemas.openxmlformats.org/spreadsheetml/2006/main" count="317" uniqueCount="130">
  <si>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</si>
  <si>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</si>
  <si>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</si>
  <si>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</si>
  <si>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</si>
  <si>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</si>
  <si>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</si>
  <si>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</si>
  <si>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</si>
  <si>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</si>
  <si>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</si>
  <si>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</si>
  <si>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</si>
  <si>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</si>
  <si>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</si>
  <si>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</si>
  <si>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</si>
  <si>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</si>
  <si>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</si>
  <si>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</si>
  <si>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</si>
  <si>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</si>
  <si>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</si>
  <si>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</si>
  <si>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</si>
  <si>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</si>
  <si>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</si>
  <si>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</si>
  <si>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</si>
  <si>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</si>
  <si>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</si>
  <si>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</si>
  <si>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</si>
  <si>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</si>
  <si>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</si>
  <si>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</si>
  <si>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</si>
  <si>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</si>
  <si>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</si>
  <si>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</si>
  <si>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</si>
  <si>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</si>
  <si>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</si>
  <si>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</si>
  <si>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</si>
  <si>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</si>
  <si>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</si>
  <si>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</si>
  <si>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</si>
  <si>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</si>
  <si>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</si>
  <si>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</si>
  <si>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</si>
  <si>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</si>
  <si>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</si>
  <si>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</si>
  <si>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</si>
  <si>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</si>
  <si>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</si>
  <si>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</si>
  <si>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</si>
  <si>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</si>
  <si>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</si>
  <si>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</si>
  <si>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</si>
  <si>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</si>
  <si>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</si>
  <si>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</si>
  <si>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</si>
  <si>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</si>
  <si>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</si>
  <si>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</si>
  <si>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</si>
  <si>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</si>
  <si>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</si>
  <si>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</si>
  <si>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</si>
  <si>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</si>
  <si>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</si>
  <si>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</si>
  <si>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</si>
  <si>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</si>
  <si>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</si>
  <si>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</si>
  <si>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</si>
  <si>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</si>
  <si>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</si>
  <si>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</si>
  <si>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____________________________</t>
  </si>
  <si>
    <t>Consejo Nacional de Seguridad Social</t>
  </si>
  <si>
    <t xml:space="preserve">Presupuesto Modificado </t>
  </si>
  <si>
    <t>Fuente: SIGEF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</si>
  <si>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</si>
  <si>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</si>
  <si>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</si>
  <si>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</si>
  <si>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</si>
  <si>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</si>
  <si>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</si>
  <si>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</si>
  <si>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</si>
  <si>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</si>
  <si>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</si>
  <si>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</si>
  <si>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</si>
  <si>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</si>
  <si>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</si>
  <si>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</si>
  <si>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</si>
  <si>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</si>
  <si>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</si>
  <si>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</si>
  <si>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</si>
  <si>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Presupuesto Modificado Agosto</t>
  </si>
  <si>
    <t>Marilyn Rodriguez Castillo</t>
  </si>
  <si>
    <t>Subgerente General</t>
  </si>
  <si>
    <t>Elayne Martinez</t>
  </si>
  <si>
    <t>Tecnico Departamento Presupuesto</t>
  </si>
  <si>
    <t>Juan Carlos Tejada</t>
  </si>
  <si>
    <t>Encargado Direccion Adm. y Financiera</t>
  </si>
  <si>
    <t>Fecha de registro: hasta el 31 de Agosto 2025</t>
  </si>
  <si>
    <t>Fecha de imputación: 02 de Septiembre 2025</t>
  </si>
  <si>
    <t xml:space="preserve">    Marilyn Rodriguez Castillo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</si>
  <si>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</si>
  <si>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</si>
  <si>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</si>
  <si>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</si>
  <si>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7.Total Devengado: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</si>
  <si>
    <t>6. Presupuesto Modificado: Se refiere al presupuesto aprobado en caso de que el Congreso Nacional apruebe un presupuesto complementario.</t>
  </si>
  <si>
    <t>5. Presupuesto Aprobado: Se refiere al presupuesto aprobado en la Ley de Presupuesto General del Estado.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</si>
</sst>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5"/>
      <color theme="1"/>
      <name val="Calibri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5"/>
      <color rgb="FF000000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5"/>
      <color theme="1"/>
      <name val="Arial"/>
      <family val="2"/>
    </font>
    <font>
      <sz val="15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1A1A1C"/>
      <name val="Arial"/>
      <family val="2"/>
    </font>
    <font>
      <sz val="10"/>
      <color rgb="FF1C1C2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9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7" fillId="0" borderId="0" xfId="0" applyFont="1" applyAlignme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2" fontId="14" fillId="3" borderId="3" xfId="0" applyNumberFormat="1" applyFont="1" applyFill="1" applyBorder="1" applyAlignment="1">
      <alignment horizontal="center" vertical="center" wrapText="1"/>
    </xf>
    <xf numFmtId="43" fontId="13" fillId="0" borderId="0" xfId="0" applyNumberFormat="1" applyFont="1"/>
    <xf numFmtId="0" fontId="14" fillId="0" borderId="3" xfId="0" applyFont="1" applyBorder="1" applyAlignment="1">
      <alignment horizontal="left" vertical="center" wrapText="1"/>
    </xf>
    <xf numFmtId="43" fontId="14" fillId="0" borderId="0" xfId="1" applyFont="1" applyBorder="1" applyAlignment="1">
      <alignment horizontal="right" vertical="center" wrapText="1"/>
    </xf>
    <xf numFmtId="43" fontId="14" fillId="0" borderId="3" xfId="1" applyFont="1" applyBorder="1" applyAlignment="1">
      <alignment horizontal="right" vertical="center" wrapText="1"/>
    </xf>
    <xf numFmtId="43" fontId="16" fillId="0" borderId="3" xfId="1" applyFont="1" applyBorder="1" applyAlignment="1">
      <alignment horizontal="right" wrapText="1"/>
    </xf>
    <xf numFmtId="4" fontId="13" fillId="0" borderId="3" xfId="0" applyNumberFormat="1" applyFont="1" applyBorder="1"/>
    <xf numFmtId="43" fontId="14" fillId="0" borderId="4" xfId="1" applyFont="1" applyBorder="1" applyAlignment="1">
      <alignment horizontal="right" vertical="center" wrapText="1"/>
    </xf>
    <xf numFmtId="43" fontId="14" fillId="0" borderId="5" xfId="1" applyFont="1" applyBorder="1" applyAlignment="1">
      <alignment horizontal="right" vertical="center" wrapText="1"/>
    </xf>
    <xf numFmtId="43" fontId="13" fillId="0" borderId="0" xfId="1" applyFont="1"/>
    <xf numFmtId="43" fontId="16" fillId="6" borderId="3" xfId="1" applyFont="1" applyFill="1" applyBorder="1" applyAlignment="1">
      <alignment horizontal="right" wrapText="1"/>
    </xf>
    <xf numFmtId="43" fontId="14" fillId="0" borderId="4" xfId="1" applyFont="1" applyBorder="1" applyAlignment="1">
      <alignment horizontal="right" wrapText="1"/>
    </xf>
    <xf numFmtId="43" fontId="14" fillId="0" borderId="3" xfId="1" applyFont="1" applyBorder="1" applyAlignment="1">
      <alignment horizontal="right" wrapText="1"/>
    </xf>
    <xf numFmtId="9" fontId="13" fillId="0" borderId="0" xfId="4" applyFont="1"/>
    <xf numFmtId="0" fontId="15" fillId="0" borderId="3" xfId="0" applyFont="1" applyBorder="1" applyAlignment="1">
      <alignment vertical="center" wrapText="1"/>
    </xf>
    <xf numFmtId="43" fontId="15" fillId="0" borderId="4" xfId="1" applyFont="1" applyBorder="1" applyAlignment="1">
      <alignment horizontal="right" wrapText="1"/>
    </xf>
    <xf numFmtId="4" fontId="13" fillId="0" borderId="0" xfId="0" applyNumberFormat="1" applyFont="1"/>
    <xf numFmtId="43" fontId="17" fillId="0" borderId="3" xfId="1" applyFont="1" applyBorder="1" applyAlignment="1">
      <alignment horizontal="right"/>
    </xf>
    <xf numFmtId="43" fontId="15" fillId="0" borderId="3" xfId="1" applyFont="1" applyBorder="1" applyAlignment="1">
      <alignment horizontal="right" wrapText="1"/>
    </xf>
    <xf numFmtId="43" fontId="15" fillId="0" borderId="3" xfId="1" applyFont="1" applyBorder="1" applyAlignment="1">
      <alignment horizontal="right"/>
    </xf>
    <xf numFmtId="43" fontId="17" fillId="0" borderId="3" xfId="1" applyFont="1" applyBorder="1" applyAlignment="1">
      <alignment horizontal="right" wrapText="1"/>
    </xf>
    <xf numFmtId="4" fontId="18" fillId="6" borderId="3" xfId="0" applyNumberFormat="1" applyFont="1" applyFill="1" applyBorder="1" applyAlignment="1">
      <alignment horizontal="right" wrapText="1"/>
    </xf>
    <xf numFmtId="0" fontId="14" fillId="0" borderId="3" xfId="0" applyFont="1" applyBorder="1" applyAlignment="1">
      <alignment vertical="center" wrapText="1"/>
    </xf>
    <xf numFmtId="0" fontId="19" fillId="0" borderId="0" xfId="0" applyFont="1"/>
    <xf numFmtId="43" fontId="15" fillId="0" borderId="4" xfId="1" applyFont="1" applyBorder="1" applyAlignment="1">
      <alignment horizontal="right"/>
    </xf>
    <xf numFmtId="0" fontId="15" fillId="0" borderId="3" xfId="0" applyFont="1" applyBorder="1" applyAlignment="1">
      <alignment vertical="center"/>
    </xf>
    <xf numFmtId="43" fontId="15" fillId="0" borderId="3" xfId="1" applyFont="1" applyBorder="1" applyAlignment="1">
      <alignment horizontal="right" vertical="center" wrapText="1"/>
    </xf>
    <xf numFmtId="0" fontId="14" fillId="0" borderId="3" xfId="0" applyFont="1" applyBorder="1" applyAlignment="1">
      <alignment wrapText="1"/>
    </xf>
    <xf numFmtId="164" fontId="19" fillId="0" borderId="0" xfId="0" applyNumberFormat="1" applyFont="1" applyAlignment="1">
      <alignment wrapText="1"/>
    </xf>
    <xf numFmtId="0" fontId="14" fillId="2" borderId="3" xfId="0" applyFont="1" applyFill="1" applyBorder="1" applyAlignment="1">
      <alignment horizontal="left" vertical="center" wrapText="1"/>
    </xf>
    <xf numFmtId="43" fontId="14" fillId="2" borderId="4" xfId="1" applyFont="1" applyFill="1" applyBorder="1" applyAlignment="1">
      <alignment horizontal="right" wrapText="1"/>
    </xf>
    <xf numFmtId="43" fontId="14" fillId="2" borderId="3" xfId="1" applyFont="1" applyFill="1" applyBorder="1" applyAlignment="1">
      <alignment horizontal="right" vertical="center" wrapText="1"/>
    </xf>
    <xf numFmtId="43" fontId="15" fillId="4" borderId="4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vertical="center" wrapText="1"/>
    </xf>
    <xf numFmtId="43" fontId="15" fillId="0" borderId="0" xfId="1" applyFont="1" applyAlignment="1">
      <alignment horizontal="right"/>
    </xf>
    <xf numFmtId="0" fontId="14" fillId="3" borderId="2" xfId="0" applyFont="1" applyFill="1" applyBorder="1" applyAlignment="1">
      <alignment horizontal="left" vertical="center" wrapText="1"/>
    </xf>
    <xf numFmtId="43" fontId="14" fillId="3" borderId="2" xfId="1" applyFont="1" applyFill="1" applyBorder="1" applyAlignment="1">
      <alignment horizontal="right" wrapText="1"/>
    </xf>
    <xf numFmtId="43" fontId="14" fillId="5" borderId="0" xfId="1" applyFont="1" applyFill="1" applyBorder="1" applyAlignment="1">
      <alignment horizontal="right" wrapText="1"/>
    </xf>
    <xf numFmtId="43" fontId="14" fillId="3" borderId="0" xfId="1" applyFont="1" applyFill="1" applyAlignment="1">
      <alignment horizontal="right" wrapText="1"/>
    </xf>
    <xf numFmtId="4" fontId="15" fillId="0" borderId="0" xfId="0" applyNumberFormat="1" applyFont="1"/>
    <xf numFmtId="43" fontId="15" fillId="0" borderId="0" xfId="1" applyFont="1"/>
    <xf numFmtId="4" fontId="15" fillId="0" borderId="0" xfId="0" applyNumberFormat="1" applyFont="1" applyAlignment="1">
      <alignment horizontal="right"/>
    </xf>
    <xf numFmtId="2" fontId="15" fillId="0" borderId="0" xfId="0" applyNumberFormat="1" applyFont="1"/>
    <xf numFmtId="43" fontId="15" fillId="0" borderId="0" xfId="0" applyNumberFormat="1" applyFont="1"/>
    <xf numFmtId="0" fontId="15" fillId="0" borderId="0" xfId="0" applyFont="1" applyAlignment="1">
      <alignment horizontal="right"/>
    </xf>
    <xf numFmtId="165" fontId="15" fillId="0" borderId="0" xfId="0" applyNumberFormat="1" applyFont="1"/>
    <xf numFmtId="164" fontId="15" fillId="0" borderId="0" xfId="0" applyNumberFormat="1" applyFont="1"/>
    <xf numFmtId="4" fontId="15" fillId="0" borderId="0" xfId="0" applyNumberFormat="1" applyFont="1" applyAlignment="1">
      <alignment horizontal="center"/>
    </xf>
    <xf numFmtId="43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5" fillId="0" borderId="0" xfId="0" applyFont="1" applyAlignment="1"/>
    <xf numFmtId="0" fontId="20" fillId="0" borderId="0" xfId="0" applyFont="1" applyAlignment="1"/>
    <xf numFmtId="0" fontId="21" fillId="0" borderId="0" xfId="0" applyFont="1" applyAlignment="1"/>
    <xf numFmtId="0" fontId="8" fillId="0" borderId="0" xfId="0" applyFont="1"/>
    <xf numFmtId="0" fontId="22" fillId="0" borderId="0" xfId="0" applyFont="1"/>
    <xf numFmtId="0" fontId="4" fillId="0" borderId="0" xfId="0" applyFont="1" applyAlignment="1">
      <alignment horizontal="center"/>
    </xf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43" fontId="15" fillId="0" borderId="0" xfId="1" applyFont="1" applyBorder="1" applyAlignment="1">
      <alignment horizontal="center"/>
    </xf>
    <xf numFmtId="43" fontId="15" fillId="0" borderId="0" xfId="1" applyFont="1" applyAlignment="1">
      <alignment horizontal="center"/>
    </xf>
    <xf numFmtId="0" fontId="2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3" fillId="0" borderId="0" xfId="0" applyFont="1" applyAlignment="1">
      <alignment horizontal="left"/>
    </xf>
  </cellXfs>
  <cellStyles count="5">
    <cellStyle name="Millares" xfId="1" builtinId="3"/>
    <cellStyle name="Millares 2" xfId="3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  <xdr:twoCellAnchor>
    <xdr:from>
      <xdr:col>0</xdr:col>
      <xdr:colOff>2962275</xdr:colOff>
      <xdr:row>98</xdr:row>
      <xdr:rowOff>0</xdr:rowOff>
    </xdr:from>
    <xdr:to>
      <xdr:col>0</xdr:col>
      <xdr:colOff>5162550</xdr:colOff>
      <xdr:row>98</xdr:row>
      <xdr:rowOff>0</xdr:rowOff>
    </xdr:to>
    <xdr:cxnSp macro="">
      <xdr:nvCxnSpPr>
        <xdr:cNvPr id="5" name="Conector recto 4"/>
        <xdr:cNvCxnSpPr/>
      </xdr:nvCxnSpPr>
      <xdr:spPr>
        <a:xfrm>
          <a:off x="2962275" y="1981200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0"/>
          <a:ext cx="960121" cy="9372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showWhiteSpace="0" zoomScaleNormal="100" workbookViewId="0">
      <selection activeCell="C6" sqref="C1:C1048576"/>
    </sheetView>
  </sheetViews>
  <sheetFormatPr baseColWidth="10" defaultColWidth="9.140625" defaultRowHeight="15" x14ac:dyDescent="0.25"/>
  <cols>
    <col min="1" max="1" width="85" style="41" customWidth="1"/>
    <col min="2" max="2" width="17.85546875" style="48" bestFit="1" customWidth="1"/>
    <col min="3" max="3" width="17.85546875" style="48" customWidth="1"/>
    <col min="4" max="4" width="13.140625" style="41" bestFit="1" customWidth="1"/>
    <col min="5" max="5" width="17.85546875" bestFit="1" customWidth="1"/>
    <col min="6" max="6" width="10.5703125" bestFit="1" customWidth="1"/>
  </cols>
  <sheetData>
    <row r="1" spans="1:6" ht="18.75" x14ac:dyDescent="0.3">
      <c r="A1" s="155" t="s">
        <v>87</v>
      </c>
      <c r="B1" s="155"/>
      <c r="C1" s="155"/>
      <c r="E1" s="1" t="s">
        <v>38</v>
      </c>
    </row>
    <row r="2" spans="1:6" x14ac:dyDescent="0.25">
      <c r="A2" s="155" t="s">
        <v>89</v>
      </c>
      <c r="B2" s="155"/>
      <c r="C2" s="155"/>
      <c r="E2" s="2" t="s">
        <v>84</v>
      </c>
    </row>
    <row r="3" spans="1:6" x14ac:dyDescent="0.25">
      <c r="A3" s="155" t="s">
        <v>92</v>
      </c>
      <c r="B3" s="155"/>
      <c r="C3" s="155"/>
      <c r="E3" s="2" t="s">
        <v>85</v>
      </c>
    </row>
    <row r="4" spans="1:6" ht="18.75" x14ac:dyDescent="0.3">
      <c r="A4" s="155" t="s">
        <v>86</v>
      </c>
      <c r="B4" s="155"/>
      <c r="C4" s="155"/>
      <c r="E4" s="1" t="s">
        <v>81</v>
      </c>
    </row>
    <row r="5" spans="1:6" x14ac:dyDescent="0.25">
      <c r="A5" s="156" t="s">
        <v>36</v>
      </c>
      <c r="B5" s="156"/>
      <c r="C5" s="156"/>
      <c r="E5" s="2" t="s">
        <v>82</v>
      </c>
    </row>
    <row r="6" spans="1:6" x14ac:dyDescent="0.25">
      <c r="E6" s="2" t="s">
        <v>83</v>
      </c>
    </row>
    <row r="7" spans="1:6" ht="25.5" x14ac:dyDescent="0.25">
      <c r="A7" s="60" t="s">
        <v>0</v>
      </c>
      <c r="B7" s="61" t="s">
        <v>37</v>
      </c>
      <c r="C7" s="61" t="s">
        <v>90</v>
      </c>
    </row>
    <row r="8" spans="1:6" x14ac:dyDescent="0.25">
      <c r="A8" s="62" t="s">
        <v>1</v>
      </c>
      <c r="B8" s="63">
        <f>B9+B15+B25+B35+B43+B51+B61+B66+B69</f>
        <v>340228000</v>
      </c>
      <c r="C8" s="63">
        <f>C9+C15+C25+C35+C51</f>
        <v>416315827.38999999</v>
      </c>
      <c r="E8" s="3"/>
      <c r="F8" s="4"/>
    </row>
    <row r="9" spans="1:6" x14ac:dyDescent="0.25">
      <c r="A9" s="64" t="s">
        <v>2</v>
      </c>
      <c r="B9" s="65">
        <f>B10+B11+B12+B13+B14</f>
        <v>273985980</v>
      </c>
      <c r="C9" s="65">
        <f>C10+C11+C12+C13+C14</f>
        <v>274534980</v>
      </c>
      <c r="E9" s="4"/>
    </row>
    <row r="10" spans="1:6" x14ac:dyDescent="0.25">
      <c r="A10" s="66" t="s">
        <v>3</v>
      </c>
      <c r="B10" s="67">
        <v>192497500</v>
      </c>
      <c r="C10" s="67">
        <v>193191500</v>
      </c>
      <c r="E10" s="3"/>
    </row>
    <row r="11" spans="1:6" x14ac:dyDescent="0.25">
      <c r="A11" s="66" t="s">
        <v>4</v>
      </c>
      <c r="B11" s="67">
        <v>40525000</v>
      </c>
      <c r="C11" s="67">
        <v>41205000</v>
      </c>
      <c r="E11" s="4"/>
    </row>
    <row r="12" spans="1:6" x14ac:dyDescent="0.25">
      <c r="A12" s="66" t="s">
        <v>39</v>
      </c>
      <c r="B12" s="67">
        <v>12000000</v>
      </c>
      <c r="C12" s="67">
        <v>12000000</v>
      </c>
      <c r="D12" s="48"/>
    </row>
    <row r="13" spans="1:6" x14ac:dyDescent="0.25">
      <c r="A13" s="66" t="s">
        <v>5</v>
      </c>
      <c r="B13" s="67">
        <v>1680000</v>
      </c>
      <c r="C13" s="67">
        <v>855000</v>
      </c>
    </row>
    <row r="14" spans="1:6" x14ac:dyDescent="0.25">
      <c r="A14" s="66" t="s">
        <v>6</v>
      </c>
      <c r="B14" s="67">
        <v>27283480</v>
      </c>
      <c r="C14" s="67">
        <v>27283480</v>
      </c>
    </row>
    <row r="15" spans="1:6" x14ac:dyDescent="0.25">
      <c r="A15" s="64" t="s">
        <v>7</v>
      </c>
      <c r="B15" s="65">
        <f>B16+B17+B18+B19+B20+B21+B22+B23+B24</f>
        <v>56508000</v>
      </c>
      <c r="C15" s="65">
        <f>C16+C17+C18+C19+C20+C21+C22+C23+C24</f>
        <v>119299993.61</v>
      </c>
    </row>
    <row r="16" spans="1:6" x14ac:dyDescent="0.25">
      <c r="A16" s="66" t="s">
        <v>8</v>
      </c>
      <c r="B16" s="67">
        <v>8925000</v>
      </c>
      <c r="C16" s="67">
        <v>15325000</v>
      </c>
    </row>
    <row r="17" spans="1:7" x14ac:dyDescent="0.25">
      <c r="A17" s="66" t="s">
        <v>9</v>
      </c>
      <c r="B17" s="67">
        <v>2000000</v>
      </c>
      <c r="C17" s="67">
        <v>6175731.4800000004</v>
      </c>
    </row>
    <row r="18" spans="1:7" x14ac:dyDescent="0.25">
      <c r="A18" s="66" t="s">
        <v>10</v>
      </c>
      <c r="B18" s="67">
        <v>350000</v>
      </c>
      <c r="C18" s="67">
        <v>1250000</v>
      </c>
    </row>
    <row r="19" spans="1:7" ht="18" customHeight="1" x14ac:dyDescent="0.25">
      <c r="A19" s="66" t="s">
        <v>11</v>
      </c>
      <c r="B19" s="67">
        <v>1050000</v>
      </c>
      <c r="C19" s="67">
        <v>2150000</v>
      </c>
    </row>
    <row r="20" spans="1:7" x14ac:dyDescent="0.25">
      <c r="A20" s="66" t="s">
        <v>12</v>
      </c>
      <c r="B20" s="67">
        <v>8300000</v>
      </c>
      <c r="C20" s="67">
        <v>29507293.609999999</v>
      </c>
      <c r="G20" s="7"/>
    </row>
    <row r="21" spans="1:7" x14ac:dyDescent="0.25">
      <c r="A21" s="66" t="s">
        <v>13</v>
      </c>
      <c r="B21" s="67">
        <v>6500000</v>
      </c>
      <c r="C21" s="67">
        <v>8773168.5199999996</v>
      </c>
    </row>
    <row r="22" spans="1:7" ht="25.5" x14ac:dyDescent="0.25">
      <c r="A22" s="66" t="s">
        <v>14</v>
      </c>
      <c r="B22" s="67">
        <v>1850000</v>
      </c>
      <c r="C22" s="67">
        <v>4180200</v>
      </c>
      <c r="G22" s="7"/>
    </row>
    <row r="23" spans="1:7" x14ac:dyDescent="0.25">
      <c r="A23" s="66" t="s">
        <v>15</v>
      </c>
      <c r="B23" s="67">
        <v>22133000</v>
      </c>
      <c r="C23" s="67">
        <v>40946600</v>
      </c>
    </row>
    <row r="24" spans="1:7" x14ac:dyDescent="0.25">
      <c r="A24" s="66" t="s">
        <v>40</v>
      </c>
      <c r="B24" s="67">
        <v>5400000</v>
      </c>
      <c r="C24" s="67">
        <v>10992000</v>
      </c>
      <c r="G24" s="7"/>
    </row>
    <row r="25" spans="1:7" x14ac:dyDescent="0.25">
      <c r="A25" s="64" t="s">
        <v>16</v>
      </c>
      <c r="B25" s="65">
        <f>B26+B27+B28+B29+B30+B31+B32+B34+B33</f>
        <v>7034020</v>
      </c>
      <c r="C25" s="65">
        <f>C26+C27+C28+C29+C30+C31+C32+C34</f>
        <v>16977853.780000001</v>
      </c>
    </row>
    <row r="26" spans="1:7" x14ac:dyDescent="0.25">
      <c r="A26" s="66" t="s">
        <v>17</v>
      </c>
      <c r="B26" s="67">
        <v>150000</v>
      </c>
      <c r="C26" s="67">
        <v>1151000</v>
      </c>
    </row>
    <row r="27" spans="1:7" x14ac:dyDescent="0.25">
      <c r="A27" s="66" t="s">
        <v>18</v>
      </c>
      <c r="B27" s="67">
        <v>0</v>
      </c>
      <c r="C27" s="67">
        <v>240900</v>
      </c>
    </row>
    <row r="28" spans="1:7" x14ac:dyDescent="0.25">
      <c r="A28" s="66" t="s">
        <v>19</v>
      </c>
      <c r="B28" s="67">
        <v>600000</v>
      </c>
      <c r="C28" s="67">
        <v>1027000</v>
      </c>
    </row>
    <row r="29" spans="1:7" x14ac:dyDescent="0.25">
      <c r="A29" s="66" t="s">
        <v>20</v>
      </c>
      <c r="B29" s="67">
        <v>30000</v>
      </c>
      <c r="C29" s="67">
        <v>30000</v>
      </c>
    </row>
    <row r="30" spans="1:7" x14ac:dyDescent="0.25">
      <c r="A30" s="66" t="s">
        <v>21</v>
      </c>
      <c r="B30" s="67">
        <v>50000</v>
      </c>
      <c r="C30" s="67">
        <v>219600</v>
      </c>
    </row>
    <row r="31" spans="1:7" x14ac:dyDescent="0.25">
      <c r="A31" s="66" t="s">
        <v>22</v>
      </c>
      <c r="B31" s="67">
        <v>100000</v>
      </c>
      <c r="C31" s="67">
        <v>196000</v>
      </c>
    </row>
    <row r="32" spans="1:7" x14ac:dyDescent="0.25">
      <c r="A32" s="66" t="s">
        <v>23</v>
      </c>
      <c r="B32" s="67">
        <v>5450000</v>
      </c>
      <c r="C32" s="67">
        <v>8262607.79</v>
      </c>
    </row>
    <row r="33" spans="1:3" x14ac:dyDescent="0.25">
      <c r="A33" s="66" t="s">
        <v>41</v>
      </c>
      <c r="B33" s="67">
        <v>0</v>
      </c>
      <c r="C33" s="67">
        <v>0</v>
      </c>
    </row>
    <row r="34" spans="1:3" x14ac:dyDescent="0.25">
      <c r="A34" s="66" t="s">
        <v>24</v>
      </c>
      <c r="B34" s="67">
        <v>654020</v>
      </c>
      <c r="C34" s="67">
        <v>5850745.9900000002</v>
      </c>
    </row>
    <row r="35" spans="1:3" x14ac:dyDescent="0.25">
      <c r="A35" s="64" t="s">
        <v>25</v>
      </c>
      <c r="B35" s="65">
        <f>B36+B37+B38+B39+B40+B41+B42</f>
        <v>2700000</v>
      </c>
      <c r="C35" s="65">
        <v>2960000</v>
      </c>
    </row>
    <row r="36" spans="1:3" x14ac:dyDescent="0.25">
      <c r="A36" s="66" t="s">
        <v>26</v>
      </c>
      <c r="B36" s="67">
        <v>200000</v>
      </c>
      <c r="C36" s="67">
        <v>294000</v>
      </c>
    </row>
    <row r="37" spans="1:3" x14ac:dyDescent="0.25">
      <c r="A37" s="66" t="s">
        <v>42</v>
      </c>
      <c r="B37" s="67">
        <v>0</v>
      </c>
      <c r="C37" s="67">
        <v>0</v>
      </c>
    </row>
    <row r="38" spans="1:3" x14ac:dyDescent="0.25">
      <c r="A38" s="66" t="s">
        <v>43</v>
      </c>
      <c r="B38" s="67">
        <v>0</v>
      </c>
      <c r="C38" s="67">
        <v>0</v>
      </c>
    </row>
    <row r="39" spans="1:3" x14ac:dyDescent="0.25">
      <c r="A39" s="66" t="s">
        <v>44</v>
      </c>
      <c r="B39" s="67">
        <v>0</v>
      </c>
      <c r="C39" s="67">
        <v>0</v>
      </c>
    </row>
    <row r="40" spans="1:3" x14ac:dyDescent="0.25">
      <c r="A40" s="66" t="s">
        <v>45</v>
      </c>
      <c r="B40" s="67">
        <v>0</v>
      </c>
      <c r="C40" s="67">
        <v>0</v>
      </c>
    </row>
    <row r="41" spans="1:3" x14ac:dyDescent="0.25">
      <c r="A41" s="66" t="s">
        <v>27</v>
      </c>
      <c r="B41" s="67">
        <v>2500000</v>
      </c>
      <c r="C41" s="67">
        <v>2666000</v>
      </c>
    </row>
    <row r="42" spans="1:3" x14ac:dyDescent="0.25">
      <c r="A42" s="66" t="s">
        <v>46</v>
      </c>
      <c r="B42" s="67">
        <v>0</v>
      </c>
      <c r="C42" s="67">
        <v>0</v>
      </c>
    </row>
    <row r="43" spans="1:3" x14ac:dyDescent="0.25">
      <c r="A43" s="64" t="s">
        <v>47</v>
      </c>
      <c r="B43" s="65">
        <f>SUM(B44:B50)</f>
        <v>0</v>
      </c>
      <c r="C43" s="65">
        <f>SUM(C44:C50)</f>
        <v>0</v>
      </c>
    </row>
    <row r="44" spans="1:3" x14ac:dyDescent="0.25">
      <c r="A44" s="66" t="s">
        <v>48</v>
      </c>
      <c r="B44" s="67">
        <v>0</v>
      </c>
      <c r="C44" s="67">
        <v>0</v>
      </c>
    </row>
    <row r="45" spans="1:3" x14ac:dyDescent="0.25">
      <c r="A45" s="66" t="s">
        <v>49</v>
      </c>
      <c r="B45" s="67">
        <v>0</v>
      </c>
      <c r="C45" s="67">
        <v>0</v>
      </c>
    </row>
    <row r="46" spans="1:3" x14ac:dyDescent="0.25">
      <c r="A46" s="66" t="s">
        <v>50</v>
      </c>
      <c r="B46" s="67">
        <v>0</v>
      </c>
      <c r="C46" s="67">
        <v>0</v>
      </c>
    </row>
    <row r="47" spans="1:3" x14ac:dyDescent="0.25">
      <c r="A47" s="66" t="s">
        <v>51</v>
      </c>
      <c r="B47" s="67">
        <v>0</v>
      </c>
      <c r="C47" s="67">
        <v>0</v>
      </c>
    </row>
    <row r="48" spans="1:3" x14ac:dyDescent="0.25">
      <c r="A48" s="66" t="s">
        <v>52</v>
      </c>
      <c r="B48" s="67">
        <v>0</v>
      </c>
      <c r="C48" s="67">
        <v>0</v>
      </c>
    </row>
    <row r="49" spans="1:3" x14ac:dyDescent="0.25">
      <c r="A49" s="66" t="s">
        <v>53</v>
      </c>
      <c r="B49" s="67">
        <v>0</v>
      </c>
      <c r="C49" s="67">
        <v>0</v>
      </c>
    </row>
    <row r="50" spans="1:3" x14ac:dyDescent="0.25">
      <c r="A50" s="66" t="s">
        <v>54</v>
      </c>
      <c r="B50" s="67">
        <v>0</v>
      </c>
      <c r="C50" s="67">
        <v>0</v>
      </c>
    </row>
    <row r="51" spans="1:3" x14ac:dyDescent="0.25">
      <c r="A51" s="64" t="s">
        <v>28</v>
      </c>
      <c r="B51" s="65">
        <f>B52+B53+B54+B55+B56+B57+B58+B59+B60</f>
        <v>0</v>
      </c>
      <c r="C51" s="65">
        <f>C52+C53+C56</f>
        <v>2543000</v>
      </c>
    </row>
    <row r="52" spans="1:3" x14ac:dyDescent="0.25">
      <c r="A52" s="66" t="s">
        <v>29</v>
      </c>
      <c r="B52" s="67">
        <v>0</v>
      </c>
      <c r="C52" s="67">
        <v>1667000</v>
      </c>
    </row>
    <row r="53" spans="1:3" x14ac:dyDescent="0.25">
      <c r="A53" s="66" t="s">
        <v>30</v>
      </c>
      <c r="B53" s="67">
        <v>0</v>
      </c>
      <c r="C53" s="67">
        <v>76000</v>
      </c>
    </row>
    <row r="54" spans="1:3" x14ac:dyDescent="0.25">
      <c r="A54" s="66" t="s">
        <v>31</v>
      </c>
      <c r="B54" s="67">
        <v>0</v>
      </c>
      <c r="C54" s="67">
        <v>0</v>
      </c>
    </row>
    <row r="55" spans="1:3" x14ac:dyDescent="0.25">
      <c r="A55" s="66" t="s">
        <v>32</v>
      </c>
      <c r="B55" s="67">
        <v>0</v>
      </c>
      <c r="C55" s="67">
        <v>0</v>
      </c>
    </row>
    <row r="56" spans="1:3" x14ac:dyDescent="0.25">
      <c r="A56" s="66" t="s">
        <v>33</v>
      </c>
      <c r="B56" s="67">
        <v>0</v>
      </c>
      <c r="C56" s="67">
        <v>800000</v>
      </c>
    </row>
    <row r="57" spans="1:3" x14ac:dyDescent="0.25">
      <c r="A57" s="66" t="s">
        <v>55</v>
      </c>
      <c r="B57" s="67">
        <v>0</v>
      </c>
      <c r="C57" s="67">
        <v>0</v>
      </c>
    </row>
    <row r="58" spans="1:3" x14ac:dyDescent="0.25">
      <c r="A58" s="66" t="s">
        <v>56</v>
      </c>
      <c r="B58" s="67">
        <v>0</v>
      </c>
      <c r="C58" s="67">
        <v>0</v>
      </c>
    </row>
    <row r="59" spans="1:3" x14ac:dyDescent="0.25">
      <c r="A59" s="66" t="s">
        <v>34</v>
      </c>
      <c r="B59" s="67">
        <v>0</v>
      </c>
      <c r="C59" s="67">
        <v>0</v>
      </c>
    </row>
    <row r="60" spans="1:3" x14ac:dyDescent="0.25">
      <c r="A60" s="66" t="s">
        <v>57</v>
      </c>
      <c r="B60" s="67">
        <v>0</v>
      </c>
      <c r="C60" s="67"/>
    </row>
    <row r="61" spans="1:3" x14ac:dyDescent="0.25">
      <c r="A61" s="64" t="s">
        <v>58</v>
      </c>
      <c r="B61" s="65">
        <f>B62+B63+B65+B64</f>
        <v>0</v>
      </c>
      <c r="C61" s="65">
        <f>C62+C63+C65+C64</f>
        <v>0</v>
      </c>
    </row>
    <row r="62" spans="1:3" x14ac:dyDescent="0.25">
      <c r="A62" s="66" t="s">
        <v>59</v>
      </c>
      <c r="B62" s="67">
        <v>0</v>
      </c>
      <c r="C62" s="67">
        <v>0</v>
      </c>
    </row>
    <row r="63" spans="1:3" x14ac:dyDescent="0.25">
      <c r="A63" s="66" t="s">
        <v>60</v>
      </c>
      <c r="B63" s="67">
        <v>0</v>
      </c>
      <c r="C63" s="67">
        <v>0</v>
      </c>
    </row>
    <row r="64" spans="1:3" x14ac:dyDescent="0.25">
      <c r="A64" s="66" t="s">
        <v>61</v>
      </c>
      <c r="B64" s="67">
        <v>0</v>
      </c>
      <c r="C64" s="67">
        <v>0</v>
      </c>
    </row>
    <row r="65" spans="1:4" ht="25.5" x14ac:dyDescent="0.25">
      <c r="A65" s="66" t="s">
        <v>62</v>
      </c>
      <c r="B65" s="67">
        <v>0</v>
      </c>
      <c r="C65" s="67">
        <v>0</v>
      </c>
    </row>
    <row r="66" spans="1:4" x14ac:dyDescent="0.25">
      <c r="A66" s="64" t="s">
        <v>63</v>
      </c>
      <c r="B66" s="65">
        <f>B67+B68+B69+B70+B71+B72</f>
        <v>0</v>
      </c>
      <c r="C66" s="65">
        <f>C67+C68+C69+C70+C71+C72</f>
        <v>0</v>
      </c>
      <c r="D66" s="68"/>
    </row>
    <row r="67" spans="1:4" x14ac:dyDescent="0.25">
      <c r="A67" s="66" t="s">
        <v>64</v>
      </c>
      <c r="B67" s="67">
        <v>0</v>
      </c>
      <c r="C67" s="67">
        <v>0</v>
      </c>
    </row>
    <row r="68" spans="1:4" x14ac:dyDescent="0.25">
      <c r="A68" s="66" t="s">
        <v>65</v>
      </c>
      <c r="B68" s="67">
        <v>0</v>
      </c>
      <c r="C68" s="67">
        <v>0</v>
      </c>
    </row>
    <row r="69" spans="1:4" x14ac:dyDescent="0.25">
      <c r="A69" s="64" t="s">
        <v>66</v>
      </c>
      <c r="B69" s="65">
        <f>B72+B71+B70</f>
        <v>0</v>
      </c>
      <c r="C69" s="67">
        <v>0</v>
      </c>
    </row>
    <row r="70" spans="1:4" x14ac:dyDescent="0.25">
      <c r="A70" s="66" t="s">
        <v>67</v>
      </c>
      <c r="B70" s="67">
        <v>0</v>
      </c>
      <c r="C70" s="67">
        <v>0</v>
      </c>
    </row>
    <row r="71" spans="1:4" x14ac:dyDescent="0.25">
      <c r="A71" s="66" t="s">
        <v>68</v>
      </c>
      <c r="B71" s="67">
        <v>0</v>
      </c>
      <c r="C71" s="67">
        <v>0</v>
      </c>
    </row>
    <row r="72" spans="1:4" x14ac:dyDescent="0.25">
      <c r="A72" s="66" t="s">
        <v>69</v>
      </c>
      <c r="B72" s="67">
        <v>0</v>
      </c>
      <c r="C72" s="67">
        <v>0</v>
      </c>
    </row>
    <row r="73" spans="1:4" x14ac:dyDescent="0.25">
      <c r="A73" s="69" t="s">
        <v>35</v>
      </c>
      <c r="B73" s="70">
        <f>B8</f>
        <v>340228000</v>
      </c>
      <c r="C73" s="70">
        <f>C8</f>
        <v>416315827.38999999</v>
      </c>
    </row>
    <row r="74" spans="1:4" x14ac:dyDescent="0.25">
      <c r="A74" s="71"/>
      <c r="B74" s="67"/>
    </row>
    <row r="75" spans="1:4" x14ac:dyDescent="0.25">
      <c r="A75" s="62" t="s">
        <v>70</v>
      </c>
      <c r="B75" s="72"/>
      <c r="C75" s="72"/>
    </row>
    <row r="76" spans="1:4" x14ac:dyDescent="0.25">
      <c r="A76" s="64" t="s">
        <v>71</v>
      </c>
      <c r="B76" s="67">
        <v>0</v>
      </c>
      <c r="C76" s="67">
        <v>0</v>
      </c>
    </row>
    <row r="77" spans="1:4" x14ac:dyDescent="0.25">
      <c r="A77" s="66" t="s">
        <v>72</v>
      </c>
      <c r="B77" s="67">
        <v>0</v>
      </c>
      <c r="C77" s="67">
        <v>0</v>
      </c>
    </row>
    <row r="78" spans="1:4" x14ac:dyDescent="0.25">
      <c r="A78" s="66" t="s">
        <v>73</v>
      </c>
      <c r="B78" s="67">
        <v>0</v>
      </c>
      <c r="C78" s="67">
        <v>0</v>
      </c>
    </row>
    <row r="79" spans="1:4" x14ac:dyDescent="0.25">
      <c r="A79" s="64" t="s">
        <v>74</v>
      </c>
      <c r="B79" s="67">
        <v>0</v>
      </c>
      <c r="C79" s="67">
        <v>0</v>
      </c>
    </row>
    <row r="80" spans="1:4" x14ac:dyDescent="0.25">
      <c r="A80" s="66" t="s">
        <v>75</v>
      </c>
      <c r="B80" s="67">
        <v>0</v>
      </c>
      <c r="C80" s="67">
        <v>0</v>
      </c>
    </row>
    <row r="81" spans="1:10" x14ac:dyDescent="0.25">
      <c r="A81" s="66" t="s">
        <v>76</v>
      </c>
      <c r="B81" s="67">
        <v>0</v>
      </c>
      <c r="C81" s="67">
        <v>0</v>
      </c>
    </row>
    <row r="82" spans="1:10" x14ac:dyDescent="0.25">
      <c r="A82" s="64" t="s">
        <v>77</v>
      </c>
      <c r="B82" s="67">
        <v>0</v>
      </c>
      <c r="C82" s="67">
        <v>0</v>
      </c>
    </row>
    <row r="83" spans="1:10" x14ac:dyDescent="0.25">
      <c r="A83" s="66" t="s">
        <v>78</v>
      </c>
      <c r="B83" s="67">
        <v>0</v>
      </c>
      <c r="C83" s="67">
        <v>0</v>
      </c>
    </row>
    <row r="84" spans="1:10" x14ac:dyDescent="0.25">
      <c r="A84" s="69" t="s">
        <v>79</v>
      </c>
      <c r="B84" s="73">
        <v>0</v>
      </c>
      <c r="C84" s="73">
        <v>0</v>
      </c>
    </row>
    <row r="86" spans="1:10" x14ac:dyDescent="0.25">
      <c r="A86" s="43" t="s">
        <v>80</v>
      </c>
      <c r="B86" s="74">
        <f>B73+B84</f>
        <v>340228000</v>
      </c>
      <c r="C86" s="75">
        <f>C73+C84</f>
        <v>416315827.38999999</v>
      </c>
    </row>
    <row r="87" spans="1:10" x14ac:dyDescent="0.25">
      <c r="A87" s="41" t="s">
        <v>91</v>
      </c>
      <c r="D87" s="51"/>
    </row>
    <row r="88" spans="1:10" x14ac:dyDescent="0.25">
      <c r="A88" s="76" t="s">
        <v>110</v>
      </c>
      <c r="D88" s="51"/>
    </row>
    <row r="89" spans="1:10" ht="26.25" x14ac:dyDescent="0.25">
      <c r="A89" s="77" t="s">
        <v>111</v>
      </c>
      <c r="D89" s="51"/>
    </row>
    <row r="90" spans="1:10" ht="51.75" x14ac:dyDescent="0.25">
      <c r="A90" s="78" t="s">
        <v>112</v>
      </c>
      <c r="D90" s="51"/>
    </row>
    <row r="92" spans="1:10" ht="14.25" customHeight="1" x14ac:dyDescent="0.25"/>
    <row r="93" spans="1:10" ht="15.75" thickBot="1" x14ac:dyDescent="0.3">
      <c r="A93" s="41" t="s">
        <v>88</v>
      </c>
      <c r="B93" s="79"/>
      <c r="C93" s="79"/>
    </row>
    <row r="94" spans="1:10" x14ac:dyDescent="0.25">
      <c r="A94" s="80" t="s">
        <v>116</v>
      </c>
      <c r="B94" s="153" t="s">
        <v>118</v>
      </c>
      <c r="C94" s="153"/>
      <c r="G94" s="5"/>
      <c r="H94" s="6"/>
      <c r="I94" s="6"/>
      <c r="J94" s="6"/>
    </row>
    <row r="95" spans="1:10" x14ac:dyDescent="0.25">
      <c r="A95" s="80" t="s">
        <v>117</v>
      </c>
      <c r="B95" s="154" t="s">
        <v>119</v>
      </c>
      <c r="C95" s="154"/>
      <c r="G95" s="5"/>
      <c r="H95" s="5"/>
      <c r="I95" s="5"/>
      <c r="J95" s="5"/>
    </row>
    <row r="96" spans="1:10" x14ac:dyDescent="0.25">
      <c r="A96" s="13"/>
      <c r="E96" s="5"/>
      <c r="F96" s="5"/>
      <c r="G96" s="5"/>
      <c r="H96" s="5"/>
      <c r="I96" s="5"/>
      <c r="J96" s="5"/>
    </row>
    <row r="97" spans="1:10" x14ac:dyDescent="0.25">
      <c r="A97" s="84"/>
      <c r="E97" s="5"/>
      <c r="F97" s="5"/>
      <c r="G97" s="5"/>
      <c r="H97" s="5"/>
      <c r="I97" s="5"/>
      <c r="J97" s="5"/>
    </row>
    <row r="98" spans="1:10" x14ac:dyDescent="0.25">
      <c r="A98" s="85"/>
      <c r="B98" s="85"/>
      <c r="C98" s="85"/>
      <c r="D98" s="83"/>
      <c r="E98" s="5"/>
      <c r="F98" s="5"/>
      <c r="G98" s="5"/>
      <c r="H98" s="5"/>
      <c r="I98" s="5"/>
      <c r="J98" s="5"/>
    </row>
    <row r="99" spans="1:10" x14ac:dyDescent="0.25">
      <c r="A99" s="152" t="s">
        <v>114</v>
      </c>
      <c r="B99" s="152"/>
      <c r="C99" s="152"/>
      <c r="E99" s="5"/>
      <c r="F99" s="5"/>
      <c r="G99" s="5"/>
      <c r="H99" s="5"/>
      <c r="I99" s="5"/>
      <c r="J99" s="5"/>
    </row>
    <row r="100" spans="1:10" x14ac:dyDescent="0.25">
      <c r="A100" s="152" t="s">
        <v>115</v>
      </c>
      <c r="B100" s="152"/>
      <c r="C100" s="152"/>
    </row>
  </sheetData>
  <mergeCells count="9">
    <mergeCell ref="A99:C99"/>
    <mergeCell ref="A100:C100"/>
    <mergeCell ref="B94:C94"/>
    <mergeCell ref="B95:C95"/>
    <mergeCell ref="A1:C1"/>
    <mergeCell ref="A2:C2"/>
    <mergeCell ref="A3:C3"/>
    <mergeCell ref="A5:C5"/>
    <mergeCell ref="A4:C4"/>
  </mergeCells>
  <pageMargins left="0.7" right="0.7" top="0.75" bottom="0.75" header="0.3" footer="0.3"/>
  <pageSetup scale="65" orientation="portrait" r:id="rId1"/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9"/>
  <sheetViews>
    <sheetView showGridLines="0" view="pageBreakPreview" topLeftCell="B73" zoomScale="60" zoomScaleNormal="100" workbookViewId="0">
      <selection activeCell="G96" sqref="G96"/>
    </sheetView>
  </sheetViews>
  <sheetFormatPr baseColWidth="10" defaultColWidth="9.140625" defaultRowHeight="19.5" x14ac:dyDescent="0.3"/>
  <cols>
    <col min="1" max="1" width="1.140625" style="86" customWidth="1"/>
    <col min="2" max="2" width="58.7109375" style="89" customWidth="1"/>
    <col min="3" max="4" width="23.7109375" style="89" bestFit="1" customWidth="1"/>
    <col min="5" max="5" width="22.5703125" style="89" bestFit="1" customWidth="1"/>
    <col min="6" max="6" width="22.5703125" style="138" bestFit="1" customWidth="1"/>
    <col min="7" max="12" width="22" style="89" bestFit="1" customWidth="1"/>
    <col min="13" max="13" width="5.140625" style="89" hidden="1" customWidth="1"/>
    <col min="14" max="14" width="6.5703125" style="89" hidden="1" customWidth="1"/>
    <col min="15" max="15" width="9" style="89" hidden="1" customWidth="1"/>
    <col min="16" max="16" width="8.5703125" style="89" hidden="1" customWidth="1"/>
    <col min="17" max="17" width="24.140625" style="136" bestFit="1" customWidth="1"/>
    <col min="18" max="18" width="9.140625" style="86"/>
    <col min="19" max="19" width="8.7109375" style="86" hidden="1" customWidth="1"/>
    <col min="20" max="20" width="0" style="86" hidden="1" customWidth="1"/>
    <col min="21" max="28" width="6" style="86" hidden="1" customWidth="1"/>
    <col min="29" max="30" width="7" style="86" hidden="1" customWidth="1"/>
    <col min="31" max="16384" width="9.140625" style="86"/>
  </cols>
  <sheetData>
    <row r="1" spans="2:30" x14ac:dyDescent="0.3">
      <c r="B1" s="160" t="s">
        <v>87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S1" s="87" t="s">
        <v>109</v>
      </c>
    </row>
    <row r="2" spans="2:30" x14ac:dyDescent="0.3">
      <c r="B2" s="161" t="s">
        <v>89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S2" s="87"/>
    </row>
    <row r="3" spans="2:30" x14ac:dyDescent="0.3">
      <c r="B3" s="161" t="s">
        <v>92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S3" s="87"/>
    </row>
    <row r="4" spans="2:30" x14ac:dyDescent="0.3">
      <c r="B4" s="160" t="s">
        <v>108</v>
      </c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S4" s="87"/>
    </row>
    <row r="5" spans="2:30" x14ac:dyDescent="0.3">
      <c r="B5" s="88"/>
      <c r="C5" s="88"/>
      <c r="E5" s="162" t="s">
        <v>107</v>
      </c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88"/>
      <c r="Q5" s="88"/>
      <c r="S5" s="87"/>
    </row>
    <row r="6" spans="2:30" ht="117" x14ac:dyDescent="0.3">
      <c r="B6" s="90" t="s">
        <v>0</v>
      </c>
      <c r="C6" s="91" t="s">
        <v>37</v>
      </c>
      <c r="D6" s="92" t="s">
        <v>113</v>
      </c>
      <c r="E6" s="91" t="s">
        <v>106</v>
      </c>
      <c r="F6" s="91" t="s">
        <v>105</v>
      </c>
      <c r="G6" s="91" t="s">
        <v>104</v>
      </c>
      <c r="H6" s="91" t="s">
        <v>103</v>
      </c>
      <c r="I6" s="91" t="s">
        <v>102</v>
      </c>
      <c r="J6" s="91" t="s">
        <v>101</v>
      </c>
      <c r="K6" s="91" t="s">
        <v>100</v>
      </c>
      <c r="L6" s="91" t="s">
        <v>99</v>
      </c>
      <c r="M6" s="91" t="s">
        <v>98</v>
      </c>
      <c r="N6" s="91" t="s">
        <v>97</v>
      </c>
      <c r="O6" s="91" t="s">
        <v>96</v>
      </c>
      <c r="P6" s="91" t="s">
        <v>95</v>
      </c>
      <c r="Q6" s="93" t="s">
        <v>94</v>
      </c>
      <c r="AC6" s="94">
        <f>SUM(U7:AC7)</f>
        <v>11.029108875781253</v>
      </c>
      <c r="AD6" s="94">
        <f>+AC6+AD7</f>
        <v>13.989108875781252</v>
      </c>
    </row>
    <row r="7" spans="2:30" x14ac:dyDescent="0.3">
      <c r="B7" s="95" t="s">
        <v>1</v>
      </c>
      <c r="C7" s="96">
        <f t="shared" ref="C7:Q7" si="0">C8+C14+C24+C34+C42+C50+C60+C65+C68</f>
        <v>340228000</v>
      </c>
      <c r="D7" s="97">
        <f>D8+D14+D24+D34+D42+D50+D60+D65+D68</f>
        <v>416315827.38999999</v>
      </c>
      <c r="E7" s="98">
        <v>21517475.32</v>
      </c>
      <c r="F7" s="98">
        <v>26140172.390000001</v>
      </c>
      <c r="G7" s="99">
        <v>33636979.82</v>
      </c>
      <c r="H7" s="100">
        <f t="shared" si="0"/>
        <v>43011236.659999996</v>
      </c>
      <c r="I7" s="97">
        <f t="shared" si="0"/>
        <v>28974932.82</v>
      </c>
      <c r="J7" s="97">
        <f t="shared" si="0"/>
        <v>28231784.379999999</v>
      </c>
      <c r="K7" s="97">
        <v>30006079.91</v>
      </c>
      <c r="L7" s="97">
        <v>25182115.59</v>
      </c>
      <c r="M7" s="97">
        <f t="shared" si="0"/>
        <v>0</v>
      </c>
      <c r="N7" s="97">
        <f t="shared" si="0"/>
        <v>0</v>
      </c>
      <c r="O7" s="101">
        <f t="shared" si="0"/>
        <v>0</v>
      </c>
      <c r="P7" s="101">
        <f t="shared" si="0"/>
        <v>0</v>
      </c>
      <c r="Q7" s="101">
        <f t="shared" si="0"/>
        <v>236700776.88999999</v>
      </c>
      <c r="U7" s="102">
        <v>1</v>
      </c>
      <c r="V7" s="102">
        <v>1.05</v>
      </c>
      <c r="W7" s="102">
        <f t="shared" ref="W7:AB7" si="1">+V7*1.05</f>
        <v>1.1025</v>
      </c>
      <c r="X7" s="102">
        <f t="shared" si="1"/>
        <v>1.1576250000000001</v>
      </c>
      <c r="Y7" s="102">
        <f t="shared" si="1"/>
        <v>1.2155062500000002</v>
      </c>
      <c r="Z7" s="102">
        <f t="shared" si="1"/>
        <v>1.2762815625000004</v>
      </c>
      <c r="AA7" s="102">
        <f t="shared" si="1"/>
        <v>1.3400956406250004</v>
      </c>
      <c r="AB7" s="102">
        <f t="shared" si="1"/>
        <v>1.4071004226562505</v>
      </c>
      <c r="AC7" s="102">
        <v>1.48</v>
      </c>
      <c r="AD7" s="102">
        <f>+AC7*2</f>
        <v>2.96</v>
      </c>
    </row>
    <row r="8" spans="2:30" ht="39" x14ac:dyDescent="0.3">
      <c r="B8" s="95" t="s">
        <v>2</v>
      </c>
      <c r="C8" s="103">
        <f t="shared" ref="C8:P8" si="2">C9+C10+C11+C12+C13</f>
        <v>273985980</v>
      </c>
      <c r="D8" s="103">
        <f t="shared" si="2"/>
        <v>274534980</v>
      </c>
      <c r="E8" s="103">
        <f t="shared" si="2"/>
        <v>16953261.050000001</v>
      </c>
      <c r="F8" s="103">
        <f t="shared" si="2"/>
        <v>18221357.129999999</v>
      </c>
      <c r="G8" s="103">
        <v>17975823.18</v>
      </c>
      <c r="H8" s="103">
        <f t="shared" si="2"/>
        <v>31990272.550000001</v>
      </c>
      <c r="I8" s="103">
        <f t="shared" si="2"/>
        <v>18143704.57</v>
      </c>
      <c r="J8" s="103">
        <f t="shared" si="2"/>
        <v>18416295</v>
      </c>
      <c r="K8" s="104">
        <v>18484716.98</v>
      </c>
      <c r="L8" s="104">
        <v>17932816.739999998</v>
      </c>
      <c r="M8" s="104">
        <f t="shared" si="2"/>
        <v>0</v>
      </c>
      <c r="N8" s="104">
        <f t="shared" si="2"/>
        <v>0</v>
      </c>
      <c r="O8" s="105">
        <f t="shared" si="2"/>
        <v>0</v>
      </c>
      <c r="P8" s="105">
        <f t="shared" si="2"/>
        <v>0</v>
      </c>
      <c r="Q8" s="103">
        <f t="shared" ref="Q8:Q55" si="3">E8+F8+G8+H8+I8+J8+K8+L8+M8+N8+O8+P8</f>
        <v>158118247.19999999</v>
      </c>
      <c r="U8" s="106"/>
    </row>
    <row r="9" spans="2:30" x14ac:dyDescent="0.3">
      <c r="B9" s="107" t="s">
        <v>3</v>
      </c>
      <c r="C9" s="108">
        <v>192497500</v>
      </c>
      <c r="D9" s="109">
        <v>193191500</v>
      </c>
      <c r="E9" s="110">
        <v>14159000</v>
      </c>
      <c r="F9" s="110">
        <v>14204000</v>
      </c>
      <c r="G9" s="109">
        <v>14444099.859999999</v>
      </c>
      <c r="H9" s="108">
        <v>14285000</v>
      </c>
      <c r="I9" s="111">
        <v>14541935.4</v>
      </c>
      <c r="J9" s="111">
        <v>14445047.529999999</v>
      </c>
      <c r="K9" s="111">
        <v>14314981.5</v>
      </c>
      <c r="L9" s="111">
        <v>14008000</v>
      </c>
      <c r="M9" s="111">
        <v>0</v>
      </c>
      <c r="N9" s="111">
        <v>0</v>
      </c>
      <c r="O9" s="111">
        <v>0</v>
      </c>
      <c r="P9" s="111">
        <v>0</v>
      </c>
      <c r="Q9" s="112">
        <f t="shared" si="3"/>
        <v>114402064.29000001</v>
      </c>
    </row>
    <row r="10" spans="2:30" x14ac:dyDescent="0.3">
      <c r="B10" s="107" t="s">
        <v>4</v>
      </c>
      <c r="C10" s="108">
        <v>40525000</v>
      </c>
      <c r="D10" s="108">
        <v>41205000</v>
      </c>
      <c r="E10" s="110">
        <v>698400</v>
      </c>
      <c r="F10" s="110">
        <v>706942.23</v>
      </c>
      <c r="G10" s="99">
        <v>723510.52</v>
      </c>
      <c r="H10" s="108">
        <v>14397155.66</v>
      </c>
      <c r="I10" s="111">
        <v>689505.22</v>
      </c>
      <c r="J10" s="111">
        <v>1051400</v>
      </c>
      <c r="K10" s="111">
        <v>715653.5</v>
      </c>
      <c r="L10" s="111">
        <v>683062.68</v>
      </c>
      <c r="M10" s="111">
        <v>0</v>
      </c>
      <c r="N10" s="111">
        <v>0</v>
      </c>
      <c r="O10" s="111">
        <v>0</v>
      </c>
      <c r="P10" s="111">
        <v>0</v>
      </c>
      <c r="Q10" s="112">
        <f t="shared" si="3"/>
        <v>19665629.809999999</v>
      </c>
    </row>
    <row r="11" spans="2:30" ht="37.5" x14ac:dyDescent="0.3">
      <c r="B11" s="107" t="s">
        <v>39</v>
      </c>
      <c r="C11" s="108">
        <v>12000000</v>
      </c>
      <c r="D11" s="108">
        <v>12000000</v>
      </c>
      <c r="E11" s="113">
        <v>0</v>
      </c>
      <c r="F11" s="113">
        <v>1193031.8400000001</v>
      </c>
      <c r="G11" s="99">
        <v>692384.55</v>
      </c>
      <c r="H11" s="108">
        <v>1182379.77</v>
      </c>
      <c r="I11" s="111">
        <v>766949.04</v>
      </c>
      <c r="J11" s="111">
        <v>798905.25</v>
      </c>
      <c r="K11" s="111">
        <v>1342160.82</v>
      </c>
      <c r="L11" s="111">
        <v>1150423.56</v>
      </c>
      <c r="M11" s="111">
        <v>0</v>
      </c>
      <c r="N11" s="111">
        <v>0</v>
      </c>
      <c r="O11" s="111">
        <v>0</v>
      </c>
      <c r="P11" s="111">
        <v>0</v>
      </c>
      <c r="Q11" s="112">
        <f t="shared" si="3"/>
        <v>7126234.8300000001</v>
      </c>
    </row>
    <row r="12" spans="2:30" ht="37.5" x14ac:dyDescent="0.3">
      <c r="B12" s="107" t="s">
        <v>5</v>
      </c>
      <c r="C12" s="108">
        <v>1680000</v>
      </c>
      <c r="D12" s="108">
        <v>855000</v>
      </c>
      <c r="E12" s="113">
        <v>0</v>
      </c>
      <c r="F12" s="113">
        <v>15000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0</v>
      </c>
      <c r="M12" s="111">
        <v>0</v>
      </c>
      <c r="N12" s="111">
        <v>0</v>
      </c>
      <c r="O12" s="111">
        <v>0</v>
      </c>
      <c r="P12" s="111">
        <v>0</v>
      </c>
      <c r="Q12" s="111">
        <f t="shared" si="3"/>
        <v>15000</v>
      </c>
    </row>
    <row r="13" spans="2:30" ht="37.5" x14ac:dyDescent="0.3">
      <c r="B13" s="107" t="s">
        <v>6</v>
      </c>
      <c r="C13" s="111">
        <v>27283480</v>
      </c>
      <c r="D13" s="111">
        <v>27283480</v>
      </c>
      <c r="E13" s="110">
        <v>2095861.05</v>
      </c>
      <c r="F13" s="110">
        <v>2102383.06</v>
      </c>
      <c r="G13" s="99">
        <v>2115828.25</v>
      </c>
      <c r="H13" s="111">
        <v>2125737.12</v>
      </c>
      <c r="I13" s="111">
        <v>2145314.91</v>
      </c>
      <c r="J13" s="111">
        <v>2120942.2200000002</v>
      </c>
      <c r="K13" s="111">
        <v>2111921.12</v>
      </c>
      <c r="L13" s="111">
        <v>2091330.5</v>
      </c>
      <c r="M13" s="111">
        <v>0</v>
      </c>
      <c r="N13" s="111">
        <v>0</v>
      </c>
      <c r="O13" s="111">
        <v>0</v>
      </c>
      <c r="P13" s="111">
        <v>0</v>
      </c>
      <c r="Q13" s="111">
        <f t="shared" si="3"/>
        <v>16909318.23</v>
      </c>
    </row>
    <row r="14" spans="2:30" x14ac:dyDescent="0.3">
      <c r="B14" s="95" t="s">
        <v>7</v>
      </c>
      <c r="C14" s="103">
        <f t="shared" ref="C14:P14" si="4">C15+C16+C17+C18+C19+C20+C21+C22+C23</f>
        <v>56508000</v>
      </c>
      <c r="D14" s="103">
        <f t="shared" si="4"/>
        <v>119299993.61</v>
      </c>
      <c r="E14" s="103">
        <f t="shared" si="4"/>
        <v>4564214.2700000005</v>
      </c>
      <c r="F14" s="103">
        <v>6831753.7599999998</v>
      </c>
      <c r="G14" s="103">
        <v>9383982.4199999999</v>
      </c>
      <c r="H14" s="103">
        <f t="shared" si="4"/>
        <v>10107473.809999999</v>
      </c>
      <c r="I14" s="103">
        <f t="shared" si="4"/>
        <v>8506765.9800000004</v>
      </c>
      <c r="J14" s="103">
        <f t="shared" si="4"/>
        <v>8521984.5199999996</v>
      </c>
      <c r="K14" s="104">
        <v>10843012.449999999</v>
      </c>
      <c r="L14" s="104">
        <v>5484267.1600000001</v>
      </c>
      <c r="M14" s="104">
        <f t="shared" si="4"/>
        <v>0</v>
      </c>
      <c r="N14" s="104">
        <f t="shared" si="4"/>
        <v>0</v>
      </c>
      <c r="O14" s="105">
        <f t="shared" si="4"/>
        <v>0</v>
      </c>
      <c r="P14" s="105">
        <f t="shared" si="4"/>
        <v>0</v>
      </c>
      <c r="Q14" s="103">
        <f t="shared" si="3"/>
        <v>64243454.370000005</v>
      </c>
    </row>
    <row r="15" spans="2:30" x14ac:dyDescent="0.3">
      <c r="B15" s="107" t="s">
        <v>8</v>
      </c>
      <c r="C15" s="108">
        <v>8925000</v>
      </c>
      <c r="D15" s="108">
        <v>15325000</v>
      </c>
      <c r="E15" s="110">
        <v>1512017.22</v>
      </c>
      <c r="F15" s="110">
        <v>858795.51</v>
      </c>
      <c r="G15" s="111">
        <v>1223823.94</v>
      </c>
      <c r="H15" s="111">
        <v>1175517.6499999999</v>
      </c>
      <c r="I15" s="111">
        <v>1457069.24</v>
      </c>
      <c r="J15" s="111">
        <v>929607.22</v>
      </c>
      <c r="K15" s="111">
        <v>1519584.48</v>
      </c>
      <c r="L15" s="111">
        <v>1244057.02</v>
      </c>
      <c r="M15" s="111">
        <v>0</v>
      </c>
      <c r="N15" s="111">
        <v>0</v>
      </c>
      <c r="O15" s="111">
        <v>0</v>
      </c>
      <c r="P15" s="111">
        <v>0</v>
      </c>
      <c r="Q15" s="111">
        <f t="shared" si="3"/>
        <v>9920472.2799999993</v>
      </c>
    </row>
    <row r="16" spans="2:30" ht="37.5" x14ac:dyDescent="0.3">
      <c r="B16" s="107" t="s">
        <v>9</v>
      </c>
      <c r="C16" s="108">
        <v>2000000</v>
      </c>
      <c r="D16" s="108">
        <v>6175731.4800000004</v>
      </c>
      <c r="E16" s="113">
        <v>0</v>
      </c>
      <c r="F16" s="113">
        <v>283388.79999999999</v>
      </c>
      <c r="G16" s="111">
        <v>150000</v>
      </c>
      <c r="H16" s="111">
        <v>899415.38</v>
      </c>
      <c r="I16" s="111">
        <v>563999.12</v>
      </c>
      <c r="J16" s="111">
        <v>590866.04</v>
      </c>
      <c r="K16" s="111">
        <v>912709.01</v>
      </c>
      <c r="L16" s="111">
        <v>418727.23</v>
      </c>
      <c r="M16" s="111">
        <v>0</v>
      </c>
      <c r="N16" s="111">
        <v>0</v>
      </c>
      <c r="O16" s="111">
        <v>0</v>
      </c>
      <c r="P16" s="111">
        <v>0</v>
      </c>
      <c r="Q16" s="111">
        <f t="shared" si="3"/>
        <v>3819105.5799999996</v>
      </c>
    </row>
    <row r="17" spans="1:17" x14ac:dyDescent="0.3">
      <c r="B17" s="107" t="s">
        <v>10</v>
      </c>
      <c r="C17" s="108">
        <v>350000</v>
      </c>
      <c r="D17" s="108">
        <v>1250000</v>
      </c>
      <c r="E17" s="111">
        <v>22750</v>
      </c>
      <c r="F17" s="111">
        <v>0</v>
      </c>
      <c r="G17" s="111">
        <v>39500</v>
      </c>
      <c r="H17" s="111">
        <v>57008.75</v>
      </c>
      <c r="I17" s="111">
        <v>0</v>
      </c>
      <c r="J17" s="111">
        <v>59622</v>
      </c>
      <c r="K17" s="111">
        <v>83590</v>
      </c>
      <c r="L17" s="111">
        <v>29450</v>
      </c>
      <c r="M17" s="111">
        <v>0</v>
      </c>
      <c r="N17" s="111">
        <v>0</v>
      </c>
      <c r="O17" s="111">
        <v>0</v>
      </c>
      <c r="P17" s="111">
        <v>0</v>
      </c>
      <c r="Q17" s="111">
        <f t="shared" si="3"/>
        <v>291920.75</v>
      </c>
    </row>
    <row r="18" spans="1:17" x14ac:dyDescent="0.3">
      <c r="B18" s="107" t="s">
        <v>11</v>
      </c>
      <c r="C18" s="108">
        <v>1050000</v>
      </c>
      <c r="D18" s="108">
        <v>2150000</v>
      </c>
      <c r="E18" s="113">
        <v>0</v>
      </c>
      <c r="F18" s="113">
        <v>72533.320000000007</v>
      </c>
      <c r="G18" s="111">
        <v>67133.320000000007</v>
      </c>
      <c r="H18" s="111">
        <v>69933.320000000007</v>
      </c>
      <c r="I18" s="111">
        <v>85733.32</v>
      </c>
      <c r="J18" s="111">
        <v>80333.31</v>
      </c>
      <c r="K18" s="111">
        <v>263337.15000000002</v>
      </c>
      <c r="L18" s="111">
        <v>76933.320000000007</v>
      </c>
      <c r="M18" s="111">
        <v>0</v>
      </c>
      <c r="N18" s="111">
        <v>0</v>
      </c>
      <c r="O18" s="111">
        <v>0</v>
      </c>
      <c r="P18" s="111">
        <v>0</v>
      </c>
      <c r="Q18" s="111">
        <f t="shared" si="3"/>
        <v>715937.06</v>
      </c>
    </row>
    <row r="19" spans="1:17" x14ac:dyDescent="0.3">
      <c r="B19" s="107" t="s">
        <v>12</v>
      </c>
      <c r="C19" s="108">
        <v>8300000</v>
      </c>
      <c r="D19" s="108">
        <v>29507293.609999999</v>
      </c>
      <c r="E19" s="113">
        <v>1061001.28</v>
      </c>
      <c r="F19" s="113">
        <v>1061001.28</v>
      </c>
      <c r="G19" s="111">
        <v>2810648.39</v>
      </c>
      <c r="H19" s="111">
        <v>1590162.16</v>
      </c>
      <c r="I19" s="111">
        <v>1199061.28</v>
      </c>
      <c r="J19" s="111">
        <v>3917623.52</v>
      </c>
      <c r="K19" s="111">
        <v>3124404.7</v>
      </c>
      <c r="L19" s="111">
        <v>1555765.24</v>
      </c>
      <c r="M19" s="111">
        <v>0</v>
      </c>
      <c r="N19" s="111">
        <v>0</v>
      </c>
      <c r="O19" s="111">
        <v>0</v>
      </c>
      <c r="P19" s="111">
        <v>0</v>
      </c>
      <c r="Q19" s="111">
        <f t="shared" si="3"/>
        <v>16319667.85</v>
      </c>
    </row>
    <row r="20" spans="1:17" x14ac:dyDescent="0.3">
      <c r="B20" s="107" t="s">
        <v>13</v>
      </c>
      <c r="C20" s="108">
        <v>6500000</v>
      </c>
      <c r="D20" s="108">
        <v>8773168.5199999996</v>
      </c>
      <c r="E20" s="113">
        <v>67024.850000000006</v>
      </c>
      <c r="F20" s="113">
        <v>444595.20000000001</v>
      </c>
      <c r="G20" s="111">
        <v>2775965.03</v>
      </c>
      <c r="H20" s="111">
        <v>1269861.1000000001</v>
      </c>
      <c r="I20" s="111">
        <v>858110.05</v>
      </c>
      <c r="J20" s="111">
        <v>-428706.87</v>
      </c>
      <c r="K20" s="111">
        <v>454294.75</v>
      </c>
      <c r="L20" s="111">
        <v>446517.5</v>
      </c>
      <c r="M20" s="111">
        <v>0</v>
      </c>
      <c r="N20" s="111">
        <v>0</v>
      </c>
      <c r="O20" s="111">
        <v>0</v>
      </c>
      <c r="P20" s="111">
        <v>0</v>
      </c>
      <c r="Q20" s="111">
        <f t="shared" si="3"/>
        <v>5887661.6099999994</v>
      </c>
    </row>
    <row r="21" spans="1:17" ht="56.25" x14ac:dyDescent="0.3">
      <c r="B21" s="107" t="s">
        <v>14</v>
      </c>
      <c r="C21" s="108">
        <v>1850000</v>
      </c>
      <c r="D21" s="108">
        <v>4180200</v>
      </c>
      <c r="E21" s="113">
        <v>0</v>
      </c>
      <c r="F21" s="113">
        <v>43824.34</v>
      </c>
      <c r="G21" s="111">
        <v>122908.8</v>
      </c>
      <c r="H21" s="111">
        <v>794508.62</v>
      </c>
      <c r="I21" s="111">
        <v>114004</v>
      </c>
      <c r="J21" s="111">
        <v>721287.99</v>
      </c>
      <c r="K21" s="111">
        <v>545743.25</v>
      </c>
      <c r="L21" s="111">
        <v>474119.33</v>
      </c>
      <c r="M21" s="111">
        <v>0</v>
      </c>
      <c r="N21" s="111">
        <v>0</v>
      </c>
      <c r="O21" s="111">
        <v>0</v>
      </c>
      <c r="P21" s="111">
        <v>0</v>
      </c>
      <c r="Q21" s="111">
        <f>E21+F21+G21+H21+I21+J21+K21+L21+M21+N21+O21+P21</f>
        <v>2816396.33</v>
      </c>
    </row>
    <row r="22" spans="1:17" ht="56.25" x14ac:dyDescent="0.3">
      <c r="B22" s="107" t="s">
        <v>15</v>
      </c>
      <c r="C22" s="108">
        <v>22133000</v>
      </c>
      <c r="D22" s="108">
        <v>40946600</v>
      </c>
      <c r="E22" s="113">
        <v>1415000</v>
      </c>
      <c r="F22" s="113">
        <v>3479125</v>
      </c>
      <c r="G22" s="111">
        <v>1363523</v>
      </c>
      <c r="H22" s="111">
        <v>3505084.62</v>
      </c>
      <c r="I22" s="111">
        <v>3189680.14</v>
      </c>
      <c r="J22" s="111">
        <v>1929037.78</v>
      </c>
      <c r="K22" s="111">
        <v>3189965</v>
      </c>
      <c r="L22" s="111">
        <v>347462.40000000002</v>
      </c>
      <c r="M22" s="111">
        <v>0</v>
      </c>
      <c r="N22" s="111">
        <v>0</v>
      </c>
      <c r="O22" s="111">
        <v>0</v>
      </c>
      <c r="P22" s="111">
        <v>0</v>
      </c>
      <c r="Q22" s="111">
        <f t="shared" si="3"/>
        <v>18418877.939999998</v>
      </c>
    </row>
    <row r="23" spans="1:17" ht="37.5" x14ac:dyDescent="0.3">
      <c r="B23" s="107" t="s">
        <v>40</v>
      </c>
      <c r="C23" s="108">
        <v>5400000</v>
      </c>
      <c r="D23" s="108">
        <v>10992000</v>
      </c>
      <c r="E23" s="113">
        <v>486420.92</v>
      </c>
      <c r="F23" s="113">
        <v>588490.31000000006</v>
      </c>
      <c r="G23" s="111">
        <v>830479.94</v>
      </c>
      <c r="H23" s="111">
        <v>745982.21</v>
      </c>
      <c r="I23" s="111">
        <v>1039108.83</v>
      </c>
      <c r="J23" s="111">
        <v>722313.53</v>
      </c>
      <c r="K23" s="111">
        <v>749384.11</v>
      </c>
      <c r="L23" s="111">
        <v>891235.12</v>
      </c>
      <c r="M23" s="111">
        <v>0</v>
      </c>
      <c r="N23" s="111">
        <v>0</v>
      </c>
      <c r="O23" s="111">
        <v>0</v>
      </c>
      <c r="P23" s="111">
        <v>0</v>
      </c>
      <c r="Q23" s="111">
        <f t="shared" si="3"/>
        <v>6053414.9700000007</v>
      </c>
    </row>
    <row r="24" spans="1:17" s="116" customFormat="1" x14ac:dyDescent="0.3">
      <c r="A24" s="114">
        <v>218697.2</v>
      </c>
      <c r="B24" s="115" t="s">
        <v>16</v>
      </c>
      <c r="C24" s="103">
        <f>C25+C26+C27+C28+C29+C30+C31+C33+C32</f>
        <v>7034020</v>
      </c>
      <c r="D24" s="103">
        <f t="shared" ref="D24:P24" si="5">D25+D26+D27+D28+D29+D30+D31+D32+D33</f>
        <v>16977853.780000001</v>
      </c>
      <c r="E24" s="103"/>
      <c r="F24" s="103">
        <v>218697.2</v>
      </c>
      <c r="G24" s="103">
        <v>5354618.6399999997</v>
      </c>
      <c r="H24" s="103">
        <f t="shared" si="5"/>
        <v>892290.3</v>
      </c>
      <c r="I24" s="103">
        <f t="shared" si="5"/>
        <v>2002322.27</v>
      </c>
      <c r="J24" s="103">
        <f t="shared" si="5"/>
        <v>1293504.8600000001</v>
      </c>
      <c r="K24" s="104">
        <v>560934.57999999996</v>
      </c>
      <c r="L24" s="104">
        <v>742192.16</v>
      </c>
      <c r="M24" s="104">
        <f t="shared" si="5"/>
        <v>0</v>
      </c>
      <c r="N24" s="104">
        <f t="shared" si="5"/>
        <v>0</v>
      </c>
      <c r="O24" s="104">
        <f t="shared" si="5"/>
        <v>0</v>
      </c>
      <c r="P24" s="104">
        <f t="shared" si="5"/>
        <v>0</v>
      </c>
      <c r="Q24" s="103">
        <f t="shared" si="3"/>
        <v>11064560.01</v>
      </c>
    </row>
    <row r="25" spans="1:17" ht="37.5" x14ac:dyDescent="0.3">
      <c r="B25" s="107" t="s">
        <v>17</v>
      </c>
      <c r="C25" s="117">
        <v>150000</v>
      </c>
      <c r="D25" s="117">
        <v>1151000</v>
      </c>
      <c r="E25" s="110">
        <v>55843</v>
      </c>
      <c r="F25" s="110">
        <v>16740</v>
      </c>
      <c r="G25" s="111">
        <v>55843</v>
      </c>
      <c r="H25" s="111">
        <v>412700.32</v>
      </c>
      <c r="I25" s="111">
        <v>32456.89</v>
      </c>
      <c r="J25" s="111">
        <v>37425.54</v>
      </c>
      <c r="K25" s="111">
        <v>44810.37</v>
      </c>
      <c r="L25" s="111">
        <v>218036.07</v>
      </c>
      <c r="M25" s="111">
        <v>0</v>
      </c>
      <c r="N25" s="111">
        <v>0</v>
      </c>
      <c r="O25" s="111">
        <v>0</v>
      </c>
      <c r="P25" s="111">
        <v>0</v>
      </c>
      <c r="Q25" s="111">
        <f t="shared" si="3"/>
        <v>873855.19000000018</v>
      </c>
    </row>
    <row r="26" spans="1:17" x14ac:dyDescent="0.3">
      <c r="B26" s="118" t="s">
        <v>18</v>
      </c>
      <c r="C26" s="117">
        <v>0</v>
      </c>
      <c r="D26" s="117">
        <v>240900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165200</v>
      </c>
      <c r="K26" s="111">
        <v>75142.399999999994</v>
      </c>
      <c r="L26" s="111">
        <v>0</v>
      </c>
      <c r="M26" s="111">
        <v>0</v>
      </c>
      <c r="N26" s="111">
        <v>0</v>
      </c>
      <c r="O26" s="111">
        <v>0</v>
      </c>
      <c r="P26" s="111">
        <v>0</v>
      </c>
      <c r="Q26" s="111">
        <f t="shared" si="3"/>
        <v>240342.39999999999</v>
      </c>
    </row>
    <row r="27" spans="1:17" ht="37.5" x14ac:dyDescent="0.3">
      <c r="B27" s="107" t="s">
        <v>19</v>
      </c>
      <c r="C27" s="117">
        <v>600000</v>
      </c>
      <c r="D27" s="117">
        <v>1027000</v>
      </c>
      <c r="E27" s="113">
        <v>0</v>
      </c>
      <c r="F27" s="113">
        <v>153400</v>
      </c>
      <c r="G27" s="111">
        <v>29000</v>
      </c>
      <c r="H27" s="111">
        <v>105011.74</v>
      </c>
      <c r="I27" s="111">
        <v>141777</v>
      </c>
      <c r="J27" s="111">
        <v>0</v>
      </c>
      <c r="K27" s="111">
        <v>183663.8</v>
      </c>
      <c r="L27" s="111">
        <v>116112</v>
      </c>
      <c r="M27" s="111">
        <v>0</v>
      </c>
      <c r="N27" s="111">
        <v>0</v>
      </c>
      <c r="O27" s="111">
        <v>0</v>
      </c>
      <c r="P27" s="111">
        <v>0</v>
      </c>
      <c r="Q27" s="111">
        <f t="shared" si="3"/>
        <v>728964.54</v>
      </c>
    </row>
    <row r="28" spans="1:17" x14ac:dyDescent="0.3">
      <c r="B28" s="107" t="s">
        <v>20</v>
      </c>
      <c r="C28" s="117">
        <v>30000</v>
      </c>
      <c r="D28" s="117">
        <v>30000</v>
      </c>
      <c r="E28" s="111">
        <v>0</v>
      </c>
      <c r="F28" s="111">
        <v>0</v>
      </c>
      <c r="G28" s="111">
        <v>0</v>
      </c>
      <c r="H28" s="111">
        <v>26392</v>
      </c>
      <c r="I28" s="111">
        <v>0</v>
      </c>
      <c r="J28" s="111">
        <v>0</v>
      </c>
      <c r="K28" s="111">
        <v>5000</v>
      </c>
      <c r="L28" s="111">
        <v>0</v>
      </c>
      <c r="M28" s="111">
        <v>0</v>
      </c>
      <c r="N28" s="111">
        <v>0</v>
      </c>
      <c r="O28" s="111">
        <v>0</v>
      </c>
      <c r="P28" s="111">
        <v>0</v>
      </c>
      <c r="Q28" s="111">
        <f t="shared" si="3"/>
        <v>31392</v>
      </c>
    </row>
    <row r="29" spans="1:17" ht="37.5" x14ac:dyDescent="0.3">
      <c r="B29" s="107" t="s">
        <v>21</v>
      </c>
      <c r="C29" s="117">
        <v>50000</v>
      </c>
      <c r="D29" s="117">
        <v>219600</v>
      </c>
      <c r="E29" s="111">
        <v>0</v>
      </c>
      <c r="F29" s="111">
        <v>0</v>
      </c>
      <c r="G29" s="111">
        <v>70328</v>
      </c>
      <c r="H29" s="111">
        <v>0</v>
      </c>
      <c r="I29" s="111">
        <v>0</v>
      </c>
      <c r="J29" s="111">
        <v>0</v>
      </c>
      <c r="K29" s="111">
        <v>0</v>
      </c>
      <c r="L29" s="111">
        <v>70328</v>
      </c>
      <c r="M29" s="111">
        <v>0</v>
      </c>
      <c r="N29" s="111">
        <v>0</v>
      </c>
      <c r="O29" s="111">
        <v>0</v>
      </c>
      <c r="P29" s="111">
        <v>0</v>
      </c>
      <c r="Q29" s="111">
        <f t="shared" si="3"/>
        <v>140656</v>
      </c>
    </row>
    <row r="30" spans="1:17" ht="37.5" x14ac:dyDescent="0.3">
      <c r="B30" s="107" t="s">
        <v>22</v>
      </c>
      <c r="C30" s="117">
        <v>100000</v>
      </c>
      <c r="D30" s="117">
        <v>196000</v>
      </c>
      <c r="E30" s="111">
        <v>0</v>
      </c>
      <c r="F30" s="111">
        <v>0</v>
      </c>
      <c r="G30" s="111">
        <v>0</v>
      </c>
      <c r="H30" s="111">
        <v>0</v>
      </c>
      <c r="I30" s="111">
        <v>17441.580000000002</v>
      </c>
      <c r="J30" s="111">
        <v>0</v>
      </c>
      <c r="K30" s="111">
        <v>0</v>
      </c>
      <c r="L30" s="111">
        <v>0</v>
      </c>
      <c r="M30" s="111">
        <v>0</v>
      </c>
      <c r="N30" s="111">
        <v>0</v>
      </c>
      <c r="O30" s="111">
        <v>0</v>
      </c>
      <c r="P30" s="111">
        <v>0</v>
      </c>
      <c r="Q30" s="111">
        <f t="shared" si="3"/>
        <v>17441.580000000002</v>
      </c>
    </row>
    <row r="31" spans="1:17" ht="37.5" x14ac:dyDescent="0.3">
      <c r="B31" s="107" t="s">
        <v>23</v>
      </c>
      <c r="C31" s="117">
        <v>5450000</v>
      </c>
      <c r="D31" s="117">
        <v>8262607.79</v>
      </c>
      <c r="E31" s="111"/>
      <c r="F31" s="111">
        <v>0</v>
      </c>
      <c r="G31" s="111">
        <v>5000000</v>
      </c>
      <c r="H31" s="111">
        <v>0</v>
      </c>
      <c r="I31" s="111">
        <v>1530090</v>
      </c>
      <c r="J31" s="111">
        <v>0</v>
      </c>
      <c r="K31" s="111">
        <v>38300</v>
      </c>
      <c r="L31" s="111">
        <v>56079.5</v>
      </c>
      <c r="M31" s="111">
        <v>0</v>
      </c>
      <c r="N31" s="111">
        <v>0</v>
      </c>
      <c r="O31" s="111">
        <v>0</v>
      </c>
      <c r="P31" s="111">
        <v>0</v>
      </c>
      <c r="Q31" s="111">
        <f t="shared" si="3"/>
        <v>6624469.5</v>
      </c>
    </row>
    <row r="32" spans="1:17" ht="56.25" x14ac:dyDescent="0.3">
      <c r="B32" s="107" t="s">
        <v>41</v>
      </c>
      <c r="C32" s="112">
        <v>0</v>
      </c>
      <c r="D32" s="112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  <c r="L32" s="111">
        <v>0</v>
      </c>
      <c r="M32" s="111">
        <v>0</v>
      </c>
      <c r="N32" s="111">
        <v>0</v>
      </c>
      <c r="O32" s="111">
        <v>0</v>
      </c>
      <c r="P32" s="111">
        <v>0</v>
      </c>
      <c r="Q32" s="111">
        <f t="shared" si="3"/>
        <v>0</v>
      </c>
    </row>
    <row r="33" spans="2:17" x14ac:dyDescent="0.3">
      <c r="B33" s="118" t="s">
        <v>24</v>
      </c>
      <c r="C33" s="117">
        <v>654020</v>
      </c>
      <c r="D33" s="117">
        <v>5850745.9900000002</v>
      </c>
      <c r="E33" s="113">
        <v>0</v>
      </c>
      <c r="F33" s="113">
        <v>48557.2</v>
      </c>
      <c r="G33" s="111">
        <v>199447.64</v>
      </c>
      <c r="H33" s="111">
        <v>348186.24</v>
      </c>
      <c r="I33" s="111">
        <v>280556.79999999999</v>
      </c>
      <c r="J33" s="111">
        <v>1090879.32</v>
      </c>
      <c r="K33" s="111">
        <v>219018.01</v>
      </c>
      <c r="L33" s="111">
        <v>281636.59000000003</v>
      </c>
      <c r="M33" s="111">
        <v>0</v>
      </c>
      <c r="N33" s="111">
        <v>0</v>
      </c>
      <c r="O33" s="111">
        <v>0</v>
      </c>
      <c r="P33" s="111">
        <v>0</v>
      </c>
      <c r="Q33" s="111">
        <f t="shared" si="3"/>
        <v>2468281.7999999998</v>
      </c>
    </row>
    <row r="34" spans="2:17" x14ac:dyDescent="0.3">
      <c r="B34" s="115" t="s">
        <v>25</v>
      </c>
      <c r="C34" s="103">
        <f t="shared" ref="C34:P34" si="6">C35+C36+C37+C38+C39+C40+C41</f>
        <v>2700000</v>
      </c>
      <c r="D34" s="103">
        <f t="shared" si="6"/>
        <v>2960000</v>
      </c>
      <c r="E34" s="103">
        <f t="shared" si="6"/>
        <v>0</v>
      </c>
      <c r="F34" s="103">
        <v>868364.3</v>
      </c>
      <c r="G34" s="103">
        <v>922555.58</v>
      </c>
      <c r="H34" s="103">
        <f t="shared" si="6"/>
        <v>0</v>
      </c>
      <c r="I34" s="103">
        <f t="shared" si="6"/>
        <v>0</v>
      </c>
      <c r="J34" s="103">
        <f t="shared" si="6"/>
        <v>0</v>
      </c>
      <c r="K34" s="104">
        <f t="shared" si="6"/>
        <v>0</v>
      </c>
      <c r="L34" s="105">
        <v>924839.53</v>
      </c>
      <c r="M34" s="105">
        <f t="shared" si="6"/>
        <v>0</v>
      </c>
      <c r="N34" s="104">
        <f t="shared" si="6"/>
        <v>0</v>
      </c>
      <c r="O34" s="104">
        <f t="shared" si="6"/>
        <v>0</v>
      </c>
      <c r="P34" s="104">
        <f t="shared" si="6"/>
        <v>0</v>
      </c>
      <c r="Q34" s="103">
        <f t="shared" si="3"/>
        <v>2715759.41</v>
      </c>
    </row>
    <row r="35" spans="2:17" ht="37.5" x14ac:dyDescent="0.3">
      <c r="B35" s="107" t="s">
        <v>26</v>
      </c>
      <c r="C35" s="117">
        <v>200000</v>
      </c>
      <c r="D35" s="117">
        <v>294000</v>
      </c>
      <c r="E35" s="111">
        <v>0</v>
      </c>
      <c r="F35" s="111">
        <v>0</v>
      </c>
      <c r="G35" s="111">
        <v>0</v>
      </c>
      <c r="H35" s="111">
        <v>0</v>
      </c>
      <c r="I35" s="111">
        <v>0</v>
      </c>
      <c r="J35" s="111">
        <v>0</v>
      </c>
      <c r="K35" s="111">
        <v>0</v>
      </c>
      <c r="L35" s="111">
        <v>50000</v>
      </c>
      <c r="M35" s="111">
        <v>0</v>
      </c>
      <c r="N35" s="111">
        <v>0</v>
      </c>
      <c r="O35" s="111">
        <v>0</v>
      </c>
      <c r="P35" s="111">
        <v>0</v>
      </c>
      <c r="Q35" s="111">
        <f t="shared" si="3"/>
        <v>50000</v>
      </c>
    </row>
    <row r="36" spans="2:17" ht="37.5" x14ac:dyDescent="0.3">
      <c r="B36" s="107" t="s">
        <v>42</v>
      </c>
      <c r="C36" s="111">
        <v>0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1">
        <v>0</v>
      </c>
      <c r="J36" s="111">
        <v>0</v>
      </c>
      <c r="K36" s="111">
        <v>0</v>
      </c>
      <c r="L36" s="111">
        <v>0</v>
      </c>
      <c r="M36" s="111">
        <v>0</v>
      </c>
      <c r="N36" s="111">
        <v>0</v>
      </c>
      <c r="O36" s="111">
        <v>0</v>
      </c>
      <c r="P36" s="111">
        <v>0</v>
      </c>
      <c r="Q36" s="111">
        <f t="shared" si="3"/>
        <v>0</v>
      </c>
    </row>
    <row r="37" spans="2:17" ht="37.5" x14ac:dyDescent="0.3">
      <c r="B37" s="107" t="s">
        <v>43</v>
      </c>
      <c r="C37" s="108">
        <v>0</v>
      </c>
      <c r="D37" s="108">
        <v>0</v>
      </c>
      <c r="E37" s="108">
        <v>0</v>
      </c>
      <c r="F37" s="108">
        <v>0</v>
      </c>
      <c r="G37" s="108">
        <v>0</v>
      </c>
      <c r="H37" s="108">
        <v>0</v>
      </c>
      <c r="I37" s="108">
        <v>0</v>
      </c>
      <c r="J37" s="108">
        <v>0</v>
      </c>
      <c r="K37" s="108">
        <v>0</v>
      </c>
      <c r="L37" s="108">
        <v>0</v>
      </c>
      <c r="M37" s="108">
        <v>0</v>
      </c>
      <c r="N37" s="108">
        <v>0</v>
      </c>
      <c r="O37" s="108">
        <v>0</v>
      </c>
      <c r="P37" s="108">
        <v>0</v>
      </c>
      <c r="Q37" s="111">
        <f t="shared" si="3"/>
        <v>0</v>
      </c>
    </row>
    <row r="38" spans="2:17" ht="37.5" x14ac:dyDescent="0.3">
      <c r="B38" s="107" t="s">
        <v>44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0</v>
      </c>
      <c r="J38" s="111">
        <v>0</v>
      </c>
      <c r="K38" s="111">
        <v>0</v>
      </c>
      <c r="L38" s="111">
        <v>0</v>
      </c>
      <c r="M38" s="111">
        <v>0</v>
      </c>
      <c r="N38" s="111">
        <v>0</v>
      </c>
      <c r="O38" s="111">
        <v>0</v>
      </c>
      <c r="P38" s="111">
        <v>0</v>
      </c>
      <c r="Q38" s="111">
        <f t="shared" si="3"/>
        <v>0</v>
      </c>
    </row>
    <row r="39" spans="2:17" ht="37.5" x14ac:dyDescent="0.3">
      <c r="B39" s="107" t="s">
        <v>45</v>
      </c>
      <c r="C39" s="111">
        <v>0</v>
      </c>
      <c r="D39" s="111">
        <v>0</v>
      </c>
      <c r="E39" s="111">
        <v>0</v>
      </c>
      <c r="F39" s="111">
        <v>0</v>
      </c>
      <c r="G39" s="111">
        <v>0</v>
      </c>
      <c r="H39" s="111">
        <v>0</v>
      </c>
      <c r="I39" s="111">
        <v>0</v>
      </c>
      <c r="J39" s="111">
        <v>0</v>
      </c>
      <c r="K39" s="111">
        <v>0</v>
      </c>
      <c r="L39" s="111">
        <v>0</v>
      </c>
      <c r="M39" s="111">
        <v>0</v>
      </c>
      <c r="N39" s="111">
        <v>0</v>
      </c>
      <c r="O39" s="111">
        <v>0</v>
      </c>
      <c r="P39" s="111">
        <v>0</v>
      </c>
      <c r="Q39" s="111">
        <f t="shared" si="3"/>
        <v>0</v>
      </c>
    </row>
    <row r="40" spans="2:17" ht="37.5" x14ac:dyDescent="0.3">
      <c r="B40" s="107" t="s">
        <v>27</v>
      </c>
      <c r="C40" s="111">
        <v>2500000</v>
      </c>
      <c r="D40" s="111">
        <v>2666000</v>
      </c>
      <c r="E40" s="111">
        <v>0</v>
      </c>
      <c r="F40" s="111">
        <v>868364.3</v>
      </c>
      <c r="G40" s="111">
        <v>922555.58</v>
      </c>
      <c r="H40" s="111">
        <v>0</v>
      </c>
      <c r="I40" s="111">
        <v>0</v>
      </c>
      <c r="J40" s="111">
        <v>0</v>
      </c>
      <c r="K40" s="111">
        <v>0</v>
      </c>
      <c r="L40" s="111">
        <v>874839.53</v>
      </c>
      <c r="M40" s="111">
        <v>0</v>
      </c>
      <c r="N40" s="111">
        <v>0</v>
      </c>
      <c r="O40" s="111">
        <v>0</v>
      </c>
      <c r="P40" s="111">
        <v>0</v>
      </c>
      <c r="Q40" s="111">
        <f t="shared" si="3"/>
        <v>2665759.41</v>
      </c>
    </row>
    <row r="41" spans="2:17" ht="37.5" x14ac:dyDescent="0.3">
      <c r="B41" s="107" t="s">
        <v>46</v>
      </c>
      <c r="C41" s="108">
        <v>0</v>
      </c>
      <c r="D41" s="108">
        <v>0</v>
      </c>
      <c r="E41" s="108">
        <v>0</v>
      </c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19">
        <f t="shared" si="3"/>
        <v>0</v>
      </c>
    </row>
    <row r="42" spans="2:17" x14ac:dyDescent="0.3">
      <c r="B42" s="115" t="s">
        <v>47</v>
      </c>
      <c r="C42" s="104">
        <f>SUM(C43:C49)</f>
        <v>0</v>
      </c>
      <c r="D42" s="105">
        <f>SUM(D43:D49)</f>
        <v>0</v>
      </c>
      <c r="E42" s="105">
        <f t="shared" ref="E42:P42" si="7">E43+E44+E45+E46+E47+E48+E49</f>
        <v>0</v>
      </c>
      <c r="F42" s="105">
        <f t="shared" si="7"/>
        <v>0</v>
      </c>
      <c r="G42" s="97">
        <f t="shared" si="7"/>
        <v>0</v>
      </c>
      <c r="H42" s="97">
        <f t="shared" si="7"/>
        <v>0</v>
      </c>
      <c r="I42" s="97">
        <f t="shared" si="7"/>
        <v>0</v>
      </c>
      <c r="J42" s="97">
        <f t="shared" si="7"/>
        <v>0</v>
      </c>
      <c r="K42" s="97">
        <f t="shared" si="7"/>
        <v>0</v>
      </c>
      <c r="L42" s="97">
        <f t="shared" si="7"/>
        <v>0</v>
      </c>
      <c r="M42" s="97">
        <f t="shared" si="7"/>
        <v>0</v>
      </c>
      <c r="N42" s="97">
        <f t="shared" si="7"/>
        <v>0</v>
      </c>
      <c r="O42" s="97">
        <f t="shared" si="7"/>
        <v>0</v>
      </c>
      <c r="P42" s="97">
        <f t="shared" si="7"/>
        <v>0</v>
      </c>
      <c r="Q42" s="97">
        <f t="shared" si="3"/>
        <v>0</v>
      </c>
    </row>
    <row r="43" spans="2:17" ht="37.5" x14ac:dyDescent="0.3">
      <c r="B43" s="107" t="s">
        <v>48</v>
      </c>
      <c r="C43" s="111">
        <v>0</v>
      </c>
      <c r="D43" s="111">
        <v>0</v>
      </c>
      <c r="E43" s="108">
        <v>0</v>
      </c>
      <c r="F43" s="108">
        <v>0</v>
      </c>
      <c r="G43" s="108">
        <v>0</v>
      </c>
      <c r="H43" s="108">
        <v>0</v>
      </c>
      <c r="I43" s="108">
        <v>0</v>
      </c>
      <c r="J43" s="108">
        <v>0</v>
      </c>
      <c r="K43" s="108">
        <v>0</v>
      </c>
      <c r="L43" s="108">
        <v>0</v>
      </c>
      <c r="M43" s="108">
        <v>0</v>
      </c>
      <c r="N43" s="108">
        <v>0</v>
      </c>
      <c r="O43" s="108">
        <v>0</v>
      </c>
      <c r="P43" s="108">
        <v>0</v>
      </c>
      <c r="Q43" s="119">
        <f t="shared" si="3"/>
        <v>0</v>
      </c>
    </row>
    <row r="44" spans="2:17" ht="37.5" x14ac:dyDescent="0.3">
      <c r="B44" s="107" t="s">
        <v>49</v>
      </c>
      <c r="C44" s="111">
        <v>0</v>
      </c>
      <c r="D44" s="111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19">
        <f t="shared" si="3"/>
        <v>0</v>
      </c>
    </row>
    <row r="45" spans="2:17" ht="37.5" x14ac:dyDescent="0.3">
      <c r="B45" s="107" t="s">
        <v>50</v>
      </c>
      <c r="C45" s="108">
        <v>0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0</v>
      </c>
      <c r="P45" s="108">
        <v>0</v>
      </c>
      <c r="Q45" s="119">
        <f t="shared" si="3"/>
        <v>0</v>
      </c>
    </row>
    <row r="46" spans="2:17" ht="37.5" x14ac:dyDescent="0.3">
      <c r="B46" s="107" t="s">
        <v>51</v>
      </c>
      <c r="C46" s="111">
        <v>0</v>
      </c>
      <c r="D46" s="111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19">
        <f t="shared" si="3"/>
        <v>0</v>
      </c>
    </row>
    <row r="47" spans="2:17" ht="37.5" x14ac:dyDescent="0.3">
      <c r="B47" s="107" t="s">
        <v>52</v>
      </c>
      <c r="C47" s="111">
        <v>0</v>
      </c>
      <c r="D47" s="111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19">
        <f t="shared" si="3"/>
        <v>0</v>
      </c>
    </row>
    <row r="48" spans="2:17" ht="37.5" x14ac:dyDescent="0.3">
      <c r="B48" s="107" t="s">
        <v>53</v>
      </c>
      <c r="C48" s="108">
        <v>0</v>
      </c>
      <c r="D48" s="108"/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19">
        <f t="shared" si="3"/>
        <v>0</v>
      </c>
    </row>
    <row r="49" spans="2:19" ht="37.5" x14ac:dyDescent="0.3">
      <c r="B49" s="107" t="s">
        <v>54</v>
      </c>
      <c r="C49" s="108"/>
      <c r="D49" s="108"/>
      <c r="E49" s="108">
        <v>0</v>
      </c>
      <c r="F49" s="108">
        <v>0</v>
      </c>
      <c r="G49" s="108">
        <v>0</v>
      </c>
      <c r="H49" s="108">
        <v>0</v>
      </c>
      <c r="I49" s="108">
        <v>0</v>
      </c>
      <c r="J49" s="108">
        <v>0</v>
      </c>
      <c r="K49" s="108">
        <v>0</v>
      </c>
      <c r="L49" s="108">
        <v>0</v>
      </c>
      <c r="M49" s="108">
        <v>0</v>
      </c>
      <c r="N49" s="108">
        <v>0</v>
      </c>
      <c r="O49" s="108">
        <v>0</v>
      </c>
      <c r="P49" s="108">
        <v>0</v>
      </c>
      <c r="Q49" s="119">
        <f t="shared" si="3"/>
        <v>0</v>
      </c>
    </row>
    <row r="50" spans="2:19" ht="39" x14ac:dyDescent="0.3">
      <c r="B50" s="120" t="s">
        <v>28</v>
      </c>
      <c r="C50" s="105">
        <f t="shared" ref="C50:P50" si="8">C51+C52+C53+C54+C55+C56+C57+C58+C59</f>
        <v>0</v>
      </c>
      <c r="D50" s="105">
        <f t="shared" si="8"/>
        <v>2543000</v>
      </c>
      <c r="E50" s="105">
        <f t="shared" si="8"/>
        <v>0</v>
      </c>
      <c r="F50" s="105">
        <f t="shared" si="8"/>
        <v>0</v>
      </c>
      <c r="G50" s="105">
        <f t="shared" si="8"/>
        <v>0</v>
      </c>
      <c r="H50" s="105">
        <f t="shared" si="8"/>
        <v>21200</v>
      </c>
      <c r="I50" s="105">
        <f t="shared" si="8"/>
        <v>322140</v>
      </c>
      <c r="J50" s="105">
        <f t="shared" si="8"/>
        <v>0</v>
      </c>
      <c r="K50" s="105">
        <v>117415.9</v>
      </c>
      <c r="L50" s="105">
        <v>98000</v>
      </c>
      <c r="M50" s="105">
        <f t="shared" si="8"/>
        <v>0</v>
      </c>
      <c r="N50" s="105">
        <f t="shared" si="8"/>
        <v>0</v>
      </c>
      <c r="O50" s="105">
        <f t="shared" si="8"/>
        <v>0</v>
      </c>
      <c r="P50" s="104">
        <f t="shared" si="8"/>
        <v>0</v>
      </c>
      <c r="Q50" s="104">
        <f t="shared" si="3"/>
        <v>558755.9</v>
      </c>
    </row>
    <row r="51" spans="2:19" x14ac:dyDescent="0.3">
      <c r="B51" s="107" t="s">
        <v>29</v>
      </c>
      <c r="C51" s="111">
        <v>0</v>
      </c>
      <c r="D51" s="111">
        <v>1667000</v>
      </c>
      <c r="E51" s="108">
        <v>0</v>
      </c>
      <c r="F51" s="108">
        <v>0</v>
      </c>
      <c r="G51" s="108">
        <v>0</v>
      </c>
      <c r="H51" s="108">
        <v>8300</v>
      </c>
      <c r="I51" s="108">
        <v>272580</v>
      </c>
      <c r="J51" s="108">
        <v>0</v>
      </c>
      <c r="K51" s="108">
        <v>117415.9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11">
        <f t="shared" si="3"/>
        <v>398295.9</v>
      </c>
    </row>
    <row r="52" spans="2:19" ht="37.5" x14ac:dyDescent="0.3">
      <c r="B52" s="107" t="s">
        <v>30</v>
      </c>
      <c r="C52" s="111">
        <v>0</v>
      </c>
      <c r="D52" s="111">
        <v>76000</v>
      </c>
      <c r="E52" s="108">
        <v>0</v>
      </c>
      <c r="F52" s="108">
        <v>0</v>
      </c>
      <c r="G52" s="108">
        <v>0</v>
      </c>
      <c r="H52" s="108">
        <v>12900</v>
      </c>
      <c r="I52" s="108">
        <v>0</v>
      </c>
      <c r="J52" s="108">
        <v>0</v>
      </c>
      <c r="K52" s="108">
        <v>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>
        <f t="shared" si="3"/>
        <v>12900</v>
      </c>
    </row>
    <row r="53" spans="2:19" ht="37.5" x14ac:dyDescent="0.3">
      <c r="B53" s="107" t="s">
        <v>31</v>
      </c>
      <c r="C53" s="108">
        <v>0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f t="shared" si="3"/>
        <v>0</v>
      </c>
    </row>
    <row r="54" spans="2:19" ht="37.5" x14ac:dyDescent="0.3">
      <c r="B54" s="107" t="s">
        <v>32</v>
      </c>
      <c r="C54" s="108">
        <v>0</v>
      </c>
      <c r="D54" s="108">
        <v>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f t="shared" si="3"/>
        <v>0</v>
      </c>
      <c r="S54" s="121"/>
    </row>
    <row r="55" spans="2:19" ht="37.5" x14ac:dyDescent="0.3">
      <c r="B55" s="107" t="s">
        <v>33</v>
      </c>
      <c r="C55" s="111">
        <v>0</v>
      </c>
      <c r="D55" s="111">
        <v>800000</v>
      </c>
      <c r="E55" s="108">
        <v>0</v>
      </c>
      <c r="F55" s="108">
        <v>0</v>
      </c>
      <c r="G55" s="108">
        <v>0</v>
      </c>
      <c r="H55" s="108">
        <v>0</v>
      </c>
      <c r="I55" s="108">
        <v>49560</v>
      </c>
      <c r="J55" s="108">
        <v>0</v>
      </c>
      <c r="K55" s="108">
        <v>0</v>
      </c>
      <c r="L55" s="108">
        <v>98000</v>
      </c>
      <c r="M55" s="108">
        <v>0</v>
      </c>
      <c r="N55" s="108">
        <v>0</v>
      </c>
      <c r="O55" s="108">
        <v>0</v>
      </c>
      <c r="P55" s="108">
        <v>0</v>
      </c>
      <c r="Q55" s="108">
        <f t="shared" si="3"/>
        <v>147560</v>
      </c>
    </row>
    <row r="56" spans="2:19" ht="37.5" x14ac:dyDescent="0.3">
      <c r="B56" s="107" t="s">
        <v>55</v>
      </c>
      <c r="C56" s="108">
        <v>0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f t="shared" ref="Q56:Q71" si="9">E56+F56+G56+H56+I56+J56+K56+L56+M56+N56+O56+P56</f>
        <v>0</v>
      </c>
    </row>
    <row r="57" spans="2:19" ht="37.5" x14ac:dyDescent="0.3">
      <c r="B57" s="107" t="s">
        <v>56</v>
      </c>
      <c r="C57" s="108">
        <v>0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19">
        <f t="shared" si="9"/>
        <v>0</v>
      </c>
    </row>
    <row r="58" spans="2:19" x14ac:dyDescent="0.3">
      <c r="B58" s="107" t="s">
        <v>34</v>
      </c>
      <c r="C58" s="108">
        <v>0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19">
        <f t="shared" si="9"/>
        <v>0</v>
      </c>
    </row>
    <row r="59" spans="2:19" ht="56.25" x14ac:dyDescent="0.3">
      <c r="B59" s="107" t="s">
        <v>57</v>
      </c>
      <c r="C59" s="108">
        <v>0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19">
        <f t="shared" si="9"/>
        <v>0</v>
      </c>
    </row>
    <row r="60" spans="2:19" x14ac:dyDescent="0.3">
      <c r="B60" s="115" t="s">
        <v>58</v>
      </c>
      <c r="C60" s="104">
        <f>C61+C62+C64+C63</f>
        <v>0</v>
      </c>
      <c r="D60" s="104">
        <f>D61+D62+D64+D63</f>
        <v>0</v>
      </c>
      <c r="E60" s="105">
        <f t="shared" ref="E60:P60" si="10">E61+E62+E63+E64</f>
        <v>0</v>
      </c>
      <c r="F60" s="105">
        <f t="shared" si="10"/>
        <v>0</v>
      </c>
      <c r="G60" s="105">
        <f t="shared" si="10"/>
        <v>0</v>
      </c>
      <c r="H60" s="105">
        <f t="shared" si="10"/>
        <v>0</v>
      </c>
      <c r="I60" s="105">
        <f t="shared" si="10"/>
        <v>0</v>
      </c>
      <c r="J60" s="105">
        <f t="shared" si="10"/>
        <v>0</v>
      </c>
      <c r="K60" s="105">
        <f t="shared" si="10"/>
        <v>0</v>
      </c>
      <c r="L60" s="105">
        <f t="shared" si="10"/>
        <v>0</v>
      </c>
      <c r="M60" s="105">
        <f t="shared" si="10"/>
        <v>0</v>
      </c>
      <c r="N60" s="105">
        <f t="shared" si="10"/>
        <v>0</v>
      </c>
      <c r="O60" s="105">
        <f t="shared" si="10"/>
        <v>0</v>
      </c>
      <c r="P60" s="105">
        <f t="shared" si="10"/>
        <v>0</v>
      </c>
      <c r="Q60" s="105">
        <f t="shared" si="9"/>
        <v>0</v>
      </c>
    </row>
    <row r="61" spans="2:19" x14ac:dyDescent="0.3">
      <c r="B61" s="107" t="s">
        <v>59</v>
      </c>
      <c r="C61" s="108">
        <v>0</v>
      </c>
      <c r="D61" s="108">
        <v>0</v>
      </c>
      <c r="E61" s="111">
        <v>0</v>
      </c>
      <c r="F61" s="111">
        <v>0</v>
      </c>
      <c r="G61" s="108"/>
      <c r="H61" s="111">
        <v>0</v>
      </c>
      <c r="I61" s="111">
        <v>0</v>
      </c>
      <c r="J61" s="111">
        <v>0</v>
      </c>
      <c r="K61" s="108"/>
      <c r="L61" s="111">
        <v>0</v>
      </c>
      <c r="M61" s="111">
        <v>0</v>
      </c>
      <c r="N61" s="111">
        <v>0</v>
      </c>
      <c r="O61" s="111">
        <v>0</v>
      </c>
      <c r="P61" s="111">
        <v>0</v>
      </c>
      <c r="Q61" s="108">
        <f t="shared" si="9"/>
        <v>0</v>
      </c>
    </row>
    <row r="62" spans="2:19" x14ac:dyDescent="0.3">
      <c r="B62" s="107" t="s">
        <v>60</v>
      </c>
      <c r="C62" s="108">
        <v>0</v>
      </c>
      <c r="D62" s="108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  <c r="L62" s="111">
        <v>0</v>
      </c>
      <c r="M62" s="111">
        <v>0</v>
      </c>
      <c r="N62" s="111">
        <v>0</v>
      </c>
      <c r="O62" s="111">
        <v>0</v>
      </c>
      <c r="P62" s="111">
        <v>0</v>
      </c>
      <c r="Q62" s="119">
        <f t="shared" si="9"/>
        <v>0</v>
      </c>
    </row>
    <row r="63" spans="2:19" ht="37.5" x14ac:dyDescent="0.3">
      <c r="B63" s="107" t="s">
        <v>61</v>
      </c>
      <c r="C63" s="108">
        <v>0</v>
      </c>
      <c r="D63" s="108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  <c r="L63" s="111">
        <v>0</v>
      </c>
      <c r="M63" s="111">
        <v>0</v>
      </c>
      <c r="N63" s="111">
        <v>0</v>
      </c>
      <c r="O63" s="111">
        <v>0</v>
      </c>
      <c r="P63" s="111">
        <v>0</v>
      </c>
      <c r="Q63" s="119">
        <f t="shared" si="9"/>
        <v>0</v>
      </c>
    </row>
    <row r="64" spans="2:19" ht="56.25" x14ac:dyDescent="0.3">
      <c r="B64" s="107" t="s">
        <v>62</v>
      </c>
      <c r="C64" s="108">
        <v>0</v>
      </c>
      <c r="D64" s="111">
        <v>0</v>
      </c>
      <c r="E64" s="111">
        <v>0</v>
      </c>
      <c r="F64" s="111">
        <v>0</v>
      </c>
      <c r="G64" s="111">
        <v>0</v>
      </c>
      <c r="H64" s="111">
        <v>0</v>
      </c>
      <c r="I64" s="111">
        <v>0</v>
      </c>
      <c r="J64" s="111">
        <v>0</v>
      </c>
      <c r="K64" s="111">
        <v>0</v>
      </c>
      <c r="L64" s="111">
        <v>0</v>
      </c>
      <c r="M64" s="111">
        <v>0</v>
      </c>
      <c r="N64" s="111">
        <v>0</v>
      </c>
      <c r="O64" s="111">
        <v>0</v>
      </c>
      <c r="P64" s="111">
        <v>0</v>
      </c>
      <c r="Q64" s="119">
        <f t="shared" si="9"/>
        <v>0</v>
      </c>
    </row>
    <row r="65" spans="2:17" ht="39" x14ac:dyDescent="0.3">
      <c r="B65" s="115" t="s">
        <v>63</v>
      </c>
      <c r="C65" s="104">
        <f t="shared" ref="C65:H65" si="11">C66+C67+C68+C69+C70+C71</f>
        <v>0</v>
      </c>
      <c r="D65" s="105">
        <f t="shared" si="11"/>
        <v>0</v>
      </c>
      <c r="E65" s="105">
        <f t="shared" si="11"/>
        <v>0</v>
      </c>
      <c r="F65" s="105">
        <f t="shared" si="11"/>
        <v>0</v>
      </c>
      <c r="G65" s="97">
        <f t="shared" si="11"/>
        <v>0</v>
      </c>
      <c r="H65" s="97">
        <f t="shared" si="11"/>
        <v>0</v>
      </c>
      <c r="I65" s="97">
        <v>0</v>
      </c>
      <c r="J65" s="97">
        <v>0</v>
      </c>
      <c r="K65" s="97">
        <v>0</v>
      </c>
      <c r="L65" s="97">
        <v>0</v>
      </c>
      <c r="M65" s="97">
        <v>0</v>
      </c>
      <c r="N65" s="97">
        <v>0</v>
      </c>
      <c r="O65" s="97">
        <v>0</v>
      </c>
      <c r="P65" s="97">
        <v>0</v>
      </c>
      <c r="Q65" s="97">
        <f t="shared" si="9"/>
        <v>0</v>
      </c>
    </row>
    <row r="66" spans="2:17" x14ac:dyDescent="0.3">
      <c r="B66" s="107" t="s">
        <v>64</v>
      </c>
      <c r="C66" s="108">
        <v>0</v>
      </c>
      <c r="D66" s="111">
        <v>0</v>
      </c>
      <c r="E66" s="111">
        <v>0</v>
      </c>
      <c r="F66" s="111">
        <v>0</v>
      </c>
      <c r="G66" s="111">
        <v>0</v>
      </c>
      <c r="H66" s="111">
        <v>0</v>
      </c>
      <c r="I66" s="111">
        <v>0</v>
      </c>
      <c r="J66" s="111">
        <v>0</v>
      </c>
      <c r="K66" s="111">
        <v>0</v>
      </c>
      <c r="L66" s="111">
        <v>0</v>
      </c>
      <c r="M66" s="111">
        <v>0</v>
      </c>
      <c r="N66" s="111">
        <v>0</v>
      </c>
      <c r="O66" s="111">
        <v>0</v>
      </c>
      <c r="P66" s="111">
        <v>0</v>
      </c>
      <c r="Q66" s="119">
        <f t="shared" si="9"/>
        <v>0</v>
      </c>
    </row>
    <row r="67" spans="2:17" ht="56.25" x14ac:dyDescent="0.3">
      <c r="B67" s="107" t="s">
        <v>65</v>
      </c>
      <c r="C67" s="108">
        <v>0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  <c r="L67" s="111">
        <v>0</v>
      </c>
      <c r="M67" s="111">
        <v>0</v>
      </c>
      <c r="N67" s="111">
        <v>0</v>
      </c>
      <c r="O67" s="111">
        <v>0</v>
      </c>
      <c r="P67" s="111">
        <v>0</v>
      </c>
      <c r="Q67" s="119">
        <f t="shared" si="9"/>
        <v>0</v>
      </c>
    </row>
    <row r="68" spans="2:17" x14ac:dyDescent="0.3">
      <c r="B68" s="115" t="s">
        <v>66</v>
      </c>
      <c r="C68" s="104">
        <f>C71+C70+C69</f>
        <v>0</v>
      </c>
      <c r="D68" s="105"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105">
        <v>0</v>
      </c>
      <c r="N68" s="105">
        <v>0</v>
      </c>
      <c r="O68" s="105">
        <v>0</v>
      </c>
      <c r="P68" s="105">
        <v>0</v>
      </c>
      <c r="Q68" s="97">
        <f t="shared" si="9"/>
        <v>0</v>
      </c>
    </row>
    <row r="69" spans="2:17" ht="37.5" x14ac:dyDescent="0.3">
      <c r="B69" s="107" t="s">
        <v>67</v>
      </c>
      <c r="C69" s="108">
        <v>0</v>
      </c>
      <c r="D69" s="111">
        <v>0</v>
      </c>
      <c r="E69" s="111">
        <v>0</v>
      </c>
      <c r="F69" s="111">
        <v>0</v>
      </c>
      <c r="G69" s="111">
        <v>0</v>
      </c>
      <c r="H69" s="111">
        <v>0</v>
      </c>
      <c r="I69" s="111">
        <v>0</v>
      </c>
      <c r="J69" s="111">
        <v>0</v>
      </c>
      <c r="K69" s="111">
        <v>0</v>
      </c>
      <c r="L69" s="111">
        <v>0</v>
      </c>
      <c r="M69" s="111">
        <v>0</v>
      </c>
      <c r="N69" s="111">
        <v>0</v>
      </c>
      <c r="O69" s="111">
        <v>0</v>
      </c>
      <c r="P69" s="111">
        <v>0</v>
      </c>
      <c r="Q69" s="119">
        <f t="shared" si="9"/>
        <v>0</v>
      </c>
    </row>
    <row r="70" spans="2:17" ht="37.5" x14ac:dyDescent="0.3">
      <c r="B70" s="107" t="s">
        <v>68</v>
      </c>
      <c r="C70" s="108">
        <v>0</v>
      </c>
      <c r="D70" s="111">
        <v>0</v>
      </c>
      <c r="E70" s="111">
        <v>0</v>
      </c>
      <c r="F70" s="111">
        <v>0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9">
        <f t="shared" si="9"/>
        <v>0</v>
      </c>
    </row>
    <row r="71" spans="2:17" ht="37.5" x14ac:dyDescent="0.3">
      <c r="B71" s="107" t="s">
        <v>69</v>
      </c>
      <c r="C71" s="108">
        <v>0</v>
      </c>
      <c r="D71" s="111">
        <v>0</v>
      </c>
      <c r="E71" s="111">
        <v>0</v>
      </c>
      <c r="F71" s="111">
        <v>0</v>
      </c>
      <c r="G71" s="111">
        <v>0</v>
      </c>
      <c r="H71" s="111">
        <v>0</v>
      </c>
      <c r="I71" s="111">
        <v>0</v>
      </c>
      <c r="J71" s="111">
        <v>0</v>
      </c>
      <c r="K71" s="111">
        <v>0</v>
      </c>
      <c r="L71" s="111">
        <v>0</v>
      </c>
      <c r="M71" s="111">
        <v>0</v>
      </c>
      <c r="N71" s="111">
        <v>0</v>
      </c>
      <c r="O71" s="111">
        <v>0</v>
      </c>
      <c r="P71" s="111">
        <v>0</v>
      </c>
      <c r="Q71" s="119">
        <f t="shared" si="9"/>
        <v>0</v>
      </c>
    </row>
    <row r="72" spans="2:17" x14ac:dyDescent="0.3">
      <c r="B72" s="122" t="s">
        <v>35</v>
      </c>
      <c r="C72" s="123">
        <f t="shared" ref="C72:Q72" si="12">C8+C14+C24+C34+C42+C50+C60+C65</f>
        <v>340228000</v>
      </c>
      <c r="D72" s="123">
        <f t="shared" si="12"/>
        <v>416315827.38999999</v>
      </c>
      <c r="E72" s="124">
        <f t="shared" si="12"/>
        <v>21517475.32</v>
      </c>
      <c r="F72" s="124">
        <f t="shared" si="12"/>
        <v>26140172.390000001</v>
      </c>
      <c r="G72" s="124">
        <f t="shared" si="12"/>
        <v>33636979.82</v>
      </c>
      <c r="H72" s="124">
        <f t="shared" si="12"/>
        <v>43011236.659999996</v>
      </c>
      <c r="I72" s="124">
        <f t="shared" si="12"/>
        <v>28974932.82</v>
      </c>
      <c r="J72" s="124">
        <f t="shared" si="12"/>
        <v>28231784.379999999</v>
      </c>
      <c r="K72" s="124">
        <f t="shared" si="12"/>
        <v>30006079.909999996</v>
      </c>
      <c r="L72" s="124">
        <f t="shared" si="12"/>
        <v>25182115.59</v>
      </c>
      <c r="M72" s="124">
        <f t="shared" si="12"/>
        <v>0</v>
      </c>
      <c r="N72" s="124">
        <f t="shared" si="12"/>
        <v>0</v>
      </c>
      <c r="O72" s="124">
        <f t="shared" si="12"/>
        <v>0</v>
      </c>
      <c r="P72" s="124">
        <f t="shared" si="12"/>
        <v>0</v>
      </c>
      <c r="Q72" s="124">
        <f t="shared" si="12"/>
        <v>236700776.88999999</v>
      </c>
    </row>
    <row r="73" spans="2:17" x14ac:dyDescent="0.3">
      <c r="B73" s="115" t="s">
        <v>70</v>
      </c>
      <c r="C73" s="104"/>
      <c r="D73" s="112"/>
      <c r="E73" s="111">
        <v>0</v>
      </c>
      <c r="F73" s="111">
        <v>0</v>
      </c>
      <c r="G73" s="111">
        <v>0</v>
      </c>
      <c r="H73" s="111">
        <v>0</v>
      </c>
      <c r="I73" s="111">
        <v>0</v>
      </c>
      <c r="J73" s="111">
        <v>0</v>
      </c>
      <c r="K73" s="111">
        <v>0</v>
      </c>
      <c r="L73" s="111">
        <v>0</v>
      </c>
      <c r="M73" s="111">
        <v>0</v>
      </c>
      <c r="N73" s="111">
        <v>0</v>
      </c>
      <c r="O73" s="111">
        <v>0</v>
      </c>
      <c r="P73" s="111">
        <v>0</v>
      </c>
      <c r="Q73" s="119">
        <v>0</v>
      </c>
    </row>
    <row r="74" spans="2:17" ht="39" x14ac:dyDescent="0.3">
      <c r="B74" s="115" t="s">
        <v>71</v>
      </c>
      <c r="C74" s="108">
        <v>0</v>
      </c>
      <c r="D74" s="111">
        <v>0</v>
      </c>
      <c r="E74" s="111">
        <v>0</v>
      </c>
      <c r="F74" s="111">
        <v>0</v>
      </c>
      <c r="G74" s="111">
        <v>0</v>
      </c>
      <c r="H74" s="111">
        <v>0</v>
      </c>
      <c r="I74" s="111">
        <v>0</v>
      </c>
      <c r="J74" s="111">
        <v>0</v>
      </c>
      <c r="K74" s="111">
        <v>0</v>
      </c>
      <c r="L74" s="111">
        <v>0</v>
      </c>
      <c r="M74" s="111">
        <v>0</v>
      </c>
      <c r="N74" s="111">
        <v>0</v>
      </c>
      <c r="O74" s="111">
        <v>0</v>
      </c>
      <c r="P74" s="111">
        <v>0</v>
      </c>
      <c r="Q74" s="119">
        <v>0</v>
      </c>
    </row>
    <row r="75" spans="2:17" ht="37.5" x14ac:dyDescent="0.3">
      <c r="B75" s="107" t="s">
        <v>72</v>
      </c>
      <c r="C75" s="108">
        <v>0</v>
      </c>
      <c r="D75" s="111">
        <v>0</v>
      </c>
      <c r="E75" s="111">
        <v>0</v>
      </c>
      <c r="F75" s="111">
        <v>0</v>
      </c>
      <c r="G75" s="111">
        <v>0</v>
      </c>
      <c r="H75" s="111">
        <v>0</v>
      </c>
      <c r="I75" s="111">
        <v>0</v>
      </c>
      <c r="J75" s="111">
        <v>0</v>
      </c>
      <c r="K75" s="111">
        <v>0</v>
      </c>
      <c r="L75" s="111">
        <v>0</v>
      </c>
      <c r="M75" s="111">
        <v>0</v>
      </c>
      <c r="N75" s="111">
        <v>0</v>
      </c>
      <c r="O75" s="111">
        <v>0</v>
      </c>
      <c r="P75" s="111">
        <v>0</v>
      </c>
      <c r="Q75" s="119">
        <v>0</v>
      </c>
    </row>
    <row r="76" spans="2:17" ht="37.5" x14ac:dyDescent="0.3">
      <c r="B76" s="107" t="s">
        <v>73</v>
      </c>
      <c r="C76" s="108">
        <v>0</v>
      </c>
      <c r="D76" s="111">
        <v>0</v>
      </c>
      <c r="E76" s="111">
        <v>0</v>
      </c>
      <c r="F76" s="111">
        <v>0</v>
      </c>
      <c r="G76" s="111">
        <v>0</v>
      </c>
      <c r="H76" s="111">
        <v>0</v>
      </c>
      <c r="I76" s="111">
        <v>0</v>
      </c>
      <c r="J76" s="111">
        <v>0</v>
      </c>
      <c r="K76" s="111">
        <v>0</v>
      </c>
      <c r="L76" s="111">
        <v>0</v>
      </c>
      <c r="M76" s="111">
        <v>0</v>
      </c>
      <c r="N76" s="111">
        <v>0</v>
      </c>
      <c r="O76" s="111">
        <v>0</v>
      </c>
      <c r="P76" s="111">
        <v>0</v>
      </c>
      <c r="Q76" s="119">
        <v>0</v>
      </c>
    </row>
    <row r="77" spans="2:17" x14ac:dyDescent="0.3">
      <c r="B77" s="115" t="s">
        <v>74</v>
      </c>
      <c r="C77" s="108">
        <v>0</v>
      </c>
      <c r="D77" s="111">
        <v>0</v>
      </c>
      <c r="E77" s="111">
        <v>0</v>
      </c>
      <c r="F77" s="111">
        <v>0</v>
      </c>
      <c r="G77" s="111">
        <v>0</v>
      </c>
      <c r="H77" s="111">
        <v>0</v>
      </c>
      <c r="I77" s="111">
        <v>0</v>
      </c>
      <c r="J77" s="111">
        <v>0</v>
      </c>
      <c r="K77" s="111">
        <v>0</v>
      </c>
      <c r="L77" s="111">
        <v>0</v>
      </c>
      <c r="M77" s="111">
        <v>0</v>
      </c>
      <c r="N77" s="111">
        <v>0</v>
      </c>
      <c r="O77" s="111">
        <v>0</v>
      </c>
      <c r="P77" s="111">
        <v>0</v>
      </c>
      <c r="Q77" s="119">
        <v>0</v>
      </c>
    </row>
    <row r="78" spans="2:17" ht="37.5" x14ac:dyDescent="0.3">
      <c r="B78" s="107" t="s">
        <v>75</v>
      </c>
      <c r="C78" s="108">
        <v>0</v>
      </c>
      <c r="D78" s="111">
        <v>0</v>
      </c>
      <c r="E78" s="111">
        <v>0</v>
      </c>
      <c r="F78" s="111">
        <v>0</v>
      </c>
      <c r="G78" s="111">
        <v>0</v>
      </c>
      <c r="H78" s="111">
        <v>0</v>
      </c>
      <c r="I78" s="111">
        <v>0</v>
      </c>
      <c r="J78" s="111">
        <v>0</v>
      </c>
      <c r="K78" s="111">
        <v>0</v>
      </c>
      <c r="L78" s="111">
        <v>0</v>
      </c>
      <c r="M78" s="111">
        <v>0</v>
      </c>
      <c r="N78" s="111">
        <v>0</v>
      </c>
      <c r="O78" s="111">
        <v>0</v>
      </c>
      <c r="P78" s="111">
        <v>0</v>
      </c>
      <c r="Q78" s="119">
        <v>0</v>
      </c>
    </row>
    <row r="79" spans="2:17" ht="37.5" x14ac:dyDescent="0.3">
      <c r="B79" s="107" t="s">
        <v>76</v>
      </c>
      <c r="C79" s="108">
        <v>0</v>
      </c>
      <c r="D79" s="111">
        <v>0</v>
      </c>
      <c r="E79" s="111">
        <v>0</v>
      </c>
      <c r="F79" s="111">
        <v>0</v>
      </c>
      <c r="G79" s="111">
        <v>0</v>
      </c>
      <c r="H79" s="111">
        <v>0</v>
      </c>
      <c r="I79" s="111">
        <v>0</v>
      </c>
      <c r="J79" s="111">
        <v>0</v>
      </c>
      <c r="K79" s="111">
        <v>0</v>
      </c>
      <c r="L79" s="111">
        <v>0</v>
      </c>
      <c r="M79" s="111">
        <v>0</v>
      </c>
      <c r="N79" s="111">
        <v>0</v>
      </c>
      <c r="O79" s="111">
        <v>0</v>
      </c>
      <c r="P79" s="111">
        <v>0</v>
      </c>
      <c r="Q79" s="119">
        <v>0</v>
      </c>
    </row>
    <row r="80" spans="2:17" ht="39" x14ac:dyDescent="0.3">
      <c r="B80" s="115" t="s">
        <v>77</v>
      </c>
      <c r="C80" s="108">
        <v>0</v>
      </c>
      <c r="D80" s="111">
        <v>0</v>
      </c>
      <c r="E80" s="111">
        <v>0</v>
      </c>
      <c r="F80" s="111">
        <v>0</v>
      </c>
      <c r="G80" s="111">
        <v>0</v>
      </c>
      <c r="H80" s="111">
        <v>0</v>
      </c>
      <c r="I80" s="111">
        <v>0</v>
      </c>
      <c r="J80" s="111">
        <v>0</v>
      </c>
      <c r="K80" s="111">
        <v>0</v>
      </c>
      <c r="L80" s="111">
        <v>0</v>
      </c>
      <c r="M80" s="111">
        <v>0</v>
      </c>
      <c r="N80" s="111">
        <v>0</v>
      </c>
      <c r="O80" s="111">
        <v>0</v>
      </c>
      <c r="P80" s="111">
        <v>0</v>
      </c>
      <c r="Q80" s="119">
        <v>0</v>
      </c>
    </row>
    <row r="81" spans="2:17" ht="37.5" x14ac:dyDescent="0.3">
      <c r="B81" s="107" t="s">
        <v>78</v>
      </c>
      <c r="C81" s="108">
        <v>0</v>
      </c>
      <c r="D81" s="111">
        <v>0</v>
      </c>
      <c r="E81" s="111">
        <v>0</v>
      </c>
      <c r="F81" s="111">
        <v>0</v>
      </c>
      <c r="G81" s="111">
        <v>0</v>
      </c>
      <c r="H81" s="111">
        <v>0</v>
      </c>
      <c r="I81" s="111">
        <v>0</v>
      </c>
      <c r="J81" s="111">
        <v>0</v>
      </c>
      <c r="K81" s="111">
        <v>0</v>
      </c>
      <c r="L81" s="111">
        <v>0</v>
      </c>
      <c r="M81" s="111">
        <v>0</v>
      </c>
      <c r="N81" s="111">
        <v>0</v>
      </c>
      <c r="O81" s="111">
        <v>0</v>
      </c>
      <c r="P81" s="111">
        <v>0</v>
      </c>
      <c r="Q81" s="119">
        <v>0</v>
      </c>
    </row>
    <row r="82" spans="2:17" x14ac:dyDescent="0.3">
      <c r="B82" s="122" t="s">
        <v>79</v>
      </c>
      <c r="C82" s="125">
        <f>SUM(C74:C81)</f>
        <v>0</v>
      </c>
      <c r="D82" s="126">
        <f>SUM(D74:D81)</f>
        <v>0</v>
      </c>
      <c r="E82" s="126">
        <v>0</v>
      </c>
      <c r="F82" s="126">
        <v>0</v>
      </c>
      <c r="G82" s="127">
        <v>0</v>
      </c>
      <c r="H82" s="127">
        <v>0</v>
      </c>
      <c r="I82" s="127">
        <v>0</v>
      </c>
      <c r="J82" s="127">
        <v>0</v>
      </c>
      <c r="K82" s="127">
        <v>0</v>
      </c>
      <c r="L82" s="127">
        <v>0</v>
      </c>
      <c r="M82" s="127">
        <v>0</v>
      </c>
      <c r="N82" s="127">
        <v>0</v>
      </c>
      <c r="O82" s="127">
        <v>0</v>
      </c>
      <c r="P82" s="127">
        <v>0</v>
      </c>
      <c r="Q82" s="127">
        <v>0</v>
      </c>
    </row>
    <row r="83" spans="2:17" x14ac:dyDescent="0.3"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</row>
    <row r="84" spans="2:17" ht="39" x14ac:dyDescent="0.3">
      <c r="B84" s="129" t="s">
        <v>80</v>
      </c>
      <c r="C84" s="130">
        <f t="shared" ref="C84:Q84" si="13">C72+C82</f>
        <v>340228000</v>
      </c>
      <c r="D84" s="130">
        <f t="shared" si="13"/>
        <v>416315827.38999999</v>
      </c>
      <c r="E84" s="131">
        <f t="shared" si="13"/>
        <v>21517475.32</v>
      </c>
      <c r="F84" s="132">
        <f t="shared" si="13"/>
        <v>26140172.390000001</v>
      </c>
      <c r="G84" s="132">
        <f t="shared" si="13"/>
        <v>33636979.82</v>
      </c>
      <c r="H84" s="132">
        <f t="shared" si="13"/>
        <v>43011236.659999996</v>
      </c>
      <c r="I84" s="132">
        <f t="shared" si="13"/>
        <v>28974932.82</v>
      </c>
      <c r="J84" s="132">
        <f t="shared" si="13"/>
        <v>28231784.379999999</v>
      </c>
      <c r="K84" s="132">
        <f t="shared" si="13"/>
        <v>30006079.909999996</v>
      </c>
      <c r="L84" s="132">
        <f t="shared" si="13"/>
        <v>25182115.59</v>
      </c>
      <c r="M84" s="132">
        <f t="shared" si="13"/>
        <v>0</v>
      </c>
      <c r="N84" s="132">
        <f t="shared" si="13"/>
        <v>0</v>
      </c>
      <c r="O84" s="132">
        <f t="shared" si="13"/>
        <v>0</v>
      </c>
      <c r="P84" s="132">
        <f t="shared" si="13"/>
        <v>0</v>
      </c>
      <c r="Q84" s="132">
        <f t="shared" si="13"/>
        <v>236700776.88999999</v>
      </c>
    </row>
    <row r="85" spans="2:17" x14ac:dyDescent="0.3">
      <c r="B85" s="89" t="s">
        <v>93</v>
      </c>
      <c r="D85" s="133"/>
      <c r="E85" s="134"/>
      <c r="F85" s="135"/>
      <c r="H85" s="133"/>
      <c r="J85" s="134"/>
      <c r="M85" s="133"/>
      <c r="N85" s="133"/>
      <c r="O85" s="133"/>
    </row>
    <row r="86" spans="2:17" x14ac:dyDescent="0.3">
      <c r="B86" s="89" t="s">
        <v>120</v>
      </c>
      <c r="C86" s="134"/>
      <c r="D86" s="133"/>
      <c r="E86" s="134"/>
      <c r="F86" s="133"/>
      <c r="G86" s="133"/>
      <c r="H86" s="133"/>
      <c r="I86" s="133"/>
      <c r="J86" s="137"/>
      <c r="K86" s="133"/>
      <c r="L86" s="133"/>
      <c r="M86" s="133"/>
      <c r="N86" s="133"/>
      <c r="O86" s="133"/>
      <c r="P86" s="133"/>
      <c r="Q86" s="133"/>
    </row>
    <row r="87" spans="2:17" x14ac:dyDescent="0.3">
      <c r="B87" s="89" t="s">
        <v>121</v>
      </c>
      <c r="C87" s="134"/>
      <c r="D87" s="134"/>
      <c r="E87" s="137"/>
      <c r="G87" s="139"/>
      <c r="H87" s="137"/>
      <c r="I87" s="140"/>
      <c r="J87" s="137"/>
      <c r="K87" s="133"/>
      <c r="L87" s="133"/>
      <c r="N87" s="134"/>
      <c r="O87" s="134"/>
      <c r="P87" s="137"/>
    </row>
    <row r="88" spans="2:17" x14ac:dyDescent="0.3">
      <c r="B88" s="88"/>
      <c r="C88" s="134"/>
      <c r="D88" s="134"/>
      <c r="E88" s="137"/>
      <c r="F88" s="88"/>
      <c r="G88" s="141"/>
      <c r="H88" s="142"/>
      <c r="I88" s="143"/>
      <c r="J88" s="142"/>
      <c r="K88" s="142"/>
      <c r="L88" s="142"/>
      <c r="M88" s="141"/>
      <c r="N88" s="143"/>
      <c r="O88" s="144"/>
      <c r="P88" s="142"/>
      <c r="Q88" s="144"/>
    </row>
    <row r="89" spans="2:17" x14ac:dyDescent="0.3">
      <c r="B89" s="88"/>
      <c r="C89" s="134"/>
      <c r="D89" s="134"/>
      <c r="E89" s="137"/>
      <c r="F89" s="88"/>
      <c r="G89" s="141"/>
      <c r="H89" s="142"/>
      <c r="I89" s="143"/>
      <c r="J89" s="142"/>
      <c r="K89" s="142"/>
      <c r="L89" s="142"/>
      <c r="M89" s="141"/>
      <c r="N89" s="143"/>
      <c r="O89" s="144"/>
      <c r="P89" s="142"/>
      <c r="Q89" s="144"/>
    </row>
    <row r="90" spans="2:17" x14ac:dyDescent="0.3">
      <c r="B90" s="88"/>
      <c r="C90" s="134"/>
      <c r="D90" s="134"/>
      <c r="E90" s="137"/>
      <c r="F90" s="88"/>
      <c r="G90" s="141"/>
      <c r="H90" s="142"/>
      <c r="I90" s="143"/>
      <c r="J90" s="142"/>
      <c r="K90" s="142"/>
      <c r="L90" s="142"/>
      <c r="M90" s="141"/>
      <c r="N90" s="143"/>
      <c r="O90" s="144"/>
      <c r="P90" s="142"/>
      <c r="Q90" s="144"/>
    </row>
    <row r="91" spans="2:17" x14ac:dyDescent="0.3">
      <c r="B91" s="88"/>
      <c r="C91" s="134"/>
      <c r="D91" s="134"/>
      <c r="E91" s="137"/>
      <c r="F91" s="88"/>
      <c r="G91" s="141"/>
      <c r="H91" s="142"/>
      <c r="I91" s="143"/>
      <c r="J91" s="142"/>
      <c r="K91" s="142"/>
      <c r="L91" s="142"/>
      <c r="M91" s="141"/>
      <c r="N91" s="143"/>
      <c r="O91" s="144"/>
      <c r="P91" s="142"/>
      <c r="Q91" s="144"/>
    </row>
    <row r="92" spans="2:17" x14ac:dyDescent="0.3">
      <c r="C92" s="134"/>
      <c r="D92" s="134"/>
      <c r="E92" s="137"/>
      <c r="F92" s="88"/>
      <c r="G92" s="141"/>
      <c r="H92" s="142"/>
      <c r="I92" s="143"/>
      <c r="J92" s="142"/>
      <c r="K92" s="88"/>
      <c r="L92" s="141"/>
      <c r="M92" s="88"/>
    </row>
    <row r="93" spans="2:17" x14ac:dyDescent="0.3">
      <c r="B93" s="145" t="s">
        <v>116</v>
      </c>
      <c r="C93" s="134"/>
      <c r="D93" s="134"/>
      <c r="E93" s="137"/>
      <c r="K93" s="157" t="s">
        <v>118</v>
      </c>
      <c r="L93" s="157"/>
      <c r="M93" s="157"/>
    </row>
    <row r="94" spans="2:17" x14ac:dyDescent="0.3">
      <c r="B94" s="145" t="s">
        <v>117</v>
      </c>
      <c r="C94" s="134"/>
      <c r="D94" s="134"/>
      <c r="E94" s="137"/>
      <c r="J94" s="158" t="s">
        <v>119</v>
      </c>
      <c r="K94" s="158"/>
      <c r="L94" s="158"/>
      <c r="M94" s="158"/>
      <c r="N94" s="158"/>
      <c r="O94" s="158"/>
      <c r="P94" s="158"/>
      <c r="Q94" s="158"/>
    </row>
    <row r="95" spans="2:17" x14ac:dyDescent="0.3">
      <c r="B95" s="88"/>
      <c r="C95" s="134"/>
      <c r="D95" s="134"/>
      <c r="Q95" s="134"/>
    </row>
    <row r="96" spans="2:17" x14ac:dyDescent="0.3">
      <c r="B96" s="146"/>
      <c r="C96" s="134"/>
      <c r="D96" s="134"/>
      <c r="O96" s="133"/>
    </row>
    <row r="97" spans="2:15" x14ac:dyDescent="0.3">
      <c r="B97" s="147"/>
      <c r="C97" s="147"/>
      <c r="D97" s="147"/>
      <c r="E97" s="148"/>
      <c r="O97" s="133"/>
    </row>
    <row r="98" spans="2:15" x14ac:dyDescent="0.3">
      <c r="D98" s="159" t="s">
        <v>122</v>
      </c>
      <c r="E98" s="159"/>
      <c r="F98" s="159"/>
      <c r="G98" s="149"/>
      <c r="O98" s="133"/>
    </row>
    <row r="99" spans="2:15" x14ac:dyDescent="0.3">
      <c r="D99" s="159" t="s">
        <v>115</v>
      </c>
      <c r="E99" s="159"/>
      <c r="F99" s="159"/>
      <c r="G99" s="149"/>
      <c r="O99" s="133"/>
    </row>
    <row r="100" spans="2:15" x14ac:dyDescent="0.3">
      <c r="C100" s="134"/>
    </row>
    <row r="101" spans="2:15" x14ac:dyDescent="0.3">
      <c r="C101" s="137"/>
      <c r="O101" s="133"/>
    </row>
    <row r="102" spans="2:15" x14ac:dyDescent="0.3">
      <c r="O102" s="133"/>
    </row>
    <row r="103" spans="2:15" x14ac:dyDescent="0.3">
      <c r="O103" s="133"/>
    </row>
    <row r="104" spans="2:15" x14ac:dyDescent="0.3">
      <c r="O104" s="133"/>
    </row>
    <row r="106" spans="2:15" x14ac:dyDescent="0.3">
      <c r="O106" s="133"/>
    </row>
    <row r="110" spans="2:15" x14ac:dyDescent="0.3">
      <c r="O110" s="133"/>
    </row>
    <row r="111" spans="2:15" x14ac:dyDescent="0.3">
      <c r="O111" s="133"/>
    </row>
    <row r="113" spans="9:15" x14ac:dyDescent="0.3">
      <c r="O113" s="133"/>
    </row>
    <row r="115" spans="9:15" x14ac:dyDescent="0.3">
      <c r="O115" s="133"/>
    </row>
    <row r="119" spans="9:15" x14ac:dyDescent="0.3">
      <c r="I119" s="89">
        <v>8</v>
      </c>
    </row>
  </sheetData>
  <mergeCells count="9">
    <mergeCell ref="K93:M93"/>
    <mergeCell ref="J94:Q94"/>
    <mergeCell ref="D98:F98"/>
    <mergeCell ref="D99:F99"/>
    <mergeCell ref="B1:Q1"/>
    <mergeCell ref="B2:Q2"/>
    <mergeCell ref="B3:Q3"/>
    <mergeCell ref="B4:Q4"/>
    <mergeCell ref="E5:O5"/>
  </mergeCells>
  <printOptions horizontalCentered="1"/>
  <pageMargins left="0.17" right="0.17" top="0.17" bottom="0.4" header="0.16" footer="0.31496062992126"/>
  <pageSetup scale="33" fitToHeight="0" orientation="portrait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rowBreaks count="1" manualBreakCount="1">
    <brk id="59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3"/>
  <sheetViews>
    <sheetView showGridLines="0" tabSelected="1" topLeftCell="A68" zoomScaleNormal="100" zoomScalePageLayoutView="85" workbookViewId="0">
      <selection activeCell="I91" sqref="I91"/>
    </sheetView>
  </sheetViews>
  <sheetFormatPr baseColWidth="10" defaultColWidth="9.140625" defaultRowHeight="15" x14ac:dyDescent="0.25"/>
  <cols>
    <col min="1" max="1" width="1.140625" customWidth="1"/>
    <col min="2" max="2" width="58.7109375" style="41" customWidth="1"/>
    <col min="3" max="4" width="16.140625" style="41" bestFit="1" customWidth="1"/>
    <col min="5" max="5" width="15.140625" style="41" bestFit="1" customWidth="1"/>
    <col min="6" max="6" width="15.140625" style="52" bestFit="1" customWidth="1"/>
    <col min="7" max="7" width="16.42578125" style="41" customWidth="1"/>
    <col min="8" max="8" width="17" style="41" customWidth="1"/>
    <col min="9" max="10" width="16.5703125" style="41" customWidth="1"/>
    <col min="11" max="11" width="14" style="41" bestFit="1" customWidth="1"/>
    <col min="12" max="12" width="13.5703125" style="41" customWidth="1"/>
    <col min="13" max="13" width="11.28515625" style="41" hidden="1" customWidth="1"/>
    <col min="14" max="14" width="0.140625" style="41" hidden="1" customWidth="1"/>
    <col min="15" max="15" width="9.85546875" style="41" hidden="1" customWidth="1"/>
    <col min="16" max="16" width="10.5703125" style="41" hidden="1" customWidth="1"/>
    <col min="17" max="17" width="15.42578125" style="50" customWidth="1"/>
    <col min="19" max="19" width="8.710937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25">
      <c r="A1" s="8"/>
      <c r="B1" s="163" t="s">
        <v>87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S1" s="2" t="s">
        <v>109</v>
      </c>
    </row>
    <row r="2" spans="1:30" x14ac:dyDescent="0.25">
      <c r="A2" s="8"/>
      <c r="B2" s="164" t="s">
        <v>89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S2" s="2"/>
    </row>
    <row r="3" spans="1:30" x14ac:dyDescent="0.25">
      <c r="A3" s="8"/>
      <c r="B3" s="164" t="s">
        <v>92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S3" s="2"/>
    </row>
    <row r="4" spans="1:30" x14ac:dyDescent="0.25">
      <c r="A4" s="8"/>
      <c r="B4" s="163" t="s">
        <v>108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S4" s="2"/>
    </row>
    <row r="5" spans="1:30" ht="42.6" customHeight="1" x14ac:dyDescent="0.25">
      <c r="A5" s="8"/>
      <c r="B5" s="13"/>
      <c r="C5" s="13"/>
      <c r="E5" s="165" t="s">
        <v>107</v>
      </c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3"/>
      <c r="Q5" s="13"/>
      <c r="S5" s="2"/>
    </row>
    <row r="6" spans="1:30" ht="67.900000000000006" customHeight="1" x14ac:dyDescent="0.25">
      <c r="A6" s="8"/>
      <c r="B6" s="15" t="s">
        <v>0</v>
      </c>
      <c r="C6" s="16" t="s">
        <v>37</v>
      </c>
      <c r="D6" s="17" t="s">
        <v>113</v>
      </c>
      <c r="E6" s="16" t="s">
        <v>106</v>
      </c>
      <c r="F6" s="16" t="s">
        <v>105</v>
      </c>
      <c r="G6" s="16" t="s">
        <v>104</v>
      </c>
      <c r="H6" s="16" t="s">
        <v>103</v>
      </c>
      <c r="I6" s="16" t="s">
        <v>102</v>
      </c>
      <c r="J6" s="16" t="s">
        <v>101</v>
      </c>
      <c r="K6" s="16" t="s">
        <v>100</v>
      </c>
      <c r="L6" s="16" t="s">
        <v>99</v>
      </c>
      <c r="M6" s="16" t="s">
        <v>98</v>
      </c>
      <c r="N6" s="16" t="s">
        <v>97</v>
      </c>
      <c r="O6" s="16" t="s">
        <v>96</v>
      </c>
      <c r="P6" s="16" t="s">
        <v>95</v>
      </c>
      <c r="Q6" s="18" t="s">
        <v>94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25">
      <c r="A7" s="8"/>
      <c r="B7" s="19" t="s">
        <v>1</v>
      </c>
      <c r="C7" s="20">
        <f t="shared" ref="C7:P7" si="0">C8+C14+C24+C34+C42+C50+C60+C65+C68</f>
        <v>335161047.91000003</v>
      </c>
      <c r="D7" s="21">
        <f>D8+D14+D24+D34+D42+D50+D60+D65+D68</f>
        <v>416315827.38999999</v>
      </c>
      <c r="E7" s="22">
        <v>21517475.32</v>
      </c>
      <c r="F7" s="22">
        <v>26140172.390000001</v>
      </c>
      <c r="G7" s="82">
        <v>33636979.82</v>
      </c>
      <c r="H7" s="81">
        <v>43011236.659999996</v>
      </c>
      <c r="I7" s="21">
        <v>28974932.82</v>
      </c>
      <c r="J7" s="21">
        <v>28231784.379999999</v>
      </c>
      <c r="K7" s="21">
        <v>30006079.91</v>
      </c>
      <c r="L7" s="21">
        <v>25182115.59</v>
      </c>
      <c r="M7" s="21">
        <f t="shared" si="0"/>
        <v>933047.90999999992</v>
      </c>
      <c r="N7" s="21">
        <f t="shared" si="0"/>
        <v>933047.90999999992</v>
      </c>
      <c r="O7" s="23">
        <f t="shared" si="0"/>
        <v>933047.90999999992</v>
      </c>
      <c r="P7" s="23">
        <f t="shared" si="0"/>
        <v>933047.90999999992</v>
      </c>
      <c r="Q7" s="23">
        <f>E7+F7+G7+H7+I7+J7+K7</f>
        <v>211518661.29999998</v>
      </c>
      <c r="U7" s="3">
        <v>1</v>
      </c>
      <c r="V7" s="3">
        <v>1.05</v>
      </c>
      <c r="W7" s="3">
        <f t="shared" ref="W7:AB7" si="1">+V7*1.05</f>
        <v>1.1025</v>
      </c>
      <c r="X7" s="3">
        <f t="shared" si="1"/>
        <v>1.1576250000000001</v>
      </c>
      <c r="Y7" s="3">
        <f t="shared" si="1"/>
        <v>1.2155062500000002</v>
      </c>
      <c r="Z7" s="3">
        <f t="shared" si="1"/>
        <v>1.2762815625000004</v>
      </c>
      <c r="AA7" s="3">
        <f t="shared" si="1"/>
        <v>1.3400956406250004</v>
      </c>
      <c r="AB7" s="3">
        <f t="shared" si="1"/>
        <v>1.4071004226562505</v>
      </c>
      <c r="AC7" s="3">
        <v>1.48</v>
      </c>
      <c r="AD7" s="3">
        <f>+AC7*2</f>
        <v>2.96</v>
      </c>
    </row>
    <row r="8" spans="1:30" ht="13.5" customHeight="1" x14ac:dyDescent="0.25">
      <c r="A8" s="8"/>
      <c r="B8" s="19" t="s">
        <v>2</v>
      </c>
      <c r="C8" s="54">
        <f t="shared" ref="C8:P8" si="2">C9+C10+C11+C12+C13</f>
        <v>273985980</v>
      </c>
      <c r="D8" s="54">
        <f t="shared" si="2"/>
        <v>274534980</v>
      </c>
      <c r="E8" s="54">
        <f t="shared" si="2"/>
        <v>16953261.050000001</v>
      </c>
      <c r="F8" s="54">
        <f t="shared" si="2"/>
        <v>18221357.129999999</v>
      </c>
      <c r="G8" s="54">
        <v>17975823.18</v>
      </c>
      <c r="H8" s="54">
        <f t="shared" si="2"/>
        <v>31990272.550000001</v>
      </c>
      <c r="I8" s="54">
        <f t="shared" si="2"/>
        <v>18143704.57</v>
      </c>
      <c r="J8" s="54">
        <f t="shared" si="2"/>
        <v>18416295</v>
      </c>
      <c r="K8" s="54">
        <v>18484716.98</v>
      </c>
      <c r="L8" s="24">
        <f t="shared" si="2"/>
        <v>17932816.740000002</v>
      </c>
      <c r="M8" s="24">
        <f t="shared" si="2"/>
        <v>0</v>
      </c>
      <c r="N8" s="24">
        <f t="shared" si="2"/>
        <v>0</v>
      </c>
      <c r="O8" s="25">
        <f t="shared" si="2"/>
        <v>0</v>
      </c>
      <c r="P8" s="25">
        <f t="shared" si="2"/>
        <v>0</v>
      </c>
      <c r="Q8" s="54">
        <f t="shared" ref="Q8:Q71" si="3">E8+F8+G8+H8+I8+J8+K8+L8+M8+N8+O8+P8</f>
        <v>158118247.19999999</v>
      </c>
      <c r="U8" s="12"/>
    </row>
    <row r="9" spans="1:30" ht="13.5" customHeight="1" x14ac:dyDescent="0.25">
      <c r="A9" s="8"/>
      <c r="B9" s="26" t="s">
        <v>3</v>
      </c>
      <c r="C9" s="27">
        <v>192497500</v>
      </c>
      <c r="D9" s="27">
        <v>193191500</v>
      </c>
      <c r="E9" s="55">
        <v>14159000</v>
      </c>
      <c r="F9" s="55">
        <v>14204000</v>
      </c>
      <c r="G9" s="7">
        <v>14444099.859999999</v>
      </c>
      <c r="H9" s="27">
        <v>14285000</v>
      </c>
      <c r="I9" s="28">
        <v>14541935.4</v>
      </c>
      <c r="J9" s="28">
        <v>14445047.529999999</v>
      </c>
      <c r="K9" s="28">
        <v>14314981.5</v>
      </c>
      <c r="L9" s="28">
        <v>14008000</v>
      </c>
      <c r="M9" s="28">
        <v>0</v>
      </c>
      <c r="N9" s="28">
        <v>0</v>
      </c>
      <c r="O9" s="28">
        <v>0</v>
      </c>
      <c r="P9" s="28">
        <v>0</v>
      </c>
      <c r="Q9" s="29">
        <f t="shared" si="3"/>
        <v>114402064.29000001</v>
      </c>
    </row>
    <row r="10" spans="1:30" ht="13.5" customHeight="1" x14ac:dyDescent="0.25">
      <c r="A10" s="8"/>
      <c r="B10" s="26" t="s">
        <v>4</v>
      </c>
      <c r="C10" s="27">
        <v>40525000</v>
      </c>
      <c r="D10" s="27">
        <v>41205000</v>
      </c>
      <c r="E10" s="55">
        <v>698400</v>
      </c>
      <c r="F10" s="55">
        <v>706942.23</v>
      </c>
      <c r="G10" s="82">
        <v>723510.52</v>
      </c>
      <c r="H10" s="27">
        <v>14397155.66</v>
      </c>
      <c r="I10" s="28">
        <v>689505.22</v>
      </c>
      <c r="J10" s="28">
        <v>1051400</v>
      </c>
      <c r="K10" s="28">
        <v>715653.5</v>
      </c>
      <c r="L10" s="28">
        <v>683062.68</v>
      </c>
      <c r="M10" s="28">
        <v>0</v>
      </c>
      <c r="N10" s="28">
        <v>0</v>
      </c>
      <c r="O10" s="28">
        <v>0</v>
      </c>
      <c r="P10" s="28">
        <v>0</v>
      </c>
      <c r="Q10" s="29">
        <f t="shared" si="3"/>
        <v>19665629.809999999</v>
      </c>
    </row>
    <row r="11" spans="1:30" x14ac:dyDescent="0.25">
      <c r="A11" s="8"/>
      <c r="B11" s="26" t="s">
        <v>39</v>
      </c>
      <c r="C11" s="27">
        <v>12000000</v>
      </c>
      <c r="D11" s="27">
        <v>12000000</v>
      </c>
      <c r="E11" s="56">
        <v>0</v>
      </c>
      <c r="F11" s="56">
        <v>1193031.8400000001</v>
      </c>
      <c r="G11" s="82">
        <v>692384.55</v>
      </c>
      <c r="H11" s="27">
        <v>1182379.77</v>
      </c>
      <c r="I11" s="28">
        <v>766949.04</v>
      </c>
      <c r="J11" s="28">
        <v>798905.25</v>
      </c>
      <c r="K11" s="28">
        <v>1342160.82</v>
      </c>
      <c r="L11" s="28">
        <v>1150423.56</v>
      </c>
      <c r="M11" s="28">
        <v>0</v>
      </c>
      <c r="N11" s="28">
        <v>0</v>
      </c>
      <c r="O11" s="28">
        <v>0</v>
      </c>
      <c r="P11" s="28">
        <v>0</v>
      </c>
      <c r="Q11" s="29">
        <f t="shared" si="3"/>
        <v>7126234.8300000001</v>
      </c>
    </row>
    <row r="12" spans="1:30" x14ac:dyDescent="0.25">
      <c r="A12" s="8"/>
      <c r="B12" s="26" t="s">
        <v>5</v>
      </c>
      <c r="C12" s="27">
        <v>1680000</v>
      </c>
      <c r="D12" s="27">
        <v>855000</v>
      </c>
      <c r="E12" s="56">
        <v>0</v>
      </c>
      <c r="F12" s="56">
        <v>15000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f t="shared" si="3"/>
        <v>15000</v>
      </c>
    </row>
    <row r="13" spans="1:30" x14ac:dyDescent="0.25">
      <c r="A13" s="8"/>
      <c r="B13" s="26" t="s">
        <v>6</v>
      </c>
      <c r="C13" s="28">
        <v>27283480</v>
      </c>
      <c r="D13" s="28">
        <v>27283480</v>
      </c>
      <c r="E13" s="55">
        <v>2095861.05</v>
      </c>
      <c r="F13" s="55">
        <v>2102383.06</v>
      </c>
      <c r="G13" s="82">
        <v>2115828.25</v>
      </c>
      <c r="H13" s="28">
        <v>2125737.12</v>
      </c>
      <c r="I13" s="28">
        <v>2145314.91</v>
      </c>
      <c r="J13" s="28">
        <v>2120942.2200000002</v>
      </c>
      <c r="K13" s="28">
        <v>2111921.12</v>
      </c>
      <c r="L13" s="28">
        <v>2091330.5</v>
      </c>
      <c r="M13" s="28">
        <v>0</v>
      </c>
      <c r="N13" s="28">
        <v>0</v>
      </c>
      <c r="O13" s="28">
        <v>0</v>
      </c>
      <c r="P13" s="28">
        <v>0</v>
      </c>
      <c r="Q13" s="28">
        <f t="shared" si="3"/>
        <v>16909318.23</v>
      </c>
    </row>
    <row r="14" spans="1:30" ht="13.5" customHeight="1" x14ac:dyDescent="0.25">
      <c r="A14" s="8"/>
      <c r="B14" s="19" t="s">
        <v>7</v>
      </c>
      <c r="C14" s="54">
        <f t="shared" ref="C14:P14" si="4">C15+C16+C17+C18+C19+C20+C21+C22+C23</f>
        <v>51857384.109999999</v>
      </c>
      <c r="D14" s="54">
        <f t="shared" si="4"/>
        <v>119299993.61</v>
      </c>
      <c r="E14" s="54">
        <f t="shared" si="4"/>
        <v>4827177.46</v>
      </c>
      <c r="F14" s="54">
        <v>6831753.7599999998</v>
      </c>
      <c r="G14" s="54">
        <v>9383982.4199999999</v>
      </c>
      <c r="H14" s="54">
        <f t="shared" si="4"/>
        <v>10110875.709999999</v>
      </c>
      <c r="I14" s="54">
        <v>8506765.9800000004</v>
      </c>
      <c r="J14" s="54">
        <f t="shared" si="4"/>
        <v>8549055.0999999996</v>
      </c>
      <c r="K14" s="54">
        <v>10843012.449999999</v>
      </c>
      <c r="L14" s="24">
        <f t="shared" si="4"/>
        <v>5484267.1600000001</v>
      </c>
      <c r="M14" s="24">
        <f t="shared" si="4"/>
        <v>749384.11</v>
      </c>
      <c r="N14" s="24">
        <f t="shared" si="4"/>
        <v>749384.11</v>
      </c>
      <c r="O14" s="25">
        <f t="shared" si="4"/>
        <v>749384.11</v>
      </c>
      <c r="P14" s="25">
        <f t="shared" si="4"/>
        <v>749384.11</v>
      </c>
      <c r="Q14" s="54">
        <f t="shared" si="3"/>
        <v>67534426.479999989</v>
      </c>
    </row>
    <row r="15" spans="1:30" ht="13.5" customHeight="1" x14ac:dyDescent="0.25">
      <c r="A15" s="8"/>
      <c r="B15" s="26" t="s">
        <v>8</v>
      </c>
      <c r="C15" s="27">
        <v>8925000</v>
      </c>
      <c r="D15" s="27">
        <v>15325000</v>
      </c>
      <c r="E15" s="55">
        <v>1512017.22</v>
      </c>
      <c r="F15" s="55">
        <v>858795.51</v>
      </c>
      <c r="G15" s="28">
        <v>1223823.94</v>
      </c>
      <c r="H15" s="28">
        <v>1175517.6499999999</v>
      </c>
      <c r="I15" s="28">
        <v>1457069.24</v>
      </c>
      <c r="J15" s="28">
        <v>929607.22</v>
      </c>
      <c r="K15" s="28">
        <v>1519584.48</v>
      </c>
      <c r="L15" s="28">
        <v>1244057.02</v>
      </c>
      <c r="M15" s="28">
        <v>0</v>
      </c>
      <c r="N15" s="28">
        <v>0</v>
      </c>
      <c r="O15" s="28">
        <v>0</v>
      </c>
      <c r="P15" s="28">
        <v>0</v>
      </c>
      <c r="Q15" s="28">
        <f t="shared" si="3"/>
        <v>9920472.2799999993</v>
      </c>
    </row>
    <row r="16" spans="1:30" x14ac:dyDescent="0.25">
      <c r="A16" s="8"/>
      <c r="B16" s="26" t="s">
        <v>9</v>
      </c>
      <c r="C16" s="27">
        <v>2000000</v>
      </c>
      <c r="D16" s="27">
        <v>6175731.4800000004</v>
      </c>
      <c r="E16" s="56">
        <v>0</v>
      </c>
      <c r="F16" s="56">
        <v>283388.79999999999</v>
      </c>
      <c r="G16" s="28">
        <v>150000</v>
      </c>
      <c r="H16" s="28">
        <v>899415.38</v>
      </c>
      <c r="I16" s="28">
        <v>563999.12</v>
      </c>
      <c r="J16" s="28">
        <v>590866.04</v>
      </c>
      <c r="K16" s="28">
        <v>912709.01</v>
      </c>
      <c r="L16" s="28">
        <v>418727.23</v>
      </c>
      <c r="M16" s="28">
        <v>0</v>
      </c>
      <c r="N16" s="28">
        <v>0</v>
      </c>
      <c r="O16" s="28">
        <v>0</v>
      </c>
      <c r="P16" s="28">
        <v>0</v>
      </c>
      <c r="Q16" s="28">
        <f t="shared" si="3"/>
        <v>3819105.5799999996</v>
      </c>
    </row>
    <row r="17" spans="1:16384" ht="13.5" customHeight="1" x14ac:dyDescent="0.25">
      <c r="A17" s="8"/>
      <c r="B17" s="26" t="s">
        <v>10</v>
      </c>
      <c r="C17" s="27">
        <v>350000</v>
      </c>
      <c r="D17" s="27">
        <v>1250000</v>
      </c>
      <c r="E17" s="28">
        <v>22750</v>
      </c>
      <c r="F17" s="28">
        <v>0</v>
      </c>
      <c r="G17" s="28">
        <v>39500</v>
      </c>
      <c r="H17" s="28">
        <v>57008.75</v>
      </c>
      <c r="I17" s="28">
        <v>0</v>
      </c>
      <c r="J17" s="28">
        <v>59622</v>
      </c>
      <c r="K17" s="28">
        <v>83590</v>
      </c>
      <c r="L17" s="28">
        <v>29450</v>
      </c>
      <c r="M17" s="28">
        <v>0</v>
      </c>
      <c r="N17" s="28">
        <v>0</v>
      </c>
      <c r="O17" s="28">
        <v>0</v>
      </c>
      <c r="P17" s="28">
        <v>0</v>
      </c>
      <c r="Q17" s="28">
        <f t="shared" si="3"/>
        <v>291920.75</v>
      </c>
    </row>
    <row r="18" spans="1:16384" ht="13.5" customHeight="1" x14ac:dyDescent="0.25">
      <c r="A18" s="8"/>
      <c r="B18" s="26" t="s">
        <v>11</v>
      </c>
      <c r="C18" s="27">
        <v>1050000</v>
      </c>
      <c r="D18" s="27">
        <v>2150000</v>
      </c>
      <c r="E18" s="56">
        <v>0</v>
      </c>
      <c r="F18" s="56">
        <v>72533.320000000007</v>
      </c>
      <c r="G18" s="28">
        <v>67133.320000000007</v>
      </c>
      <c r="H18" s="28">
        <v>69933.320000000007</v>
      </c>
      <c r="I18" s="28">
        <v>85733.32</v>
      </c>
      <c r="J18" s="28">
        <v>80333.31</v>
      </c>
      <c r="K18" s="28">
        <v>263337.15000000002</v>
      </c>
      <c r="L18" s="28">
        <v>76933.320000000007</v>
      </c>
      <c r="M18" s="28">
        <v>0</v>
      </c>
      <c r="N18" s="28">
        <v>0</v>
      </c>
      <c r="O18" s="28">
        <v>0</v>
      </c>
      <c r="P18" s="28">
        <v>0</v>
      </c>
      <c r="Q18" s="28">
        <f t="shared" si="3"/>
        <v>715937.06</v>
      </c>
    </row>
    <row r="19" spans="1:16384" ht="13.5" customHeight="1" x14ac:dyDescent="0.25">
      <c r="A19" s="8"/>
      <c r="B19" s="26" t="s">
        <v>12</v>
      </c>
      <c r="C19" s="27">
        <v>8300000</v>
      </c>
      <c r="D19" s="27">
        <v>29507293.609999999</v>
      </c>
      <c r="E19" s="56">
        <v>1061001.28</v>
      </c>
      <c r="F19" s="56">
        <v>1061001.28</v>
      </c>
      <c r="G19" s="28">
        <v>2810648.39</v>
      </c>
      <c r="H19" s="28">
        <v>1590162.16</v>
      </c>
      <c r="I19" s="28">
        <v>1199061.28</v>
      </c>
      <c r="J19" s="28">
        <v>3917623.52</v>
      </c>
      <c r="K19" s="28">
        <v>3124404.7</v>
      </c>
      <c r="L19" s="28">
        <v>1555765.24</v>
      </c>
      <c r="M19" s="28">
        <v>0</v>
      </c>
      <c r="N19" s="28">
        <v>0</v>
      </c>
      <c r="O19" s="28">
        <v>0</v>
      </c>
      <c r="P19" s="28">
        <v>0</v>
      </c>
      <c r="Q19" s="28">
        <f t="shared" si="3"/>
        <v>16319667.85</v>
      </c>
    </row>
    <row r="20" spans="1:16384" ht="13.5" customHeight="1" x14ac:dyDescent="0.25">
      <c r="A20" s="8"/>
      <c r="B20" s="26" t="s">
        <v>13</v>
      </c>
      <c r="C20" s="27">
        <v>6500000</v>
      </c>
      <c r="D20" s="27">
        <v>8773168.5199999996</v>
      </c>
      <c r="E20" s="56">
        <v>67024.850000000006</v>
      </c>
      <c r="F20" s="56">
        <v>444595.20000000001</v>
      </c>
      <c r="G20" s="28">
        <v>2775965.03</v>
      </c>
      <c r="H20" s="28">
        <v>1269861.1000000001</v>
      </c>
      <c r="I20" s="28">
        <v>858110.05</v>
      </c>
      <c r="J20" s="28">
        <v>-428706.87</v>
      </c>
      <c r="K20" s="28">
        <v>454294.75</v>
      </c>
      <c r="L20" s="28">
        <v>446517.5</v>
      </c>
      <c r="M20" s="28">
        <v>0</v>
      </c>
      <c r="N20" s="28">
        <v>0</v>
      </c>
      <c r="O20" s="28">
        <v>0</v>
      </c>
      <c r="P20" s="28">
        <v>0</v>
      </c>
      <c r="Q20" s="28">
        <f t="shared" si="3"/>
        <v>5887661.6099999994</v>
      </c>
    </row>
    <row r="21" spans="1:16384" ht="34.5" customHeight="1" x14ac:dyDescent="0.25">
      <c r="A21" s="8"/>
      <c r="B21" s="26" t="s">
        <v>14</v>
      </c>
      <c r="C21" s="27">
        <v>1850000</v>
      </c>
      <c r="D21" s="27">
        <v>4180200</v>
      </c>
      <c r="E21" s="56">
        <v>0</v>
      </c>
      <c r="F21" s="56">
        <v>43824.34</v>
      </c>
      <c r="G21" s="28">
        <v>122908.8</v>
      </c>
      <c r="H21" s="28">
        <v>794508.62</v>
      </c>
      <c r="I21" s="28">
        <v>114004</v>
      </c>
      <c r="J21" s="28">
        <v>721287.99</v>
      </c>
      <c r="K21" s="28">
        <v>545743.25</v>
      </c>
      <c r="L21" s="28">
        <v>474119.33</v>
      </c>
      <c r="M21" s="28">
        <v>0</v>
      </c>
      <c r="N21" s="28">
        <v>0</v>
      </c>
      <c r="O21" s="28">
        <v>0</v>
      </c>
      <c r="P21" s="28">
        <v>0</v>
      </c>
      <c r="Q21" s="28">
        <f>E21+F21+G21+H21+I21+J21+K21+L21+M21+N21+O21+P21</f>
        <v>2816396.33</v>
      </c>
    </row>
    <row r="22" spans="1:16384" ht="25.5" x14ac:dyDescent="0.25">
      <c r="A22" s="8"/>
      <c r="B22" s="26" t="s">
        <v>15</v>
      </c>
      <c r="C22" s="27">
        <v>22133000</v>
      </c>
      <c r="D22" s="27">
        <v>40946600</v>
      </c>
      <c r="E22" s="56">
        <v>1415000</v>
      </c>
      <c r="F22" s="56">
        <v>3479125</v>
      </c>
      <c r="G22" s="28">
        <v>1363523</v>
      </c>
      <c r="H22" s="28">
        <v>3505084.62</v>
      </c>
      <c r="I22" s="28">
        <v>3189680.14</v>
      </c>
      <c r="J22" s="28">
        <v>1929037.78</v>
      </c>
      <c r="K22" s="28">
        <v>3189965</v>
      </c>
      <c r="L22" s="28">
        <v>347462.40000000002</v>
      </c>
      <c r="M22" s="28">
        <v>0</v>
      </c>
      <c r="N22" s="28">
        <v>0</v>
      </c>
      <c r="O22" s="28">
        <v>0</v>
      </c>
      <c r="P22" s="28">
        <v>0</v>
      </c>
      <c r="Q22" s="28">
        <f t="shared" si="3"/>
        <v>18418877.939999998</v>
      </c>
    </row>
    <row r="23" spans="1:16384" x14ac:dyDescent="0.25">
      <c r="A23" s="8">
        <v>749384.11</v>
      </c>
      <c r="B23" s="26" t="s">
        <v>40</v>
      </c>
      <c r="C23" s="27">
        <v>749384.11</v>
      </c>
      <c r="D23" s="27">
        <v>10992000</v>
      </c>
      <c r="E23" s="56">
        <v>749384.11</v>
      </c>
      <c r="F23" s="56">
        <v>749384.11</v>
      </c>
      <c r="G23" s="28">
        <v>749384.11</v>
      </c>
      <c r="H23" s="28">
        <v>749384.11</v>
      </c>
      <c r="I23" s="28">
        <v>1039108.83</v>
      </c>
      <c r="J23" s="28">
        <v>749384.11</v>
      </c>
      <c r="K23" s="28">
        <v>749384.11</v>
      </c>
      <c r="L23" s="28">
        <v>891235.12</v>
      </c>
      <c r="M23" s="28">
        <v>749384.11</v>
      </c>
      <c r="N23" s="28">
        <v>749384.11</v>
      </c>
      <c r="O23" s="28">
        <v>749384.11</v>
      </c>
      <c r="P23" s="28">
        <v>749384.11</v>
      </c>
      <c r="Q23" s="28">
        <v>749384.11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1" customFormat="1" ht="13.5" customHeight="1" x14ac:dyDescent="0.25">
      <c r="A24" s="14">
        <v>218697.2</v>
      </c>
      <c r="B24" s="30" t="s">
        <v>16</v>
      </c>
      <c r="C24" s="54">
        <f>C25+C26+C27+C28+C29+C30+C31+C33+C32</f>
        <v>6617683.7999999998</v>
      </c>
      <c r="D24" s="54">
        <f t="shared" ref="D24:P24" si="5">D25+D26+D27+D28+D29+D30+D31+D32+D33</f>
        <v>16977853.780000001</v>
      </c>
      <c r="E24" s="54"/>
      <c r="F24" s="54">
        <v>218697.2</v>
      </c>
      <c r="G24" s="54">
        <v>5354618.6399999997</v>
      </c>
      <c r="H24" s="54">
        <v>892290.3</v>
      </c>
      <c r="I24" s="54">
        <v>2002322.27</v>
      </c>
      <c r="J24" s="54">
        <v>1293504.8600000001</v>
      </c>
      <c r="K24" s="54">
        <v>560934.57999999996</v>
      </c>
      <c r="L24" s="24">
        <f t="shared" si="5"/>
        <v>742192.16</v>
      </c>
      <c r="M24" s="24">
        <f t="shared" si="5"/>
        <v>183663.8</v>
      </c>
      <c r="N24" s="24">
        <f t="shared" si="5"/>
        <v>183663.8</v>
      </c>
      <c r="O24" s="24">
        <f t="shared" si="5"/>
        <v>183663.8</v>
      </c>
      <c r="P24" s="24">
        <f t="shared" si="5"/>
        <v>183663.8</v>
      </c>
      <c r="Q24" s="54">
        <f>F24+G24+H24+I24+J24+K24</f>
        <v>10322367.85</v>
      </c>
    </row>
    <row r="25" spans="1:16384" x14ac:dyDescent="0.25">
      <c r="A25" s="8"/>
      <c r="B25" s="26" t="s">
        <v>17</v>
      </c>
      <c r="C25" s="31">
        <v>150000</v>
      </c>
      <c r="D25" s="31">
        <v>1151000</v>
      </c>
      <c r="E25" s="55">
        <v>55843</v>
      </c>
      <c r="F25" s="55">
        <v>16740</v>
      </c>
      <c r="G25" s="28">
        <v>55843</v>
      </c>
      <c r="H25" s="28">
        <v>412700.32</v>
      </c>
      <c r="I25" s="28">
        <v>32456.89</v>
      </c>
      <c r="J25" s="28">
        <v>37425.54</v>
      </c>
      <c r="K25" s="28">
        <v>44810.37</v>
      </c>
      <c r="L25" s="28">
        <v>218036.07</v>
      </c>
      <c r="M25" s="28">
        <v>0</v>
      </c>
      <c r="N25" s="28">
        <v>0</v>
      </c>
      <c r="O25" s="28">
        <v>0</v>
      </c>
      <c r="P25" s="28">
        <v>0</v>
      </c>
      <c r="Q25" s="28">
        <f t="shared" si="3"/>
        <v>873855.19000000018</v>
      </c>
    </row>
    <row r="26" spans="1:16384" x14ac:dyDescent="0.25">
      <c r="A26" s="8"/>
      <c r="B26" s="32" t="s">
        <v>18</v>
      </c>
      <c r="C26" s="31">
        <v>0</v>
      </c>
      <c r="D26" s="31">
        <v>240900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165200</v>
      </c>
      <c r="K26" s="28">
        <v>75142.399999999994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f t="shared" si="3"/>
        <v>240342.39999999999</v>
      </c>
    </row>
    <row r="27" spans="1:16384" ht="13.5" customHeight="1" x14ac:dyDescent="0.25">
      <c r="A27" s="8">
        <v>183663.8</v>
      </c>
      <c r="B27" s="26" t="s">
        <v>19</v>
      </c>
      <c r="C27" s="31">
        <v>183663.8</v>
      </c>
      <c r="D27" s="31">
        <v>1027000</v>
      </c>
      <c r="E27" s="56">
        <v>183663.8</v>
      </c>
      <c r="F27" s="56">
        <v>183663.8</v>
      </c>
      <c r="G27" s="28">
        <v>183663.8</v>
      </c>
      <c r="H27" s="28">
        <v>183663.8</v>
      </c>
      <c r="I27" s="28">
        <v>183663.8</v>
      </c>
      <c r="J27" s="28">
        <v>183663.8</v>
      </c>
      <c r="K27" s="28">
        <v>183663.8</v>
      </c>
      <c r="L27" s="28">
        <v>116112</v>
      </c>
      <c r="M27" s="28">
        <v>183663.8</v>
      </c>
      <c r="N27" s="28">
        <v>183663.8</v>
      </c>
      <c r="O27" s="28">
        <v>183663.8</v>
      </c>
      <c r="P27" s="28">
        <v>183663.8</v>
      </c>
      <c r="Q27" s="28">
        <v>183663.8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25">
      <c r="A28" s="8"/>
      <c r="B28" s="26" t="s">
        <v>20</v>
      </c>
      <c r="C28" s="31">
        <v>30000</v>
      </c>
      <c r="D28" s="31">
        <v>30000</v>
      </c>
      <c r="E28" s="28">
        <v>0</v>
      </c>
      <c r="F28" s="28">
        <v>0</v>
      </c>
      <c r="G28" s="28">
        <v>0</v>
      </c>
      <c r="H28" s="28">
        <v>26392</v>
      </c>
      <c r="I28" s="28">
        <v>0</v>
      </c>
      <c r="J28" s="28">
        <v>0</v>
      </c>
      <c r="K28" s="28">
        <v>5000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f t="shared" si="3"/>
        <v>31392</v>
      </c>
    </row>
    <row r="29" spans="1:16384" ht="18" customHeight="1" x14ac:dyDescent="0.25">
      <c r="A29" s="8"/>
      <c r="B29" s="26" t="s">
        <v>21</v>
      </c>
      <c r="C29" s="31">
        <v>50000</v>
      </c>
      <c r="D29" s="31">
        <v>219600</v>
      </c>
      <c r="E29" s="28">
        <v>0</v>
      </c>
      <c r="F29" s="28">
        <v>0</v>
      </c>
      <c r="G29" s="28">
        <v>70328</v>
      </c>
      <c r="H29" s="28">
        <v>0</v>
      </c>
      <c r="I29" s="28">
        <v>0</v>
      </c>
      <c r="J29" s="28">
        <v>0</v>
      </c>
      <c r="K29" s="28">
        <v>0</v>
      </c>
      <c r="L29" s="28">
        <v>70328</v>
      </c>
      <c r="M29" s="28">
        <v>0</v>
      </c>
      <c r="N29" s="28">
        <v>0</v>
      </c>
      <c r="O29" s="28">
        <v>0</v>
      </c>
      <c r="P29" s="28">
        <v>0</v>
      </c>
      <c r="Q29" s="28">
        <f t="shared" si="3"/>
        <v>140656</v>
      </c>
    </row>
    <row r="30" spans="1:16384" ht="25.5" x14ac:dyDescent="0.25">
      <c r="A30" s="8"/>
      <c r="B30" s="26" t="s">
        <v>22</v>
      </c>
      <c r="C30" s="31">
        <v>100000</v>
      </c>
      <c r="D30" s="31">
        <v>196000</v>
      </c>
      <c r="E30" s="28">
        <v>0</v>
      </c>
      <c r="F30" s="28">
        <v>0</v>
      </c>
      <c r="G30" s="28">
        <v>0</v>
      </c>
      <c r="H30" s="28">
        <v>0</v>
      </c>
      <c r="I30" s="28">
        <v>17441.580000000002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f t="shared" si="3"/>
        <v>17441.580000000002</v>
      </c>
    </row>
    <row r="31" spans="1:16384" ht="22.5" customHeight="1" x14ac:dyDescent="0.25">
      <c r="A31" s="8"/>
      <c r="B31" s="26" t="s">
        <v>23</v>
      </c>
      <c r="C31" s="31">
        <v>5450000</v>
      </c>
      <c r="D31" s="31">
        <v>8262607.79</v>
      </c>
      <c r="E31" s="28"/>
      <c r="F31" s="28">
        <v>0</v>
      </c>
      <c r="G31" s="28">
        <v>5000000</v>
      </c>
      <c r="H31" s="28">
        <v>0</v>
      </c>
      <c r="I31" s="28">
        <v>1530090</v>
      </c>
      <c r="J31" s="28">
        <v>0</v>
      </c>
      <c r="K31" s="28">
        <v>38300</v>
      </c>
      <c r="L31" s="28">
        <v>56079.5</v>
      </c>
      <c r="M31" s="28">
        <v>0</v>
      </c>
      <c r="N31" s="28">
        <v>0</v>
      </c>
      <c r="O31" s="28">
        <v>0</v>
      </c>
      <c r="P31" s="28">
        <v>0</v>
      </c>
      <c r="Q31" s="28">
        <f t="shared" si="3"/>
        <v>6624469.5</v>
      </c>
    </row>
    <row r="32" spans="1:16384" ht="25.5" x14ac:dyDescent="0.25">
      <c r="A32" s="8"/>
      <c r="B32" s="26" t="s">
        <v>41</v>
      </c>
      <c r="C32" s="29">
        <v>0</v>
      </c>
      <c r="D32" s="29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f t="shared" si="3"/>
        <v>0</v>
      </c>
    </row>
    <row r="33" spans="1:17" x14ac:dyDescent="0.25">
      <c r="A33" s="8"/>
      <c r="B33" s="32" t="s">
        <v>24</v>
      </c>
      <c r="C33" s="31">
        <v>654020</v>
      </c>
      <c r="D33" s="31">
        <v>5850745.9900000002</v>
      </c>
      <c r="E33" s="56">
        <v>0</v>
      </c>
      <c r="F33" s="56">
        <v>48557.2</v>
      </c>
      <c r="G33" s="28">
        <v>199447.64</v>
      </c>
      <c r="H33" s="28">
        <v>348186.24</v>
      </c>
      <c r="I33" s="28">
        <v>280556.79999999999</v>
      </c>
      <c r="J33" s="28">
        <v>1090879.32</v>
      </c>
      <c r="K33" s="28">
        <v>219018.01</v>
      </c>
      <c r="L33" s="28">
        <v>281636.59000000003</v>
      </c>
      <c r="M33" s="28">
        <v>0</v>
      </c>
      <c r="N33" s="28">
        <v>0</v>
      </c>
      <c r="O33" s="28">
        <v>0</v>
      </c>
      <c r="P33" s="28">
        <v>0</v>
      </c>
      <c r="Q33" s="28">
        <f t="shared" si="3"/>
        <v>2468281.7999999998</v>
      </c>
    </row>
    <row r="34" spans="1:17" ht="13.5" customHeight="1" x14ac:dyDescent="0.25">
      <c r="A34" s="8"/>
      <c r="B34" s="30" t="s">
        <v>25</v>
      </c>
      <c r="C34" s="54">
        <f t="shared" ref="C34:P34" si="6">C35+C36+C37+C38+C39+C40+C41</f>
        <v>2700000</v>
      </c>
      <c r="D34" s="54">
        <f t="shared" si="6"/>
        <v>2960000</v>
      </c>
      <c r="E34" s="54">
        <f t="shared" si="6"/>
        <v>0</v>
      </c>
      <c r="F34" s="54">
        <v>868364.3</v>
      </c>
      <c r="G34" s="54">
        <v>922555.58</v>
      </c>
      <c r="H34" s="54">
        <f t="shared" si="6"/>
        <v>0</v>
      </c>
      <c r="I34" s="54">
        <f t="shared" si="6"/>
        <v>0</v>
      </c>
      <c r="J34" s="54">
        <f t="shared" si="6"/>
        <v>0</v>
      </c>
      <c r="K34" s="54">
        <f t="shared" si="6"/>
        <v>0</v>
      </c>
      <c r="L34" s="25">
        <f t="shared" si="6"/>
        <v>924839.53</v>
      </c>
      <c r="M34" s="25">
        <f t="shared" si="6"/>
        <v>0</v>
      </c>
      <c r="N34" s="24">
        <f t="shared" si="6"/>
        <v>0</v>
      </c>
      <c r="O34" s="24">
        <f t="shared" si="6"/>
        <v>0</v>
      </c>
      <c r="P34" s="24">
        <f t="shared" si="6"/>
        <v>0</v>
      </c>
      <c r="Q34" s="54">
        <f t="shared" si="3"/>
        <v>2715759.41</v>
      </c>
    </row>
    <row r="35" spans="1:17" x14ac:dyDescent="0.25">
      <c r="A35" s="8"/>
      <c r="B35" s="26" t="s">
        <v>26</v>
      </c>
      <c r="C35" s="31">
        <v>200000</v>
      </c>
      <c r="D35" s="31">
        <v>294000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50000</v>
      </c>
      <c r="M35" s="28">
        <v>0</v>
      </c>
      <c r="N35" s="28">
        <v>0</v>
      </c>
      <c r="O35" s="28">
        <v>0</v>
      </c>
      <c r="P35" s="28">
        <v>0</v>
      </c>
      <c r="Q35" s="28">
        <f t="shared" si="3"/>
        <v>50000</v>
      </c>
    </row>
    <row r="36" spans="1:17" ht="25.5" x14ac:dyDescent="0.25">
      <c r="A36" s="8"/>
      <c r="B36" s="26" t="s">
        <v>42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f t="shared" si="3"/>
        <v>0</v>
      </c>
    </row>
    <row r="37" spans="1:17" ht="25.5" x14ac:dyDescent="0.25">
      <c r="A37" s="8"/>
      <c r="B37" s="26" t="s">
        <v>43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f t="shared" si="3"/>
        <v>0</v>
      </c>
    </row>
    <row r="38" spans="1:17" ht="25.5" x14ac:dyDescent="0.25">
      <c r="A38" s="8"/>
      <c r="B38" s="26" t="s">
        <v>44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f t="shared" si="3"/>
        <v>0</v>
      </c>
    </row>
    <row r="39" spans="1:17" ht="25.5" x14ac:dyDescent="0.25">
      <c r="A39" s="8"/>
      <c r="B39" s="26" t="s">
        <v>45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f t="shared" si="3"/>
        <v>0</v>
      </c>
    </row>
    <row r="40" spans="1:17" x14ac:dyDescent="0.25">
      <c r="A40" s="8"/>
      <c r="B40" s="26" t="s">
        <v>27</v>
      </c>
      <c r="C40" s="28">
        <v>2500000</v>
      </c>
      <c r="D40" s="28">
        <v>2666000</v>
      </c>
      <c r="E40" s="28">
        <v>0</v>
      </c>
      <c r="F40" s="28">
        <v>868364.3</v>
      </c>
      <c r="G40" s="28">
        <v>922555.58</v>
      </c>
      <c r="H40" s="28">
        <v>0</v>
      </c>
      <c r="I40" s="28">
        <v>0</v>
      </c>
      <c r="J40" s="28">
        <v>0</v>
      </c>
      <c r="K40" s="28">
        <v>0</v>
      </c>
      <c r="L40" s="28">
        <v>874839.53</v>
      </c>
      <c r="M40" s="28">
        <v>0</v>
      </c>
      <c r="N40" s="28">
        <v>0</v>
      </c>
      <c r="O40" s="28">
        <v>0</v>
      </c>
      <c r="P40" s="28">
        <v>0</v>
      </c>
      <c r="Q40" s="28">
        <f t="shared" si="3"/>
        <v>2665759.41</v>
      </c>
    </row>
    <row r="41" spans="1:17" ht="25.5" x14ac:dyDescent="0.25">
      <c r="A41" s="8"/>
      <c r="B41" s="26" t="s">
        <v>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33">
        <f t="shared" si="3"/>
        <v>0</v>
      </c>
    </row>
    <row r="42" spans="1:17" x14ac:dyDescent="0.25">
      <c r="A42" s="8"/>
      <c r="B42" s="30" t="s">
        <v>47</v>
      </c>
      <c r="C42" s="24">
        <f>SUM(C43:C49)</f>
        <v>0</v>
      </c>
      <c r="D42" s="25">
        <f>SUM(D43:D49)</f>
        <v>0</v>
      </c>
      <c r="E42" s="25">
        <f t="shared" ref="E42:P42" si="7">E43+E44+E45+E46+E47+E48+E49</f>
        <v>0</v>
      </c>
      <c r="F42" s="25">
        <f t="shared" si="7"/>
        <v>0</v>
      </c>
      <c r="G42" s="21">
        <f t="shared" si="7"/>
        <v>0</v>
      </c>
      <c r="H42" s="21">
        <f t="shared" si="7"/>
        <v>0</v>
      </c>
      <c r="I42" s="21">
        <f t="shared" si="7"/>
        <v>0</v>
      </c>
      <c r="J42" s="21">
        <f t="shared" si="7"/>
        <v>0</v>
      </c>
      <c r="K42" s="21">
        <f t="shared" si="7"/>
        <v>0</v>
      </c>
      <c r="L42" s="21">
        <f t="shared" si="7"/>
        <v>0</v>
      </c>
      <c r="M42" s="21">
        <f t="shared" si="7"/>
        <v>0</v>
      </c>
      <c r="N42" s="21">
        <f t="shared" si="7"/>
        <v>0</v>
      </c>
      <c r="O42" s="21">
        <f t="shared" si="7"/>
        <v>0</v>
      </c>
      <c r="P42" s="21">
        <f t="shared" si="7"/>
        <v>0</v>
      </c>
      <c r="Q42" s="21">
        <f t="shared" si="3"/>
        <v>0</v>
      </c>
    </row>
    <row r="43" spans="1:17" x14ac:dyDescent="0.25">
      <c r="A43" s="8"/>
      <c r="B43" s="26" t="s">
        <v>48</v>
      </c>
      <c r="C43" s="28">
        <v>0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33">
        <f t="shared" si="3"/>
        <v>0</v>
      </c>
    </row>
    <row r="44" spans="1:17" ht="25.5" x14ac:dyDescent="0.25">
      <c r="A44" s="8"/>
      <c r="B44" s="26" t="s">
        <v>49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33">
        <f t="shared" si="3"/>
        <v>0</v>
      </c>
    </row>
    <row r="45" spans="1:17" ht="25.5" x14ac:dyDescent="0.25">
      <c r="A45" s="8"/>
      <c r="B45" s="26" t="s">
        <v>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33">
        <f t="shared" si="3"/>
        <v>0</v>
      </c>
    </row>
    <row r="46" spans="1:17" ht="25.5" x14ac:dyDescent="0.25">
      <c r="A46" s="8"/>
      <c r="B46" s="26" t="s">
        <v>51</v>
      </c>
      <c r="C46" s="28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33">
        <f t="shared" si="3"/>
        <v>0</v>
      </c>
    </row>
    <row r="47" spans="1:17" ht="25.5" x14ac:dyDescent="0.25">
      <c r="A47" s="8"/>
      <c r="B47" s="26" t="s">
        <v>52</v>
      </c>
      <c r="C47" s="28">
        <v>0</v>
      </c>
      <c r="D47" s="28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33">
        <f t="shared" si="3"/>
        <v>0</v>
      </c>
    </row>
    <row r="48" spans="1:17" x14ac:dyDescent="0.25">
      <c r="A48" s="8"/>
      <c r="B48" s="26" t="s">
        <v>53</v>
      </c>
      <c r="C48" s="27">
        <v>0</v>
      </c>
      <c r="D48" s="27"/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33">
        <f t="shared" si="3"/>
        <v>0</v>
      </c>
    </row>
    <row r="49" spans="1:19" ht="25.5" x14ac:dyDescent="0.25">
      <c r="A49" s="8"/>
      <c r="B49" s="26" t="s">
        <v>54</v>
      </c>
      <c r="C49" s="27"/>
      <c r="D49" s="27"/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33">
        <f t="shared" si="3"/>
        <v>0</v>
      </c>
    </row>
    <row r="50" spans="1:19" x14ac:dyDescent="0.25">
      <c r="A50" s="8"/>
      <c r="B50" s="34" t="s">
        <v>28</v>
      </c>
      <c r="C50" s="25">
        <f t="shared" ref="C50:P50" si="8">C51+C52+C53+C54+C55+C56+C57+C58+C59</f>
        <v>0</v>
      </c>
      <c r="D50" s="25">
        <f>D51+D52+D53+D54+D55+D56+D57+D58+D59</f>
        <v>2543000</v>
      </c>
      <c r="E50" s="25">
        <f t="shared" si="8"/>
        <v>0</v>
      </c>
      <c r="F50" s="25">
        <f t="shared" si="8"/>
        <v>0</v>
      </c>
      <c r="G50" s="25">
        <f t="shared" si="8"/>
        <v>0</v>
      </c>
      <c r="H50" s="25">
        <f t="shared" si="8"/>
        <v>21200</v>
      </c>
      <c r="I50" s="25">
        <f t="shared" si="8"/>
        <v>322140</v>
      </c>
      <c r="J50" s="25">
        <f t="shared" si="8"/>
        <v>0</v>
      </c>
      <c r="K50" s="25">
        <v>117415.9</v>
      </c>
      <c r="L50" s="25">
        <f t="shared" si="8"/>
        <v>98000</v>
      </c>
      <c r="M50" s="25">
        <f t="shared" si="8"/>
        <v>0</v>
      </c>
      <c r="N50" s="25">
        <f t="shared" si="8"/>
        <v>0</v>
      </c>
      <c r="O50" s="25">
        <f t="shared" si="8"/>
        <v>0</v>
      </c>
      <c r="P50" s="24">
        <f t="shared" si="8"/>
        <v>0</v>
      </c>
      <c r="Q50" s="24">
        <f t="shared" si="3"/>
        <v>558755.9</v>
      </c>
    </row>
    <row r="51" spans="1:19" x14ac:dyDescent="0.25">
      <c r="A51" s="8"/>
      <c r="B51" s="26" t="s">
        <v>29</v>
      </c>
      <c r="C51" s="28">
        <v>0</v>
      </c>
      <c r="D51" s="28">
        <v>1667000</v>
      </c>
      <c r="E51" s="27">
        <v>0</v>
      </c>
      <c r="F51" s="27">
        <v>0</v>
      </c>
      <c r="G51" s="27">
        <v>0</v>
      </c>
      <c r="H51" s="27">
        <v>8300</v>
      </c>
      <c r="I51" s="27">
        <v>272580</v>
      </c>
      <c r="J51" s="27">
        <v>0</v>
      </c>
      <c r="K51" s="27">
        <v>117415.9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8">
        <f t="shared" si="3"/>
        <v>398295.9</v>
      </c>
    </row>
    <row r="52" spans="1:19" x14ac:dyDescent="0.25">
      <c r="A52" s="8"/>
      <c r="B52" s="26" t="s">
        <v>30</v>
      </c>
      <c r="C52" s="28">
        <v>0</v>
      </c>
      <c r="D52" s="28">
        <v>76000</v>
      </c>
      <c r="E52" s="27">
        <v>0</v>
      </c>
      <c r="F52" s="27">
        <v>0</v>
      </c>
      <c r="G52" s="27">
        <v>0</v>
      </c>
      <c r="H52" s="27">
        <v>12900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f t="shared" si="3"/>
        <v>12900</v>
      </c>
    </row>
    <row r="53" spans="1:19" x14ac:dyDescent="0.25">
      <c r="A53" s="8"/>
      <c r="B53" s="26" t="s">
        <v>31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f t="shared" si="3"/>
        <v>0</v>
      </c>
    </row>
    <row r="54" spans="1:19" ht="25.5" x14ac:dyDescent="0.25">
      <c r="A54" s="8"/>
      <c r="B54" s="26" t="s">
        <v>32</v>
      </c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f t="shared" si="3"/>
        <v>0</v>
      </c>
      <c r="S54" s="10"/>
    </row>
    <row r="55" spans="1:19" x14ac:dyDescent="0.25">
      <c r="A55" s="8"/>
      <c r="B55" s="26" t="s">
        <v>33</v>
      </c>
      <c r="C55" s="28">
        <v>0</v>
      </c>
      <c r="D55" s="28">
        <v>800000</v>
      </c>
      <c r="E55" s="27">
        <v>0</v>
      </c>
      <c r="F55" s="27">
        <v>0</v>
      </c>
      <c r="G55" s="27">
        <v>0</v>
      </c>
      <c r="H55" s="27">
        <v>0</v>
      </c>
      <c r="I55" s="27">
        <v>49560</v>
      </c>
      <c r="J55" s="27">
        <v>0</v>
      </c>
      <c r="K55" s="27">
        <v>0</v>
      </c>
      <c r="L55" s="27">
        <v>98000</v>
      </c>
      <c r="M55" s="27">
        <v>0</v>
      </c>
      <c r="N55" s="27">
        <v>0</v>
      </c>
      <c r="O55" s="27">
        <v>0</v>
      </c>
      <c r="P55" s="27">
        <v>0</v>
      </c>
      <c r="Q55" s="27">
        <f t="shared" si="3"/>
        <v>147560</v>
      </c>
    </row>
    <row r="56" spans="1:19" x14ac:dyDescent="0.25">
      <c r="A56" s="8"/>
      <c r="B56" s="26" t="s">
        <v>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f t="shared" si="3"/>
        <v>0</v>
      </c>
    </row>
    <row r="57" spans="1:19" x14ac:dyDescent="0.25">
      <c r="A57" s="8"/>
      <c r="B57" s="26" t="s">
        <v>56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33">
        <f t="shared" si="3"/>
        <v>0</v>
      </c>
    </row>
    <row r="58" spans="1:19" x14ac:dyDescent="0.25">
      <c r="A58" s="8"/>
      <c r="B58" s="26" t="s">
        <v>34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33">
        <f t="shared" si="3"/>
        <v>0</v>
      </c>
    </row>
    <row r="59" spans="1:19" ht="25.5" x14ac:dyDescent="0.25">
      <c r="A59" s="8"/>
      <c r="B59" s="26" t="s">
        <v>57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33">
        <f t="shared" si="3"/>
        <v>0</v>
      </c>
    </row>
    <row r="60" spans="1:19" x14ac:dyDescent="0.25">
      <c r="A60" s="8"/>
      <c r="B60" s="30" t="s">
        <v>58</v>
      </c>
      <c r="C60" s="24">
        <f>C61+C62+C64+C63</f>
        <v>0</v>
      </c>
      <c r="D60" s="24">
        <f>D61+D62+D64+D63</f>
        <v>0</v>
      </c>
      <c r="E60" s="25">
        <f t="shared" ref="E60:P60" si="9">E61+E62+E63+E64</f>
        <v>0</v>
      </c>
      <c r="F60" s="25">
        <f t="shared" si="9"/>
        <v>0</v>
      </c>
      <c r="G60" s="25">
        <f t="shared" si="9"/>
        <v>0</v>
      </c>
      <c r="H60" s="25">
        <f t="shared" si="9"/>
        <v>0</v>
      </c>
      <c r="I60" s="25">
        <f t="shared" si="9"/>
        <v>0</v>
      </c>
      <c r="J60" s="25">
        <f t="shared" si="9"/>
        <v>0</v>
      </c>
      <c r="K60" s="25">
        <f t="shared" si="9"/>
        <v>0</v>
      </c>
      <c r="L60" s="25">
        <f t="shared" si="9"/>
        <v>0</v>
      </c>
      <c r="M60" s="25">
        <f t="shared" si="9"/>
        <v>0</v>
      </c>
      <c r="N60" s="25">
        <f t="shared" si="9"/>
        <v>0</v>
      </c>
      <c r="O60" s="25">
        <f t="shared" si="9"/>
        <v>0</v>
      </c>
      <c r="P60" s="25">
        <f t="shared" si="9"/>
        <v>0</v>
      </c>
      <c r="Q60" s="25">
        <f t="shared" si="3"/>
        <v>0</v>
      </c>
    </row>
    <row r="61" spans="1:19" x14ac:dyDescent="0.25">
      <c r="A61" s="8"/>
      <c r="B61" s="26" t="s">
        <v>59</v>
      </c>
      <c r="C61" s="27">
        <v>0</v>
      </c>
      <c r="D61" s="27">
        <v>0</v>
      </c>
      <c r="E61" s="28">
        <v>0</v>
      </c>
      <c r="F61" s="28">
        <v>0</v>
      </c>
      <c r="G61" s="27"/>
      <c r="H61" s="28">
        <v>0</v>
      </c>
      <c r="I61" s="28">
        <v>0</v>
      </c>
      <c r="J61" s="28">
        <v>0</v>
      </c>
      <c r="K61" s="28"/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7">
        <f t="shared" si="3"/>
        <v>0</v>
      </c>
    </row>
    <row r="62" spans="1:19" x14ac:dyDescent="0.25">
      <c r="A62" s="8"/>
      <c r="B62" s="26" t="s">
        <v>60</v>
      </c>
      <c r="C62" s="27">
        <v>0</v>
      </c>
      <c r="D62" s="27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33">
        <f t="shared" si="3"/>
        <v>0</v>
      </c>
    </row>
    <row r="63" spans="1:19" x14ac:dyDescent="0.25">
      <c r="A63" s="8"/>
      <c r="B63" s="26" t="s">
        <v>61</v>
      </c>
      <c r="C63" s="27">
        <v>0</v>
      </c>
      <c r="D63" s="27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33">
        <f t="shared" si="3"/>
        <v>0</v>
      </c>
    </row>
    <row r="64" spans="1:19" ht="25.5" x14ac:dyDescent="0.25">
      <c r="A64" s="8"/>
      <c r="B64" s="26" t="s">
        <v>62</v>
      </c>
      <c r="C64" s="27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33">
        <f t="shared" si="3"/>
        <v>0</v>
      </c>
    </row>
    <row r="65" spans="1:17" ht="25.5" x14ac:dyDescent="0.25">
      <c r="A65" s="8"/>
      <c r="B65" s="30" t="s">
        <v>63</v>
      </c>
      <c r="C65" s="24">
        <f t="shared" ref="C65:H65" si="10">C66+C67+C68+C69+C70+C71</f>
        <v>0</v>
      </c>
      <c r="D65" s="25">
        <f t="shared" si="10"/>
        <v>0</v>
      </c>
      <c r="E65" s="25">
        <f t="shared" si="10"/>
        <v>0</v>
      </c>
      <c r="F65" s="25">
        <f t="shared" si="10"/>
        <v>0</v>
      </c>
      <c r="G65" s="21">
        <f t="shared" si="10"/>
        <v>0</v>
      </c>
      <c r="H65" s="21">
        <f t="shared" si="10"/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f t="shared" si="3"/>
        <v>0</v>
      </c>
    </row>
    <row r="66" spans="1:17" x14ac:dyDescent="0.25">
      <c r="A66" s="8"/>
      <c r="B66" s="26" t="s">
        <v>64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33">
        <f t="shared" si="3"/>
        <v>0</v>
      </c>
    </row>
    <row r="67" spans="1:17" ht="25.5" x14ac:dyDescent="0.25">
      <c r="A67" s="8"/>
      <c r="B67" s="26" t="s">
        <v>65</v>
      </c>
      <c r="C67" s="27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33">
        <f t="shared" si="3"/>
        <v>0</v>
      </c>
    </row>
    <row r="68" spans="1:17" x14ac:dyDescent="0.25">
      <c r="A68" s="8"/>
      <c r="B68" s="30" t="s">
        <v>66</v>
      </c>
      <c r="C68" s="24">
        <f>C71+C70+C69</f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1">
        <f t="shared" si="3"/>
        <v>0</v>
      </c>
    </row>
    <row r="69" spans="1:17" x14ac:dyDescent="0.25">
      <c r="A69" s="8"/>
      <c r="B69" s="26" t="s">
        <v>67</v>
      </c>
      <c r="C69" s="27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33">
        <f t="shared" si="3"/>
        <v>0</v>
      </c>
    </row>
    <row r="70" spans="1:17" x14ac:dyDescent="0.25">
      <c r="A70" s="8"/>
      <c r="B70" s="26" t="s">
        <v>68</v>
      </c>
      <c r="C70" s="27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33">
        <f t="shared" si="3"/>
        <v>0</v>
      </c>
    </row>
    <row r="71" spans="1:17" ht="25.5" x14ac:dyDescent="0.25">
      <c r="A71" s="8"/>
      <c r="B71" s="26" t="s">
        <v>69</v>
      </c>
      <c r="C71" s="27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33">
        <f t="shared" si="3"/>
        <v>0</v>
      </c>
    </row>
    <row r="72" spans="1:17" x14ac:dyDescent="0.25">
      <c r="A72" s="8"/>
      <c r="B72" s="35" t="s">
        <v>35</v>
      </c>
      <c r="C72" s="36">
        <f t="shared" ref="C72:Q72" si="11">C8+C14+C24+C34+C42+C50+C60+C65</f>
        <v>335161047.91000003</v>
      </c>
      <c r="D72" s="36">
        <f t="shared" si="11"/>
        <v>416315827.38999999</v>
      </c>
      <c r="E72" s="37">
        <f t="shared" si="11"/>
        <v>21780438.510000002</v>
      </c>
      <c r="F72" s="37">
        <f t="shared" si="11"/>
        <v>26140172.390000001</v>
      </c>
      <c r="G72" s="37">
        <f t="shared" si="11"/>
        <v>33636979.82</v>
      </c>
      <c r="H72" s="37">
        <f t="shared" si="11"/>
        <v>43014638.559999995</v>
      </c>
      <c r="I72" s="37">
        <f t="shared" si="11"/>
        <v>28974932.82</v>
      </c>
      <c r="J72" s="37">
        <f t="shared" si="11"/>
        <v>28258854.960000001</v>
      </c>
      <c r="K72" s="37">
        <f t="shared" si="11"/>
        <v>30006079.909999996</v>
      </c>
      <c r="L72" s="37">
        <f t="shared" si="11"/>
        <v>25182115.590000004</v>
      </c>
      <c r="M72" s="37">
        <f t="shared" si="11"/>
        <v>933047.90999999992</v>
      </c>
      <c r="N72" s="37">
        <f t="shared" si="11"/>
        <v>933047.90999999992</v>
      </c>
      <c r="O72" s="37">
        <f t="shared" si="11"/>
        <v>933047.90999999992</v>
      </c>
      <c r="P72" s="37">
        <f t="shared" si="11"/>
        <v>933047.90999999992</v>
      </c>
      <c r="Q72" s="37">
        <f t="shared" si="11"/>
        <v>239249556.83999997</v>
      </c>
    </row>
    <row r="73" spans="1:17" x14ac:dyDescent="0.25">
      <c r="A73" s="8"/>
      <c r="B73" s="30" t="s">
        <v>70</v>
      </c>
      <c r="C73" s="24"/>
      <c r="D73" s="29"/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33">
        <v>0</v>
      </c>
    </row>
    <row r="74" spans="1:17" x14ac:dyDescent="0.25">
      <c r="A74" s="8"/>
      <c r="B74" s="30" t="s">
        <v>71</v>
      </c>
      <c r="C74" s="27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33">
        <v>0</v>
      </c>
    </row>
    <row r="75" spans="1:17" x14ac:dyDescent="0.25">
      <c r="A75" s="8"/>
      <c r="B75" s="26" t="s">
        <v>72</v>
      </c>
      <c r="C75" s="27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33">
        <v>0</v>
      </c>
    </row>
    <row r="76" spans="1:17" ht="25.5" x14ac:dyDescent="0.25">
      <c r="A76" s="8"/>
      <c r="B76" s="26" t="s">
        <v>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33">
        <v>0</v>
      </c>
    </row>
    <row r="77" spans="1:17" x14ac:dyDescent="0.25">
      <c r="A77" s="8"/>
      <c r="B77" s="30" t="s">
        <v>74</v>
      </c>
      <c r="C77" s="27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33">
        <v>0</v>
      </c>
    </row>
    <row r="78" spans="1:17" x14ac:dyDescent="0.25">
      <c r="A78" s="8"/>
      <c r="B78" s="26" t="s">
        <v>75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33">
        <v>0</v>
      </c>
    </row>
    <row r="79" spans="1:17" x14ac:dyDescent="0.25">
      <c r="A79" s="8"/>
      <c r="B79" s="26" t="s">
        <v>76</v>
      </c>
      <c r="C79" s="27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33">
        <v>0</v>
      </c>
    </row>
    <row r="80" spans="1:17" x14ac:dyDescent="0.25">
      <c r="A80" s="8"/>
      <c r="B80" s="30" t="s">
        <v>77</v>
      </c>
      <c r="C80" s="27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33">
        <v>0</v>
      </c>
    </row>
    <row r="81" spans="1:30" x14ac:dyDescent="0.25">
      <c r="A81" s="8"/>
      <c r="B81" s="26" t="s">
        <v>78</v>
      </c>
      <c r="C81" s="27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33">
        <v>0</v>
      </c>
    </row>
    <row r="82" spans="1:30" x14ac:dyDescent="0.25">
      <c r="A82" s="8"/>
      <c r="B82" s="35" t="s">
        <v>79</v>
      </c>
      <c r="C82" s="38">
        <f>SUM(C74:C81)</f>
        <v>0</v>
      </c>
      <c r="D82" s="39">
        <f>SUM(D74:D81)</f>
        <v>0</v>
      </c>
      <c r="E82" s="39">
        <v>0</v>
      </c>
      <c r="F82" s="39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</row>
    <row r="83" spans="1:30" ht="13.5" customHeight="1" x14ac:dyDescent="0.25">
      <c r="A83" s="8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</row>
    <row r="84" spans="1:30" ht="13.5" customHeight="1" x14ac:dyDescent="0.25">
      <c r="A84" s="8"/>
      <c r="B84" s="43" t="s">
        <v>80</v>
      </c>
      <c r="C84" s="44">
        <f t="shared" ref="C84:Q84" si="12">C72+C82</f>
        <v>335161047.91000003</v>
      </c>
      <c r="D84" s="44">
        <f t="shared" si="12"/>
        <v>416315827.38999999</v>
      </c>
      <c r="E84" s="45">
        <f t="shared" si="12"/>
        <v>21780438.510000002</v>
      </c>
      <c r="F84" s="46">
        <f t="shared" si="12"/>
        <v>26140172.390000001</v>
      </c>
      <c r="G84" s="46">
        <f t="shared" si="12"/>
        <v>33636979.82</v>
      </c>
      <c r="H84" s="46">
        <f t="shared" si="12"/>
        <v>43014638.559999995</v>
      </c>
      <c r="I84" s="46">
        <f t="shared" si="12"/>
        <v>28974932.82</v>
      </c>
      <c r="J84" s="46">
        <f t="shared" si="12"/>
        <v>28258854.960000001</v>
      </c>
      <c r="K84" s="46">
        <f t="shared" si="12"/>
        <v>30006079.909999996</v>
      </c>
      <c r="L84" s="46">
        <f t="shared" si="12"/>
        <v>25182115.590000004</v>
      </c>
      <c r="M84" s="46">
        <f t="shared" si="12"/>
        <v>933047.90999999992</v>
      </c>
      <c r="N84" s="46">
        <f t="shared" si="12"/>
        <v>933047.90999999992</v>
      </c>
      <c r="O84" s="46">
        <f t="shared" si="12"/>
        <v>933047.90999999992</v>
      </c>
      <c r="P84" s="46">
        <f t="shared" si="12"/>
        <v>933047.90999999992</v>
      </c>
      <c r="Q84" s="46">
        <f t="shared" si="12"/>
        <v>239249556.83999997</v>
      </c>
    </row>
    <row r="85" spans="1:30" ht="13.5" customHeight="1" x14ac:dyDescent="0.25">
      <c r="A85" s="8"/>
      <c r="B85" s="150" t="s">
        <v>123</v>
      </c>
      <c r="C85" s="151"/>
      <c r="D85" s="151"/>
      <c r="E85" s="48"/>
      <c r="F85" s="49"/>
      <c r="H85" s="47"/>
      <c r="J85" s="48"/>
      <c r="M85" s="47"/>
      <c r="N85" s="47"/>
      <c r="O85" s="47"/>
    </row>
    <row r="86" spans="1:30" x14ac:dyDescent="0.25">
      <c r="A86" s="8"/>
      <c r="B86" s="168" t="s">
        <v>124</v>
      </c>
      <c r="C86" s="168"/>
      <c r="D86" s="168"/>
      <c r="E86" s="168"/>
      <c r="F86" s="168"/>
      <c r="G86" s="168"/>
      <c r="H86" s="47"/>
      <c r="I86" s="47"/>
      <c r="J86" s="51"/>
      <c r="K86" s="47"/>
      <c r="L86" s="47"/>
      <c r="M86" s="47"/>
      <c r="N86" s="47"/>
      <c r="O86" s="47"/>
      <c r="P86" s="47"/>
      <c r="Q86" s="47"/>
    </row>
    <row r="87" spans="1:30" x14ac:dyDescent="0.25">
      <c r="A87" s="8"/>
      <c r="B87" s="168" t="s">
        <v>125</v>
      </c>
      <c r="C87" s="168"/>
      <c r="D87" s="168"/>
      <c r="E87" s="168"/>
      <c r="F87" s="168"/>
      <c r="G87" s="168"/>
      <c r="H87" s="51"/>
      <c r="I87" s="53"/>
      <c r="J87" s="51"/>
      <c r="K87" s="47"/>
      <c r="L87" s="47"/>
      <c r="N87" s="48"/>
      <c r="O87" s="48"/>
      <c r="P87" s="51"/>
    </row>
    <row r="88" spans="1:30" x14ac:dyDescent="0.25">
      <c r="A88" s="8"/>
      <c r="B88" s="168" t="s">
        <v>126</v>
      </c>
      <c r="C88" s="168"/>
      <c r="D88" s="168"/>
      <c r="E88" s="168"/>
      <c r="F88" s="168"/>
      <c r="G88" s="168"/>
      <c r="H88" s="58"/>
      <c r="I88" s="59"/>
      <c r="J88" s="58"/>
      <c r="K88" s="58"/>
      <c r="L88" s="58"/>
      <c r="M88" s="57"/>
      <c r="N88" s="59"/>
      <c r="O88" s="9"/>
      <c r="P88" s="58"/>
      <c r="Q88" s="9"/>
    </row>
    <row r="89" spans="1:30" x14ac:dyDescent="0.25">
      <c r="A89" s="8"/>
      <c r="B89" s="168" t="s">
        <v>109</v>
      </c>
      <c r="C89" s="168"/>
      <c r="D89" s="168"/>
      <c r="E89" s="168"/>
      <c r="F89" s="168"/>
      <c r="G89" s="168"/>
      <c r="H89" s="58"/>
      <c r="I89" s="59"/>
      <c r="J89" s="58"/>
      <c r="K89" s="58"/>
      <c r="L89" s="58"/>
      <c r="M89" s="57"/>
      <c r="N89" s="59"/>
      <c r="O89" s="9"/>
      <c r="P89" s="58"/>
      <c r="Q89" s="9"/>
    </row>
    <row r="90" spans="1:30" ht="25.5" customHeight="1" x14ac:dyDescent="0.25">
      <c r="A90" s="8"/>
      <c r="B90" s="167" t="s">
        <v>129</v>
      </c>
      <c r="C90" s="167"/>
      <c r="D90" s="167"/>
      <c r="E90" s="167"/>
      <c r="F90" s="167"/>
      <c r="G90" s="167"/>
      <c r="H90" s="58"/>
      <c r="I90" s="59"/>
      <c r="J90" s="58"/>
      <c r="K90" s="58"/>
      <c r="L90" s="58"/>
      <c r="M90" s="57"/>
      <c r="N90" s="59"/>
      <c r="O90" s="9"/>
      <c r="P90" s="58"/>
      <c r="Q90" s="9"/>
    </row>
    <row r="91" spans="1:30" x14ac:dyDescent="0.25">
      <c r="A91" s="8"/>
      <c r="B91" s="166" t="s">
        <v>128</v>
      </c>
      <c r="C91" s="166"/>
      <c r="D91" s="166"/>
      <c r="E91" s="166"/>
      <c r="F91" s="166"/>
      <c r="G91" s="166"/>
      <c r="N91" s="59"/>
      <c r="O91" s="9"/>
      <c r="P91" s="58"/>
      <c r="Q91" s="9"/>
    </row>
    <row r="92" spans="1:30" ht="30.75" customHeight="1" x14ac:dyDescent="0.25">
      <c r="B92" s="166" t="s">
        <v>127</v>
      </c>
      <c r="C92" s="166"/>
      <c r="D92" s="166"/>
      <c r="E92" s="166"/>
      <c r="F92" s="166"/>
      <c r="G92" s="166"/>
      <c r="O92" s="47"/>
    </row>
    <row r="93" spans="1:30" x14ac:dyDescent="0.25">
      <c r="C93" s="51"/>
      <c r="O93" s="47"/>
    </row>
    <row r="94" spans="1:30" s="41" customFormat="1" x14ac:dyDescent="0.25">
      <c r="A94"/>
      <c r="C94" s="48"/>
      <c r="F94" s="52"/>
      <c r="Q94" s="50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41" customFormat="1" x14ac:dyDescent="0.25">
      <c r="A95"/>
      <c r="C95" s="51"/>
      <c r="F95" s="52"/>
      <c r="O95" s="47"/>
      <c r="Q95" s="50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41" customFormat="1" x14ac:dyDescent="0.25">
      <c r="A96"/>
      <c r="F96" s="52"/>
      <c r="O96" s="47"/>
      <c r="Q96" s="50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41" customFormat="1" x14ac:dyDescent="0.25">
      <c r="A97"/>
      <c r="F97" s="52"/>
      <c r="O97" s="47"/>
      <c r="Q97" s="50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41" customFormat="1" x14ac:dyDescent="0.25">
      <c r="A98"/>
      <c r="F98" s="52"/>
      <c r="O98" s="47"/>
      <c r="Q98" s="50"/>
      <c r="R98"/>
      <c r="S98"/>
      <c r="T98"/>
      <c r="U98"/>
      <c r="V98"/>
      <c r="W98"/>
      <c r="X98"/>
      <c r="Y98"/>
      <c r="Z98"/>
      <c r="AA98"/>
      <c r="AB98"/>
      <c r="AC98"/>
      <c r="AD98"/>
    </row>
    <row r="100" spans="1:30" s="41" customFormat="1" x14ac:dyDescent="0.25">
      <c r="A100"/>
      <c r="F100" s="52"/>
      <c r="O100" s="47"/>
      <c r="Q100" s="5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4" spans="1:30" s="41" customFormat="1" x14ac:dyDescent="0.25">
      <c r="A104"/>
      <c r="F104" s="52"/>
      <c r="O104" s="47"/>
      <c r="Q104" s="50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41" customFormat="1" x14ac:dyDescent="0.25">
      <c r="A105"/>
      <c r="F105" s="52"/>
      <c r="O105" s="47"/>
      <c r="Q105" s="50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7" spans="1:30" s="41" customFormat="1" x14ac:dyDescent="0.25">
      <c r="A107"/>
      <c r="F107" s="52"/>
      <c r="O107" s="47"/>
      <c r="Q107" s="50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9" spans="1:30" s="41" customFormat="1" x14ac:dyDescent="0.25">
      <c r="A109"/>
      <c r="F109" s="52"/>
      <c r="O109" s="47"/>
      <c r="Q109" s="50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3" spans="1:30" s="41" customFormat="1" x14ac:dyDescent="0.25">
      <c r="A113"/>
      <c r="F113" s="52"/>
      <c r="I113" s="41">
        <v>8</v>
      </c>
      <c r="Q113" s="50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</sheetData>
  <mergeCells count="12">
    <mergeCell ref="B89:G89"/>
    <mergeCell ref="B88:G88"/>
    <mergeCell ref="B87:G87"/>
    <mergeCell ref="B86:G86"/>
    <mergeCell ref="B92:G92"/>
    <mergeCell ref="B91:G91"/>
    <mergeCell ref="B90:G90"/>
    <mergeCell ref="B1:Q1"/>
    <mergeCell ref="B2:Q2"/>
    <mergeCell ref="B3:Q3"/>
    <mergeCell ref="B4:Q4"/>
    <mergeCell ref="E5:O5"/>
  </mergeCells>
  <printOptions horizontalCentered="1"/>
  <pageMargins left="0.70866141732283505" right="0.70866141732283505" top="0.74803040244969399" bottom="0.74803040244969399" header="0.31496062992126" footer="0.31496062992126"/>
  <pageSetup scale="39" fitToHeight="0" orientation="portrait" r:id="rId1"/>
  <headerFooter differentOddEven="1">
    <oddHeader xml:space="preserve">&amp;C&amp;"Arial,Normal"&amp;12 </oddHeader>
    <oddFooter>&amp;LElayne Martinez
Tecnico de Ejecucion Presupuestaria
&amp;CJUAN CARLOS TEJADA
ENCARGADO DIRECCION ADMINISTRATIVA Y FINANCIERA&amp;RMarilyn Rodriguez Castillo.
Subgerente General</oddFooter>
    <evenFooter>&amp;LAna Patricia Fernandez
Encargada de Ejecucion Presupuestaria
&amp;CMelissa Cabrera
Directora Financiera&amp;RDr. Edward Guzman P.
Gerente General</evenFooter>
    <firstFooter>&amp;LAna Patricia Fernandez
Encargada de Ejecucion Presupuestaria&amp;CMelissa Cabrera
Directora Financiera&amp;RDr. Edward Guzman P.
Gerente General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Props1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BE477A-20A7-4638-888D-EF7ACEB5B283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www.w3.org/XML/1998/namespace"/>
    <ds:schemaRef ds:uri="14fd6b95-0156-4fa1-bce3-58d21e01884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P1 Presupuesto Aprobado</vt:lpstr>
      <vt:lpstr>P2 Presupuesto Ejecutado </vt:lpstr>
      <vt:lpstr>P3 Presupuesto Aprob-Ejec.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Elayne Martinez</cp:lastModifiedBy>
  <cp:lastPrinted>2025-09-22T16:11:57Z</cp:lastPrinted>
  <dcterms:created xsi:type="dcterms:W3CDTF">2018-04-17T18:57:16Z</dcterms:created>
  <dcterms:modified xsi:type="dcterms:W3CDTF">2025-09-22T18:41:53Z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