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la.lara\Downloads\"/>
    </mc:Choice>
  </mc:AlternateContent>
  <bookViews>
    <workbookView xWindow="0" yWindow="0" windowWidth="21570" windowHeight="766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1" i="1" l="1"/>
  <c r="S41" i="1"/>
  <c r="U41" i="1"/>
  <c r="S40" i="1"/>
  <c r="U40" i="1"/>
  <c r="R46" i="1"/>
  <c r="Q46" i="1"/>
  <c r="P46" i="1"/>
  <c r="R40" i="1" l="1"/>
  <c r="N53" i="1"/>
  <c r="F16" i="1"/>
  <c r="AB66" i="1"/>
  <c r="AB67" i="1"/>
  <c r="AB68" i="1"/>
  <c r="AB65" i="1"/>
  <c r="U17" i="1"/>
  <c r="U16" i="1"/>
  <c r="U15" i="1"/>
  <c r="T18" i="1"/>
  <c r="L10" i="1"/>
  <c r="U18" i="1" l="1"/>
  <c r="K31" i="1"/>
  <c r="V51" i="1"/>
  <c r="H12" i="1"/>
  <c r="U45" i="1"/>
  <c r="U46" i="1"/>
  <c r="U49" i="1" s="1"/>
  <c r="U50" i="1" s="1"/>
  <c r="L18" i="1" l="1"/>
  <c r="M18" i="1"/>
  <c r="N18" i="1"/>
  <c r="O18" i="1"/>
  <c r="P18" i="1"/>
  <c r="Q18" i="1"/>
  <c r="R18" i="1"/>
  <c r="S18" i="1"/>
  <c r="K18" i="1"/>
  <c r="W16" i="1" l="1"/>
  <c r="W17" i="1"/>
  <c r="V18" i="1"/>
  <c r="W15" i="1"/>
  <c r="F55" i="1"/>
  <c r="F56" i="1"/>
  <c r="F57" i="1"/>
  <c r="F59" i="1"/>
  <c r="F54" i="1"/>
  <c r="E63" i="1"/>
  <c r="D63" i="1"/>
  <c r="L58" i="1" s="1"/>
  <c r="C63" i="1"/>
  <c r="J58" i="1" s="1"/>
  <c r="H17" i="1"/>
  <c r="H20" i="1"/>
  <c r="G47" i="1"/>
  <c r="H47" i="1" s="1"/>
  <c r="H49" i="1" s="1"/>
  <c r="H44" i="1"/>
  <c r="Q40" i="1"/>
  <c r="G48" i="1"/>
  <c r="G24" i="1"/>
  <c r="G28" i="1" s="1"/>
  <c r="H37" i="1"/>
  <c r="G37" i="1" s="1"/>
  <c r="L31" i="1"/>
  <c r="M31" i="1"/>
  <c r="N31" i="1"/>
  <c r="F63" i="1" l="1"/>
  <c r="O58" i="1"/>
  <c r="R58" i="1" s="1"/>
  <c r="O31" i="1"/>
  <c r="P31" i="1"/>
  <c r="G5" i="1" l="1"/>
  <c r="P41" i="1" l="1"/>
  <c r="F7" i="1"/>
  <c r="F6" i="1"/>
  <c r="H6" i="1" s="1"/>
  <c r="F24" i="1"/>
  <c r="G10" i="1"/>
  <c r="G11" i="1" s="1"/>
  <c r="F12" i="1" s="1"/>
  <c r="G15" i="1"/>
  <c r="G16" i="1" s="1"/>
  <c r="F17" i="1" s="1"/>
  <c r="F26" i="1"/>
  <c r="N54" i="1"/>
  <c r="Q41" i="1" s="1"/>
  <c r="E24" i="1" l="1"/>
  <c r="S47" i="1"/>
  <c r="E26" i="1"/>
  <c r="P40" i="1" s="1"/>
  <c r="T40" i="1" s="1"/>
  <c r="T41" i="1" l="1"/>
</calcChain>
</file>

<file path=xl/comments1.xml><?xml version="1.0" encoding="utf-8"?>
<comments xmlns="http://schemas.openxmlformats.org/spreadsheetml/2006/main">
  <authors>
    <author>tc={8EF16A34-E0EC-46AA-9139-984ADC01E5C7}</author>
    <author>tc={DCE220AA-EC97-48C8-B3B0-32887174BBA8}</author>
    <author>tc={E09F08DF-2CA7-40F3-A1B5-982C283FCAE9}</author>
  </authors>
  <commentList>
    <comment ref="V40"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@Melissa Cabrera @Yessi Orozco @Giselle Cabrera </t>
        </r>
      </text>
    </comment>
    <comment ref="W40"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@Melissa Cabrera @Giselle Cabrera @Yessi Orozco Hay que agregar las justificación de las deviaciones de lugar
Reply:
    @Melissa Cabrera favor incluir el monto al que se refiere el pago de completivo
Reply:
    Indicar porcentaje que representó  en el T1 la no ejecución y cantidad (o cual no se ejecutó dentro del primer trimestre año. Adicionalment)
Reply:
    indicar cantidad de temas planificados ejecutarse para el t2 en el backlog 
Reply:
    @Juan Diaz no entiendo el ultimo parrafo revisar, seria un comentario el t1</t>
        </r>
      </text>
    </comment>
    <comment ref="V41"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@Melissa Cabrera favor completar justificacion.
Reply:
    @Melissa Cabrera  favor incluir la resolución que ampara la aplicación del 10% y cuanto en monto significó 
Reply:
    @Luis Alberto Rodriguez Reyes </t>
        </r>
      </text>
    </comment>
  </commentList>
</comments>
</file>

<file path=xl/sharedStrings.xml><?xml version="1.0" encoding="utf-8"?>
<sst xmlns="http://schemas.openxmlformats.org/spreadsheetml/2006/main" count="199" uniqueCount="143">
  <si>
    <t>DIGEPRES</t>
  </si>
  <si>
    <t>Tipo</t>
  </si>
  <si>
    <t>Dictámenes Emitidos</t>
  </si>
  <si>
    <t>Meta</t>
  </si>
  <si>
    <t xml:space="preserve">error en plataforma para firma de documentos </t>
  </si>
  <si>
    <t>Sesión No.</t>
  </si>
  <si>
    <t>Fecha</t>
  </si>
  <si>
    <t>Cant. De Resol.</t>
  </si>
  <si>
    <t>Ordinaria</t>
  </si>
  <si>
    <t>Cumplimiento</t>
  </si>
  <si>
    <t>Extraordinaria</t>
  </si>
  <si>
    <t>Porcentaje</t>
  </si>
  <si>
    <t>Resoluciones</t>
  </si>
  <si>
    <t>TOTAL</t>
  </si>
  <si>
    <t>Desglose de resolución por Estatus</t>
  </si>
  <si>
    <t xml:space="preserve">Estatus </t>
  </si>
  <si>
    <t>CE-RA</t>
  </si>
  <si>
    <t>CPFeI</t>
  </si>
  <si>
    <t>CPP</t>
  </si>
  <si>
    <t>CPS</t>
  </si>
  <si>
    <t>CPRL-CPR</t>
  </si>
  <si>
    <t>CPP-CPS</t>
  </si>
  <si>
    <t>CPR</t>
  </si>
  <si>
    <t>CE</t>
  </si>
  <si>
    <t>CNSS</t>
  </si>
  <si>
    <t>Total General</t>
  </si>
  <si>
    <t>%</t>
  </si>
  <si>
    <t>Convenios</t>
  </si>
  <si>
    <t>Pendiente</t>
  </si>
  <si>
    <t>Cerrada</t>
  </si>
  <si>
    <t>En proceso</t>
  </si>
  <si>
    <t>Total general</t>
  </si>
  <si>
    <t>SUBPRODUCTO</t>
  </si>
  <si>
    <t>RESULTADO</t>
  </si>
  <si>
    <t>APORTE AL PRODUCTO</t>
  </si>
  <si>
    <t>Meta Producto</t>
  </si>
  <si>
    <t>Ejecución de temas</t>
  </si>
  <si>
    <t>INDICADORES DE EVALUCION DEL GRADO DE DISCAPACIDAD   2025</t>
  </si>
  <si>
    <t>Ejecución convenio RD-España</t>
  </si>
  <si>
    <t>Meses</t>
  </si>
  <si>
    <t>Solicitudes Recibidas</t>
  </si>
  <si>
    <t>Casos Citados</t>
  </si>
  <si>
    <t>Expedientes Dictaminados</t>
  </si>
  <si>
    <t>Expedientes Notificados</t>
  </si>
  <si>
    <t>Apelaciones Recibidas</t>
  </si>
  <si>
    <t>Apelaciones Notificadas</t>
  </si>
  <si>
    <t>TOTAL PRODUCTO 1er Trimestre</t>
  </si>
  <si>
    <t>6658 - Resoluciones de políticas, normativas y convenios</t>
  </si>
  <si>
    <t>Trim</t>
  </si>
  <si>
    <t>1er.</t>
  </si>
  <si>
    <t>2do.</t>
  </si>
  <si>
    <t>3er.</t>
  </si>
  <si>
    <t>4to.</t>
  </si>
  <si>
    <t>Total</t>
  </si>
  <si>
    <t>Fisico</t>
  </si>
  <si>
    <t>Financiero</t>
  </si>
  <si>
    <t> $  3,000,000.00</t>
  </si>
  <si>
    <t> $    2,800,000.00</t>
  </si>
  <si>
    <t> $      1,800,000.00</t>
  </si>
  <si>
    <t>  10,000,000.00</t>
  </si>
  <si>
    <t xml:space="preserve"> Presupuesto Anual</t>
  </si>
  <si>
    <t>Programación Trimestral</t>
  </si>
  <si>
    <t>Ejecución Trimestral</t>
  </si>
  <si>
    <t>Avance</t>
  </si>
  <si>
    <t>Producto</t>
  </si>
  <si>
    <t>Indicador</t>
  </si>
  <si>
    <t>Física</t>
  </si>
  <si>
    <t>Financiera</t>
  </si>
  <si>
    <t>Desviaciòn Fisica</t>
  </si>
  <si>
    <t>Desviacion Financiera</t>
  </si>
  <si>
    <t>Justificaciòn</t>
  </si>
  <si>
    <t xml:space="preserve">Estilo de Redacciòn Logros </t>
  </si>
  <si>
    <t>Estilo de Redacciòn Causas y justificación del desvío: _x000D_</t>
  </si>
  <si>
    <t>(A)</t>
  </si>
  <si>
    <t>(B)</t>
  </si>
  <si>
    <t>(C)</t>
  </si>
  <si>
    <t>(D)</t>
  </si>
  <si>
    <t>(E)</t>
  </si>
  <si>
    <t xml:space="preserve"> (F)</t>
  </si>
  <si>
    <t>(%)</t>
  </si>
  <si>
    <t xml:space="preserve"> G=E/C</t>
  </si>
  <si>
    <t>H=F/D</t>
  </si>
  <si>
    <t>Porcentaje de resoluciones ejecutadas durante el período</t>
  </si>
  <si>
    <t>En el primer trimestre del 2025 el Consejo Nacional de Seguridad Social (CNSS) fueron ejecutadas un total de 05 de sesiones ordinarias que permitieron la emisión 25 resoluciones de impacto ciudadano derivado de los insumos de las sesiones de trabajo de las comisiones permanentes: Comisión Permanente Salud (CPS), Comisión de Presupuesto Finanzas e Inversión (CPFel), Comisión Permanente Reglamento (CPR), Comisión Permanente de Riesgo Laboral (CPRL), Comisión Permanente Pensiones (CPP), Comisión Especial de Reglamento (CE-RA) y Comisiones Especiales (CE) como resultado de lo anterior se destaca la Resolución No. 610-04 del CNSS que representa un hito para la consolidación del acceso universal al Sistema Dominicano de Seguridad Social, al establecer medidas que garantizan la continuidad de la cobertura en salud de más de 4.9 millones de personas afiliadas al Régimen Subsidiado, población que representa el grupo más vulnerable del país y que equivale al 45% del total de afiliados al sistema. Esta decisión del CNSS asegura la protección de los derechos en salud de estas personas, se destaca como logros la ampliación de Cobertura de Medicamentos de Alto Costo relacionados al Tratamiento del Cáncer en UN MILLÓN DE PESOS DOMINICANOS CON 00/100 (RD$1,000,000.00), y se unifica la cobertura ya dispuesta junto a la correspondiente a los Neoadyuvantes, Adyuvantes y Paliativos a DOS MILLONES NOVENTA MIL PESOS DOMINICANOS (RD$2,090,000.00) manteniendo la cobertura de UN MILLÓN DE PESOS DOMINICANOS CON 00/100 (RD$1,000,000.00), para todos los servicios incluidos en los Sub Grupos 9.15 (cobertura de los medicamentos de Alto Costo para el tratamiento oncológico) y 9.16, distintos a medicamentos aplicarán para el tratamiento de tumoraciones benignas; así como, se APRUEBA la extensión de la cobertura de medicamentos de Alto Costo a RD$1,000,000.00, para otras patologías No Oncológicas. Esta cobertura será efectiva a partir del mes de abril del 2025, con retroactividad al mes de enero del 2025.</t>
  </si>
  <si>
    <t>Respecto al producto 6658, relacionado con la ejecución de resoluciones de políticas, normativas y convenios, la ejecución física fue del 96.57%, mientras que la financiera alcanzó un 52% de cumplimiento. La diferencia del -3.43% entre la programación y la ejecución física se justifica por los retrasos en la operación de las comisiones, y la programación incompleta de pagos al cierre del período. La baja ejecución financiera % se debe principalmente a la merma en la realización de reuniones de comisiones y al pago completivo correspondiente al mes de diciembre, lo cual no se ejecutó dentro del primer trimestre. Adicionalmente, se registraron retrasos en el conocimiento del backlog de temas pendientes. Durante el primer trimestre, se realizaron las convocatorias correspondientes para completar las vacantes de titulares y suplentes del sector de profesionales, técnicos, personas con discapacidad, indigentes y desempleados. Estas vacantes fueron cubiertas en marzo, por lo que la ejecución correspondiente a dicho sector se reflejará a partir del segundo trimestre.</t>
  </si>
  <si>
    <t>6710 - Notificaciones de dictámenes sobre el grado de discapacidad</t>
  </si>
  <si>
    <t>Porcentaje de dictámenes notificados durante el período</t>
  </si>
  <si>
    <t>Seguridod Social vía las comisiones médicas nacional y regionales 
Durante el primer trimestre del 2025 recibió un total de 667 solicitudes de evaluación del grado de discapacidad y se lograron dictaminar 780 expedientes. Se destaca reducción significativa en los tiempos de respuesta promedio en la emisión de los dictamentes médicos pasando de 105.98 díos en el primer trimestre de 2024 a 19.83 días en el mismo periodo de 2025 gracias a la digitalización de Comisiones Médicas implementado durante el último año, que ha permitido una gestión más ágil desde la citación hasta la notificación final del dictamen. Como resultodo, el tiempo de respuesta promedio se redujo significativomente, pasando de 105.98 días en el primer trimestre de 2024 a 19.83 días en el mismo período de 2025. _x000D_</t>
  </si>
  <si>
    <t xml:space="preserve">
En cuanto al producto 6710, vinculado con las notificaciones de dictámenes sobre el grado de discapacidad, la ejecución física reportada durante el 1T-2025 fue del 130% y con una ejecución financiera del 140%. Esta sobre-ejecución dado que se trabajaron 180 solicitudes adicionales derivadas del proceso de recepción y de auditoría de calidad que representan el incremento significativo en la cantidad de notificaciones realizadas durante el primer trimestre de 2025, alcanzando un total de 785 dictámenes notificados vs los 600 iniciales proyectados, lo cual representa un aumento del 38% en comparación con el mismo período del año anterior (485 dictámenes), se destaca que las mejoras en la digitalización de Comisiones Médicas implementadas durante el último año han mostrado una gestión más ágil desde la citación hasta la notificación final del dictamen que es de donde parten el aumento (capacidad de respuestas más rápida que permiten la conclusión de los dictámenes por debajo de los 60 días reglamentario).
Lo anterior refleja durante el 1T-2025 una reducción significativa pasando a 19.83 como tiempo máximo de respuesta si bien se denota una mejora operativa que refleja aumento de la producción física se afecta proporcionalmente la proyección de ejecución presupuestaria prevista presupuestariamente ameritando erogar los pagos correspondientes por el total de dictámenes elaborados por el personal médico subcontratado a corde a lo establecido a la resolución aprobada el 13/10/2022 en la sesión ordinaria 555 que pauta precios por dictámenes elaborados.</t>
  </si>
  <si>
    <t>diciemre</t>
  </si>
  <si>
    <t>Nueva Fisica</t>
  </si>
  <si>
    <t>enero</t>
  </si>
  <si>
    <t>Nueva Meta</t>
  </si>
  <si>
    <t>febrero</t>
  </si>
  <si>
    <t>Movilidad marzo</t>
  </si>
  <si>
    <t>abril</t>
  </si>
  <si>
    <t>mayo</t>
  </si>
  <si>
    <t>modificación financiera recibida  (incluir detalle en el informe del trimestre 3 * solicitar a comisionnes medicas</t>
  </si>
  <si>
    <t>junio</t>
  </si>
  <si>
    <r>
      <rPr>
        <b/>
        <sz val="12"/>
        <color rgb="FFFFFFFF"/>
        <rFont val="Calibri"/>
        <family val="2"/>
      </rPr>
      <t>Detalle</t>
    </r>
    <r>
      <rPr>
        <sz val="12"/>
        <color rgb="FFFFFFFF"/>
        <rFont val="Calibri"/>
        <family val="2"/>
      </rPr>
      <t> </t>
    </r>
  </si>
  <si>
    <r>
      <rPr>
        <b/>
        <sz val="12"/>
        <color rgb="FFFFFFFF"/>
        <rFont val="Calibri"/>
        <family val="2"/>
      </rPr>
      <t>Presupuesto Aprobado</t>
    </r>
    <r>
      <rPr>
        <sz val="12"/>
        <color rgb="FFFFFFFF"/>
        <rFont val="Calibri"/>
        <family val="2"/>
      </rPr>
      <t> </t>
    </r>
  </si>
  <si>
    <t>Presupuesto Modificado Junio</t>
  </si>
  <si>
    <r>
      <t>Total Devengado</t>
    </r>
    <r>
      <rPr>
        <sz val="12"/>
        <color rgb="FFFFFFFF"/>
        <rFont val="Calibri"/>
        <family val="2"/>
        <charset val="1"/>
      </rPr>
      <t> </t>
    </r>
  </si>
  <si>
    <r>
      <t>%</t>
    </r>
    <r>
      <rPr>
        <sz val="12"/>
        <color rgb="FFFFFFFF"/>
        <rFont val="Calibri"/>
        <family val="2"/>
        <charset val="1"/>
      </rPr>
      <t> </t>
    </r>
  </si>
  <si>
    <t>Nota: Comision tecnica de discapidad/CTD SIPEN y SISALRIL (calderon y olivier) monto 5mil pesos</t>
  </si>
  <si>
    <r>
      <t>2.1 - REMUNERACIONES Y CONTRIBUCIONES</t>
    </r>
    <r>
      <rPr>
        <sz val="10"/>
        <color rgb="FF000000"/>
        <rFont val="Calibri"/>
        <family val="2"/>
        <charset val="1"/>
      </rPr>
      <t> </t>
    </r>
  </si>
  <si>
    <t xml:space="preserve">Atraso expedientes evaluacion CTD --
Comisiones Medida de control: para el 3er trimestre se aplicará un control limitar de cantidad distribucion de casos proporcional por caso , desviacion de 6 casos </t>
  </si>
  <si>
    <r>
      <t>2.2 - CONTRATACIÓN DE SERVICIOS</t>
    </r>
    <r>
      <rPr>
        <sz val="10"/>
        <color rgb="FF000000"/>
        <rFont val="Calibri"/>
        <family val="2"/>
        <charset val="1"/>
      </rPr>
      <t> </t>
    </r>
  </si>
  <si>
    <r>
      <t>2.3 - MATERIALES Y SUMINISTROS</t>
    </r>
    <r>
      <rPr>
        <sz val="10"/>
        <color rgb="FF000000"/>
        <rFont val="Calibri"/>
        <family val="2"/>
        <charset val="1"/>
      </rPr>
      <t> </t>
    </r>
  </si>
  <si>
    <r>
      <t>2.4 - TRANSFERENCIAS CORRIENTES</t>
    </r>
    <r>
      <rPr>
        <sz val="10"/>
        <color rgb="FF000000"/>
        <rFont val="Calibri"/>
        <family val="2"/>
        <charset val="1"/>
      </rPr>
      <t> </t>
    </r>
  </si>
  <si>
    <t>Presupuesto Inicial</t>
  </si>
  <si>
    <t>Presupuesto Vigente</t>
  </si>
  <si>
    <t>Presupuesto Ejecutado</t>
  </si>
  <si>
    <t>Porcentaje de Ejecución (ejecutado/vigente)</t>
  </si>
  <si>
    <r>
      <t>2.5 - TRANSFERENCIAS DE CAPITAL</t>
    </r>
    <r>
      <rPr>
        <sz val="10"/>
        <color rgb="FF000000"/>
        <rFont val="Calibri"/>
        <family val="2"/>
        <charset val="1"/>
      </rPr>
      <t> </t>
    </r>
  </si>
  <si>
    <t> 0.00 </t>
  </si>
  <si>
    <t>                                                  -  </t>
  </si>
  <si>
    <r>
      <t>2.6 - BIENES MUEBLES, INMUEBLES E INTANGIBLES</t>
    </r>
    <r>
      <rPr>
        <sz val="10"/>
        <color rgb="FF000000"/>
        <rFont val="Calibri"/>
        <family val="2"/>
        <charset val="1"/>
      </rPr>
      <t> </t>
    </r>
  </si>
  <si>
    <r>
      <t>2.7 - OBRAS</t>
    </r>
    <r>
      <rPr>
        <sz val="10"/>
        <color rgb="FF000000"/>
        <rFont val="Calibri"/>
        <family val="2"/>
        <charset val="1"/>
      </rPr>
      <t> </t>
    </r>
  </si>
  <si>
    <t>0.00</t>
  </si>
  <si>
    <r>
      <t>2.8 - ADQUISICION DE ACTIVOS FINANCIEROS CON FINES DE POLÍTICA</t>
    </r>
    <r>
      <rPr>
        <sz val="10"/>
        <color rgb="FF000000"/>
        <rFont val="Calibri"/>
        <family val="2"/>
        <charset val="1"/>
      </rPr>
      <t> </t>
    </r>
  </si>
  <si>
    <t>RESUMEN GENERAL DE EJECUCIÓN</t>
  </si>
  <si>
    <r>
      <t>2.9 - GASTOS FINANCIEROS</t>
    </r>
    <r>
      <rPr>
        <sz val="10"/>
        <color rgb="FF000000"/>
        <rFont val="Calibri"/>
        <family val="2"/>
        <charset val="1"/>
      </rPr>
      <t> </t>
    </r>
  </si>
  <si>
    <t>SEMANA 1</t>
  </si>
  <si>
    <t>SEMANA 2</t>
  </si>
  <si>
    <t>SEMANA 3</t>
  </si>
  <si>
    <t>SEMANA 4</t>
  </si>
  <si>
    <t>SEMANA 5</t>
  </si>
  <si>
    <t>Total T3</t>
  </si>
  <si>
    <t>Total Gastos</t>
  </si>
  <si>
    <t>Introducción (I y II)</t>
  </si>
  <si>
    <t>Gestiones realizadas (III y IV)</t>
  </si>
  <si>
    <t>Atención a usuarios (V)</t>
  </si>
  <si>
    <t>Expedientes concluidos (VI)</t>
  </si>
  <si>
    <t>CPS-CPFeI</t>
  </si>
  <si>
    <t xml:space="preserve">JULIO  </t>
  </si>
  <si>
    <t>AGOSTO</t>
  </si>
  <si>
    <t>SEPTIEMBRE</t>
  </si>
  <si>
    <t>Julio</t>
  </si>
  <si>
    <t>Agosto</t>
  </si>
  <si>
    <t>Septiembre</t>
  </si>
  <si>
    <r>
      <t>Respecto al producto 6658, relacionado con la ejecución de resoluciones de politicas, normativas y convenios, la ejecución fisica fue del 102.70%, mientros que la financiera alcanzó</t>
    </r>
    <r>
      <rPr>
        <b/>
        <sz val="14"/>
        <color rgb="FFFF0000"/>
        <rFont val="Calibri"/>
        <family val="2"/>
        <scheme val="minor"/>
      </rPr>
      <t xml:space="preserve"> </t>
    </r>
    <r>
      <rPr>
        <sz val="11"/>
        <color theme="1"/>
        <rFont val="Calibri"/>
        <family val="2"/>
        <scheme val="minor"/>
      </rPr>
      <t>126.76%</t>
    </r>
    <r>
      <rPr>
        <sz val="11"/>
        <color rgb="FFFFFF00"/>
        <rFont val="Calibri"/>
        <family val="2"/>
        <scheme val="minor"/>
      </rPr>
      <t xml:space="preserve"> </t>
    </r>
    <r>
      <rPr>
        <sz val="11"/>
        <color theme="1"/>
        <rFont val="Calibri"/>
        <family val="2"/>
        <scheme val="minor"/>
      </rPr>
      <t>de cumplimiento. la sobre ejecución de un 2.70% a nivel fisico y un</t>
    </r>
    <r>
      <rPr>
        <b/>
        <sz val="14"/>
        <color rgb="FFFF0000"/>
        <rFont val="Calibri"/>
        <family val="2"/>
        <scheme val="minor"/>
      </rPr>
      <t xml:space="preserve"> </t>
    </r>
    <r>
      <rPr>
        <sz val="11"/>
        <color theme="1"/>
        <rFont val="Calibri"/>
        <family val="2"/>
        <scheme val="minor"/>
      </rPr>
      <t xml:space="preserve">26.76%  a nivel financiero se justifica dada la cantidad de reuniones extraordinarias para conocoer la designación de la nueva gerente general y la renuncia de la subgerente general, además de  3 comisiones especiales, 1 creadas para dar continuidad a las respuestas  de emergencia nacional relacionado al caso del Jetset y 2 para trabajar el proceso de las ternas de las cuales dio como resultado la designación de la gerente general.
								</t>
    </r>
  </si>
  <si>
    <t>En cuanto al producto 6710, correspondiente a las notificaciones de dictámenes sobre el grado de discapacidad, la ejecución física reportada fue del 100% durante el T3-2025, mientras que la ejecución financiera alcanzó un 40.46%, lo que representa una desviación negativa justificada del 59.54% en relación con lo planificado. Esta diferencia no obedece a una baja en la productividad del equipo técnico, sino a una situación administrativa relevante que afectó directamente el ritmo de los procesos financieros institucionales.
Durante el mes de septiembre, se produjo la salida del Gerente General, lo que generó una suspensión temporal en los procesos de libramientos de pagos, en tanto se formalizaba la designación y toma de posesión de la nueva Gerente. Esta transición generó un período de espera en el cual no se realizaron desembolsos, afectando el flujo de ejecución financiera del trimestre. Aunque las actividades técnicas previstas se ejecutaron en su totalidad —lo que se refleja en la ejecución física del 100%—, los compromisos económicos correspondientes no pudieron ser librados en el período evaluado, generando un rezago financiero que se regularizará en el trimestre siguiente.
Esta situación justifica plenamente la desviación observada en la ejecución financiera y pone en evidencia la necesidad de considerar en la planificación los posibles impactos de los cambios administrativos de alto nivel sobre la operatividad financiera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</si>
</sst>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00_-;\-* #,##0.00_-;_-* &quot;-&quot;??_-;_-@_-"/>
    <numFmt numFmtId="165" formatCode="_-[$$-409]* #,##0.00_ ;_-[$$-409]* \-#,##0.00\ ;_-[$$-409]* &quot;-&quot;??_ ;_-@_ "/>
    <numFmt numFmtId="166" formatCode="0.0"/>
    <numFmt numFmtId="167" formatCode="_([$$-409]* #,##0.00_);_([$$-409]* \(#,##0.00\);_([$$-409]* &quot;-&quot;??_);_(@_)"/>
    <numFmt numFmtId="168" formatCode="&quot;$&quot;#,##0.00"/>
  </numFmts>
  <fonts count="42" x14ac:knownFonts="1">
    <font>
      <sz val="11"/>
      <color theme="1"/>
      <name val="Calibri"/>
      <family val="2"/>
      <scheme val="minor"/>
    </font>
    <font>
      <sz val="11"/>
      <color theme="1"/>
      <name val="Calibri"/>
      <family val="2"/>
      <scheme val="minor"/>
    </font>
    <font>
      <b/>
      <sz val="11"/>
      <color rgb="FFFFFFFF"/>
      <name val="Arial"/>
      <family val="2"/>
    </font>
    <font>
      <b/>
      <sz val="11"/>
      <color rgb="FF000000"/>
      <name val="Arial"/>
      <family val="2"/>
    </font>
    <font>
      <b/>
      <sz val="12"/>
      <color rgb="FFFFFFFF"/>
      <name val="Calibri"/>
      <family val="2"/>
    </font>
    <font>
      <sz val="12"/>
      <color rgb="FFFFFFFF"/>
      <name val="Calibri"/>
      <family val="2"/>
    </font>
    <font>
      <sz val="11"/>
      <color rgb="FF000000"/>
      <name val="Arial"/>
      <family val="2"/>
    </font>
    <font>
      <sz val="11"/>
      <color rgb="FF000000"/>
      <name val="Calibri"/>
      <family val="2"/>
    </font>
    <font>
      <b/>
      <sz val="11"/>
      <color rgb="FFFFFFFF"/>
      <name val="Calibri"/>
      <family val="2"/>
    </font>
    <font>
      <sz val="11"/>
      <color theme="1"/>
      <name val="Calibri"/>
      <family val="2"/>
      <scheme val="minor"/>
    </font>
    <font>
      <sz val="10"/>
      <color theme="1"/>
      <name val="Times New Roman"/>
      <family val="1"/>
    </font>
    <font>
      <b/>
      <sz val="10"/>
      <color rgb="FFFFFFFF"/>
      <name val="Arial"/>
      <family val="2"/>
    </font>
    <font>
      <sz val="9"/>
      <color theme="1"/>
      <name val="Arial"/>
      <family val="2"/>
    </font>
    <font>
      <sz val="11"/>
      <color indexed="8"/>
      <name val="Calibri"/>
      <family val="2"/>
      <scheme val="minor"/>
    </font>
    <font>
      <sz val="9"/>
      <name val="Calibri"/>
      <family val="2"/>
    </font>
    <font>
      <sz val="11"/>
      <color rgb="FF000000"/>
      <name val="Calibri"/>
      <family val="2"/>
      <charset val="1"/>
    </font>
    <font>
      <b/>
      <sz val="11"/>
      <color rgb="FF000000"/>
      <name val="Calibri"/>
      <family val="2"/>
      <charset val="1"/>
    </font>
    <font>
      <sz val="10"/>
      <color theme="1"/>
      <name val="Times New Roman"/>
      <family val="1"/>
      <charset val="1"/>
    </font>
    <font>
      <sz val="12"/>
      <name val="Times New Roman"/>
      <family val="1"/>
      <charset val="1"/>
    </font>
    <font>
      <sz val="12"/>
      <color rgb="FFFFFFFF"/>
      <name val="Calibri"/>
      <family val="2"/>
      <charset val="1"/>
    </font>
    <font>
      <b/>
      <sz val="12"/>
      <color rgb="FFFFFFFF"/>
      <name val="Calibri"/>
      <family val="2"/>
      <charset val="1"/>
    </font>
    <font>
      <sz val="10"/>
      <color rgb="FF000000"/>
      <name val="Calibri"/>
      <family val="2"/>
      <charset val="1"/>
    </font>
    <font>
      <b/>
      <sz val="10"/>
      <color rgb="FF000000"/>
      <name val="Calibri"/>
      <family val="2"/>
      <charset val="1"/>
    </font>
    <font>
      <b/>
      <sz val="11"/>
      <color rgb="FFFFFFFF"/>
      <name val="Calibri"/>
      <family val="2"/>
      <charset val="1"/>
    </font>
    <font>
      <b/>
      <sz val="12"/>
      <color rgb="FFFFFFFF"/>
      <name val="Calibri"/>
      <family val="2"/>
    </font>
    <font>
      <b/>
      <sz val="10"/>
      <color theme="0"/>
      <name val="Times New Roman"/>
      <family val="1"/>
      <charset val="1"/>
    </font>
    <font>
      <sz val="11"/>
      <color rgb="FFC00000"/>
      <name val="Calibri"/>
      <family val="2"/>
      <charset val="1"/>
    </font>
    <font>
      <b/>
      <sz val="11"/>
      <color theme="1"/>
      <name val="Calibri"/>
      <family val="2"/>
      <scheme val="minor"/>
    </font>
    <font>
      <b/>
      <sz val="11"/>
      <color theme="0"/>
      <name val="Calibri"/>
      <family val="2"/>
      <charset val="1"/>
    </font>
    <font>
      <sz val="11"/>
      <name val="Times New Roman"/>
      <family val="1"/>
      <charset val="1"/>
    </font>
    <font>
      <sz val="11"/>
      <name val="Calibri"/>
      <family val="2"/>
    </font>
    <font>
      <sz val="10"/>
      <name val="Calibri"/>
      <family val="2"/>
    </font>
    <font>
      <sz val="10"/>
      <color rgb="FFFF0000"/>
      <name val="Times New Roman"/>
      <family val="1"/>
      <charset val="1"/>
    </font>
    <font>
      <sz val="11"/>
      <color rgb="FF000000"/>
      <name val="Times New Roman"/>
      <family val="1"/>
      <charset val="1"/>
    </font>
    <font>
      <sz val="11"/>
      <color rgb="FF000000"/>
      <name val="Calibri"/>
      <family val="2"/>
      <scheme val="minor"/>
    </font>
    <font>
      <sz val="11"/>
      <color rgb="FF000000"/>
      <name val="Calibri"/>
      <family val="2"/>
      <scheme val="minor"/>
    </font>
    <font>
      <sz val="10"/>
      <color rgb="FF000000"/>
      <name val="Arial"/>
      <family val="2"/>
    </font>
    <font>
      <b/>
      <sz val="11"/>
      <color rgb="FF000000"/>
      <name val="Calibri Light"/>
      <family val="2"/>
    </font>
    <font>
      <b/>
      <sz val="11"/>
      <color rgb="FF000000"/>
      <name val="Calibri"/>
      <family val="2"/>
      <scheme val="minor"/>
    </font>
    <font>
      <sz val="11"/>
      <color rgb="FF000000"/>
      <name val="Calibri Light"/>
      <family val="2"/>
    </font>
    <font>
      <sz val="11"/>
      <color rgb="FFFFFF00"/>
      <name val="Calibri"/>
      <family val="2"/>
      <scheme val="minor"/>
    </font>
    <font>
      <b/>
      <sz val="14"/>
      <color rgb="FFFF0000"/>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rgb="FF00B050"/>
        <bgColor indexed="64"/>
      </patternFill>
    </fill>
    <fill>
      <patternFill patternType="solid">
        <fgColor rgb="FFFFFF00"/>
        <bgColor indexed="64"/>
      </patternFill>
    </fill>
    <fill>
      <patternFill patternType="solid">
        <fgColor rgb="FFD0CECE"/>
        <bgColor indexed="64"/>
      </patternFill>
    </fill>
    <fill>
      <patternFill patternType="solid">
        <fgColor rgb="FF9BC2E6"/>
        <bgColor indexed="64"/>
      </patternFill>
    </fill>
    <fill>
      <patternFill patternType="solid">
        <fgColor rgb="FFFF0000"/>
        <bgColor indexed="64"/>
      </patternFill>
    </fill>
    <fill>
      <patternFill patternType="solid">
        <fgColor theme="0"/>
        <bgColor indexed="64"/>
      </patternFill>
    </fill>
    <fill>
      <patternFill patternType="solid">
        <fgColor rgb="FFE2EFDA"/>
        <bgColor rgb="FF000000"/>
      </patternFill>
    </fill>
    <fill>
      <patternFill patternType="solid">
        <fgColor rgb="FFFFF2CC"/>
        <bgColor rgb="FF000000"/>
      </patternFill>
    </fill>
    <fill>
      <patternFill patternType="solid">
        <fgColor rgb="FFDDEBF7"/>
        <bgColor rgb="FF000000"/>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rgb="FF000000"/>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medium">
        <color indexed="64"/>
      </top>
      <bottom/>
      <diagonal/>
    </border>
    <border>
      <left/>
      <right/>
      <top style="medium">
        <color indexed="64"/>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5">
    <xf numFmtId="0" fontId="0" fillId="0" borderId="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cellStyleXfs>
  <cellXfs count="211">
    <xf numFmtId="0" fontId="0" fillId="0" borderId="0" xfId="0"/>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xf>
    <xf numFmtId="0" fontId="4"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7" fillId="0" borderId="5" xfId="0" applyFont="1" applyBorder="1" applyAlignment="1">
      <alignment horizontal="center"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0" xfId="0" applyAlignment="1">
      <alignment vertical="center" wrapText="1"/>
    </xf>
    <xf numFmtId="17" fontId="8"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10" fillId="0" borderId="0" xfId="0" applyFont="1"/>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8" xfId="0" applyFill="1" applyBorder="1" applyAlignment="1">
      <alignment vertical="center" wrapText="1"/>
    </xf>
    <xf numFmtId="0" fontId="11" fillId="2" borderId="8" xfId="0" applyFont="1" applyFill="1" applyBorder="1" applyAlignment="1">
      <alignment horizontal="center" vertical="center" wrapText="1"/>
    </xf>
    <xf numFmtId="0" fontId="12" fillId="0" borderId="4" xfId="0" applyFont="1" applyBorder="1" applyAlignment="1">
      <alignment vertical="center" wrapText="1"/>
    </xf>
    <xf numFmtId="0" fontId="12" fillId="0" borderId="8" xfId="0" applyFont="1" applyBorder="1" applyAlignment="1">
      <alignment horizontal="center" vertical="center" wrapText="1"/>
    </xf>
    <xf numFmtId="4" fontId="12" fillId="0" borderId="8" xfId="0" applyNumberFormat="1" applyFont="1" applyBorder="1" applyAlignment="1">
      <alignment horizontal="center" vertical="center" wrapText="1"/>
    </xf>
    <xf numFmtId="4" fontId="12" fillId="4" borderId="8" xfId="0" applyNumberFormat="1" applyFont="1" applyFill="1" applyBorder="1" applyAlignment="1">
      <alignment horizontal="center" vertical="center" wrapText="1"/>
    </xf>
    <xf numFmtId="44" fontId="0" fillId="0" borderId="1" xfId="1" applyFont="1" applyBorder="1" applyAlignment="1">
      <alignment horizontal="center" vertical="center"/>
    </xf>
    <xf numFmtId="9" fontId="0" fillId="0" borderId="0" xfId="2" applyFont="1" applyAlignment="1">
      <alignment horizontal="center"/>
    </xf>
    <xf numFmtId="1" fontId="12" fillId="0" borderId="8" xfId="0" applyNumberFormat="1" applyFont="1" applyBorder="1" applyAlignment="1">
      <alignment horizontal="center" vertical="center" wrapText="1"/>
    </xf>
    <xf numFmtId="0" fontId="2" fillId="2" borderId="0" xfId="0" applyFont="1" applyFill="1" applyAlignment="1">
      <alignment horizontal="center" vertical="center" wrapText="1"/>
    </xf>
    <xf numFmtId="0" fontId="6" fillId="0" borderId="0" xfId="0" applyFont="1" applyAlignment="1">
      <alignment horizontal="center" vertical="center" wrapText="1"/>
    </xf>
    <xf numFmtId="9" fontId="3" fillId="0" borderId="0" xfId="0" applyNumberFormat="1" applyFont="1" applyAlignment="1">
      <alignment horizontal="center" vertical="center" wrapText="1"/>
    </xf>
    <xf numFmtId="0" fontId="0" fillId="0" borderId="0" xfId="0" applyAlignment="1">
      <alignment horizontal="center" vertical="center"/>
    </xf>
    <xf numFmtId="0" fontId="10" fillId="0" borderId="0" xfId="0" applyFont="1" applyAlignment="1">
      <alignment horizontal="center"/>
    </xf>
    <xf numFmtId="2"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39" fontId="14" fillId="0" borderId="0" xfId="3" applyNumberFormat="1" applyFont="1" applyFill="1" applyBorder="1" applyAlignment="1" applyProtection="1">
      <alignment horizontal="center" vertical="center" wrapText="1" readingOrder="1"/>
      <protection locked="0"/>
    </xf>
    <xf numFmtId="10" fontId="14" fillId="0" borderId="0" xfId="2" applyNumberFormat="1" applyFont="1" applyFill="1" applyBorder="1" applyAlignment="1" applyProtection="1">
      <alignment horizontal="center" vertical="center" wrapText="1" readingOrder="1"/>
    </xf>
    <xf numFmtId="10" fontId="14" fillId="0" borderId="23" xfId="2" applyNumberFormat="1" applyFont="1" applyFill="1" applyBorder="1" applyAlignment="1" applyProtection="1">
      <alignment horizontal="center" vertical="center" wrapText="1" readingOrder="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6" borderId="0" xfId="0" applyFont="1" applyFill="1" applyAlignment="1">
      <alignment horizontal="center" vertical="center"/>
    </xf>
    <xf numFmtId="0" fontId="16" fillId="6" borderId="0" xfId="0" applyFont="1" applyFill="1" applyAlignment="1">
      <alignment horizontal="center"/>
    </xf>
    <xf numFmtId="0" fontId="16" fillId="3" borderId="0" xfId="0" applyFont="1" applyFill="1" applyAlignment="1">
      <alignment horizontal="center"/>
    </xf>
    <xf numFmtId="0" fontId="15" fillId="3" borderId="0" xfId="0" applyFont="1" applyFill="1" applyAlignment="1">
      <alignment horizontal="center" vertical="center"/>
    </xf>
    <xf numFmtId="0" fontId="17" fillId="3" borderId="0" xfId="0" applyFont="1" applyFill="1" applyAlignment="1">
      <alignment horizontal="center" vertical="center"/>
    </xf>
    <xf numFmtId="0" fontId="16" fillId="3" borderId="0" xfId="0" applyFont="1" applyFill="1" applyAlignment="1">
      <alignment horizontal="center" vertical="center"/>
    </xf>
    <xf numFmtId="0" fontId="17" fillId="0" borderId="0" xfId="0" applyFont="1" applyAlignment="1">
      <alignment horizontal="center"/>
    </xf>
    <xf numFmtId="0" fontId="20" fillId="2" borderId="26" xfId="0" applyFont="1" applyFill="1" applyBorder="1" applyAlignment="1">
      <alignment horizontal="center" wrapText="1"/>
    </xf>
    <xf numFmtId="0" fontId="20" fillId="2" borderId="25" xfId="0" applyFont="1" applyFill="1" applyBorder="1" applyAlignment="1">
      <alignment horizontal="center" vertical="center"/>
    </xf>
    <xf numFmtId="0" fontId="20" fillId="2" borderId="27" xfId="0" applyFont="1" applyFill="1" applyBorder="1" applyAlignment="1">
      <alignment horizontal="center" vertical="center"/>
    </xf>
    <xf numFmtId="0" fontId="24" fillId="2" borderId="24" xfId="0" applyFont="1" applyFill="1" applyBorder="1" applyAlignment="1">
      <alignment horizontal="center" vertical="center"/>
    </xf>
    <xf numFmtId="0" fontId="22" fillId="0" borderId="28" xfId="0" applyFont="1" applyBorder="1" applyAlignment="1">
      <alignment horizontal="left" vertical="center"/>
    </xf>
    <xf numFmtId="0" fontId="24" fillId="2" borderId="25" xfId="0" applyFont="1" applyFill="1" applyBorder="1" applyAlignment="1">
      <alignment horizontal="center" wrapText="1"/>
    </xf>
    <xf numFmtId="9" fontId="25" fillId="2" borderId="32" xfId="0" applyNumberFormat="1" applyFont="1" applyFill="1" applyBorder="1" applyAlignment="1">
      <alignment horizontal="center"/>
    </xf>
    <xf numFmtId="0" fontId="23" fillId="2" borderId="30" xfId="0" applyFont="1" applyFill="1" applyBorder="1" applyAlignment="1">
      <alignment horizontal="center" vertical="center"/>
    </xf>
    <xf numFmtId="9" fontId="17" fillId="0" borderId="29" xfId="0" applyNumberFormat="1" applyFont="1" applyBorder="1" applyAlignment="1">
      <alignment horizontal="center" vertical="center"/>
    </xf>
    <xf numFmtId="4" fontId="0" fillId="0" borderId="0" xfId="0" applyNumberFormat="1" applyAlignment="1">
      <alignment horizontal="center"/>
    </xf>
    <xf numFmtId="165" fontId="0" fillId="0" borderId="0" xfId="0" applyNumberFormat="1"/>
    <xf numFmtId="0" fontId="15" fillId="5" borderId="0" xfId="0" applyFont="1" applyFill="1"/>
    <xf numFmtId="0" fontId="15" fillId="5" borderId="0" xfId="0" applyFont="1" applyFill="1" applyAlignment="1">
      <alignment vertical="center"/>
    </xf>
    <xf numFmtId="165" fontId="0" fillId="0" borderId="0" xfId="0" applyNumberFormat="1" applyAlignment="1">
      <alignment horizontal="center"/>
    </xf>
    <xf numFmtId="165" fontId="15" fillId="3" borderId="0" xfId="0" applyNumberFormat="1" applyFont="1" applyFill="1" applyAlignment="1">
      <alignment horizontal="center" vertical="center"/>
    </xf>
    <xf numFmtId="9" fontId="0" fillId="0" borderId="0" xfId="0" applyNumberFormat="1" applyAlignment="1">
      <alignment horizontal="center"/>
    </xf>
    <xf numFmtId="1" fontId="0" fillId="0" borderId="0" xfId="0" applyNumberFormat="1"/>
    <xf numFmtId="165" fontId="17" fillId="4" borderId="0" xfId="0" applyNumberFormat="1" applyFont="1" applyFill="1" applyAlignment="1">
      <alignment vertical="center"/>
    </xf>
    <xf numFmtId="165" fontId="17" fillId="3" borderId="0" xfId="0" applyNumberFormat="1" applyFont="1" applyFill="1" applyAlignment="1">
      <alignment vertical="center"/>
    </xf>
    <xf numFmtId="166" fontId="6" fillId="0" borderId="0" xfId="0" applyNumberFormat="1" applyFont="1" applyAlignment="1">
      <alignment horizontal="center" vertical="center" wrapText="1"/>
    </xf>
    <xf numFmtId="0" fontId="26" fillId="0" borderId="0" xfId="0" applyFont="1" applyAlignment="1">
      <alignment horizontal="center" vertical="center"/>
    </xf>
    <xf numFmtId="167" fontId="15" fillId="0" borderId="0" xfId="0" applyNumberFormat="1" applyFont="1" applyAlignment="1">
      <alignment horizontal="center" vertical="center"/>
    </xf>
    <xf numFmtId="167" fontId="28" fillId="7" borderId="0" xfId="0" applyNumberFormat="1" applyFont="1" applyFill="1" applyAlignment="1">
      <alignment horizontal="center" vertical="center"/>
    </xf>
    <xf numFmtId="167" fontId="16" fillId="0" borderId="0" xfId="0" applyNumberFormat="1" applyFont="1" applyAlignment="1">
      <alignment horizontal="center" vertical="center"/>
    </xf>
    <xf numFmtId="0" fontId="11" fillId="2" borderId="4" xfId="0" applyFont="1" applyFill="1" applyBorder="1" applyAlignment="1">
      <alignment horizontal="center" vertical="center" wrapText="1"/>
    </xf>
    <xf numFmtId="4" fontId="15" fillId="0" borderId="0" xfId="0" applyNumberFormat="1" applyFont="1" applyAlignment="1">
      <alignment horizontal="center" vertical="center"/>
    </xf>
    <xf numFmtId="4" fontId="15" fillId="3" borderId="0" xfId="0" applyNumberFormat="1" applyFont="1" applyFill="1" applyAlignment="1">
      <alignment horizontal="center" vertical="center"/>
    </xf>
    <xf numFmtId="0" fontId="32" fillId="8" borderId="0" xfId="0" applyFont="1" applyFill="1" applyAlignment="1">
      <alignment horizontal="center"/>
    </xf>
    <xf numFmtId="165" fontId="32" fillId="8" borderId="0" xfId="0" applyNumberFormat="1" applyFont="1" applyFill="1"/>
    <xf numFmtId="43" fontId="21" fillId="0" borderId="8" xfId="0" applyNumberFormat="1" applyFont="1" applyBorder="1" applyAlignment="1">
      <alignment horizontal="center" vertical="center"/>
    </xf>
    <xf numFmtId="0" fontId="33" fillId="0" borderId="8" xfId="0" applyFont="1" applyBorder="1"/>
    <xf numFmtId="3" fontId="33" fillId="0" borderId="8" xfId="0" applyNumberFormat="1" applyFont="1" applyBorder="1"/>
    <xf numFmtId="0" fontId="2" fillId="2" borderId="0" xfId="0" applyFont="1" applyFill="1" applyAlignment="1">
      <alignment horizontal="center" vertical="center"/>
    </xf>
    <xf numFmtId="10" fontId="2" fillId="2" borderId="0" xfId="0" applyNumberFormat="1" applyFont="1" applyFill="1" applyAlignment="1">
      <alignment horizontal="center" vertical="center"/>
    </xf>
    <xf numFmtId="168" fontId="34" fillId="0" borderId="8" xfId="3" applyNumberFormat="1" applyFont="1" applyBorder="1" applyAlignment="1">
      <alignment horizontal="center" vertical="center" wrapText="1"/>
    </xf>
    <xf numFmtId="168" fontId="34" fillId="0" borderId="8" xfId="3" applyNumberFormat="1" applyFont="1" applyBorder="1" applyAlignment="1">
      <alignment horizontal="right" vertical="center"/>
    </xf>
    <xf numFmtId="168" fontId="34" fillId="0" borderId="8" xfId="3" applyNumberFormat="1" applyFont="1" applyBorder="1" applyAlignment="1">
      <alignment vertical="center"/>
    </xf>
    <xf numFmtId="168" fontId="25" fillId="2" borderId="31" xfId="0" applyNumberFormat="1" applyFont="1" applyFill="1" applyBorder="1" applyAlignment="1">
      <alignment horizontal="center"/>
    </xf>
    <xf numFmtId="9" fontId="2" fillId="2" borderId="1" xfId="2" applyFont="1" applyFill="1" applyBorder="1" applyAlignment="1">
      <alignment horizontal="center" vertical="center"/>
    </xf>
    <xf numFmtId="0" fontId="0" fillId="0" borderId="43" xfId="0" applyBorder="1" applyAlignment="1">
      <alignment horizontal="center"/>
    </xf>
    <xf numFmtId="0" fontId="2" fillId="8" borderId="0" xfId="0" applyFont="1" applyFill="1" applyAlignment="1">
      <alignment horizontal="center" vertical="center"/>
    </xf>
    <xf numFmtId="0" fontId="3" fillId="8" borderId="0" xfId="0" applyFont="1" applyFill="1" applyAlignment="1">
      <alignment horizontal="center" vertical="center"/>
    </xf>
    <xf numFmtId="2" fontId="3" fillId="8" borderId="0" xfId="0" applyNumberFormat="1" applyFont="1" applyFill="1" applyAlignment="1">
      <alignment horizontal="center" vertical="center"/>
    </xf>
    <xf numFmtId="2" fontId="3" fillId="0" borderId="0" xfId="0" applyNumberFormat="1" applyFont="1" applyAlignment="1">
      <alignment horizontal="center" vertical="center" wrapText="1"/>
    </xf>
    <xf numFmtId="10" fontId="12" fillId="7" borderId="8" xfId="0" applyNumberFormat="1" applyFont="1" applyFill="1" applyBorder="1" applyAlignment="1">
      <alignment horizontal="center" vertical="center" wrapText="1"/>
    </xf>
    <xf numFmtId="10" fontId="12" fillId="7" borderId="5" xfId="0" applyNumberFormat="1" applyFont="1" applyFill="1" applyBorder="1" applyAlignment="1">
      <alignment horizontal="center" vertical="center" wrapText="1"/>
    </xf>
    <xf numFmtId="10" fontId="0" fillId="0" borderId="46" xfId="0" applyNumberFormat="1" applyBorder="1" applyAlignment="1">
      <alignment horizontal="center" vertical="center"/>
    </xf>
    <xf numFmtId="10" fontId="0" fillId="0" borderId="47" xfId="0" applyNumberFormat="1" applyBorder="1" applyAlignment="1">
      <alignment horizontal="center" vertical="center"/>
    </xf>
    <xf numFmtId="10" fontId="12" fillId="3" borderId="8" xfId="0" applyNumberFormat="1" applyFont="1" applyFill="1" applyBorder="1" applyAlignment="1">
      <alignment horizontal="center" vertical="center" wrapText="1"/>
    </xf>
    <xf numFmtId="4" fontId="0" fillId="0" borderId="0" xfId="0" applyNumberFormat="1"/>
    <xf numFmtId="0" fontId="35" fillId="0" borderId="44" xfId="0" applyFont="1" applyBorder="1" applyAlignment="1">
      <alignment vertical="top" wrapText="1"/>
    </xf>
    <xf numFmtId="0" fontId="7" fillId="0" borderId="0" xfId="0" applyFont="1" applyAlignment="1">
      <alignment horizontal="center" vertical="center"/>
    </xf>
    <xf numFmtId="0" fontId="0" fillId="4" borderId="0" xfId="0" applyFill="1" applyAlignment="1">
      <alignment horizontal="center"/>
    </xf>
    <xf numFmtId="0" fontId="0" fillId="4" borderId="0" xfId="0" applyFill="1"/>
    <xf numFmtId="0" fontId="0" fillId="4" borderId="0" xfId="0" applyFill="1" applyAlignment="1">
      <alignment horizontal="center" wrapText="1"/>
    </xf>
    <xf numFmtId="0" fontId="35" fillId="0" borderId="44" xfId="0" applyFont="1" applyBorder="1" applyAlignment="1">
      <alignment vertical="center" wrapText="1"/>
    </xf>
    <xf numFmtId="9" fontId="0" fillId="0" borderId="0" xfId="2" applyFont="1" applyAlignment="1">
      <alignment horizontal="center" wrapText="1"/>
    </xf>
    <xf numFmtId="0" fontId="0" fillId="0" borderId="0" xfId="0" applyAlignment="1">
      <alignment horizontal="center" wrapText="1"/>
    </xf>
    <xf numFmtId="0" fontId="0" fillId="0" borderId="0" xfId="2" applyNumberFormat="1" applyFont="1" applyAlignment="1">
      <alignment horizontal="center" wrapText="1"/>
    </xf>
    <xf numFmtId="0" fontId="16" fillId="6" borderId="0" xfId="0" applyFont="1" applyFill="1" applyAlignment="1">
      <alignment horizontal="center" wrapText="1"/>
    </xf>
    <xf numFmtId="0" fontId="15" fillId="0" borderId="0" xfId="0" applyFont="1" applyAlignment="1">
      <alignment horizontal="center" vertical="center" wrapText="1"/>
    </xf>
    <xf numFmtId="2"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16" fillId="6" borderId="0" xfId="0" applyFont="1" applyFill="1" applyAlignment="1">
      <alignment horizontal="center" vertical="center" wrapText="1"/>
    </xf>
    <xf numFmtId="0" fontId="28" fillId="7" borderId="0" xfId="0" applyFont="1" applyFill="1" applyAlignment="1">
      <alignment horizontal="center" vertical="center" wrapText="1"/>
    </xf>
    <xf numFmtId="10" fontId="0" fillId="0" borderId="0" xfId="0" applyNumberFormat="1" applyAlignment="1">
      <alignment horizontal="center" wrapText="1"/>
    </xf>
    <xf numFmtId="0" fontId="0" fillId="0" borderId="0" xfId="0" applyAlignment="1">
      <alignment horizontal="center" vertical="center" wrapText="1"/>
    </xf>
    <xf numFmtId="0" fontId="15" fillId="5" borderId="0" xfId="0" applyFont="1" applyFill="1" applyAlignment="1">
      <alignment horizontal="center" wrapText="1"/>
    </xf>
    <xf numFmtId="165" fontId="17" fillId="4" borderId="0" xfId="0" applyNumberFormat="1" applyFont="1" applyFill="1" applyAlignment="1">
      <alignment horizontal="center" vertical="center" wrapText="1"/>
    </xf>
    <xf numFmtId="0" fontId="15" fillId="5" borderId="0" xfId="0" applyFont="1" applyFill="1" applyAlignment="1">
      <alignment horizontal="center" vertical="center" wrapText="1"/>
    </xf>
    <xf numFmtId="165" fontId="15" fillId="0" borderId="0" xfId="0" applyNumberFormat="1" applyFont="1" applyAlignment="1">
      <alignment horizontal="center" vertical="center" wrapText="1"/>
    </xf>
    <xf numFmtId="164" fontId="17" fillId="4" borderId="0" xfId="0" applyNumberFormat="1" applyFont="1" applyFill="1" applyAlignment="1">
      <alignment horizontal="center" wrapText="1"/>
    </xf>
    <xf numFmtId="165" fontId="0" fillId="0" borderId="0" xfId="0" applyNumberFormat="1" applyAlignment="1">
      <alignment horizontal="center" wrapText="1"/>
    </xf>
    <xf numFmtId="0" fontId="11" fillId="2" borderId="0" xfId="0" applyFont="1" applyFill="1" applyAlignment="1">
      <alignment horizontal="center" vertical="center" wrapText="1"/>
    </xf>
    <xf numFmtId="0" fontId="36" fillId="0" borderId="0" xfId="0" applyFont="1" applyAlignment="1">
      <alignment horizontal="center" vertical="center" wrapText="1"/>
    </xf>
    <xf numFmtId="0" fontId="1" fillId="0" borderId="45" xfId="0" applyFont="1" applyBorder="1" applyAlignment="1">
      <alignment vertical="center" wrapText="1"/>
    </xf>
    <xf numFmtId="0" fontId="2" fillId="2" borderId="5" xfId="0" applyFont="1" applyFill="1" applyBorder="1" applyAlignment="1">
      <alignment horizontal="center" vertical="center"/>
    </xf>
    <xf numFmtId="0" fontId="34" fillId="0" borderId="21" xfId="0" applyFont="1" applyBorder="1"/>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4" fillId="0" borderId="21" xfId="0" applyFont="1" applyBorder="1" applyAlignment="1">
      <alignment horizontal="center"/>
    </xf>
    <xf numFmtId="14" fontId="34" fillId="0" borderId="21" xfId="0" applyNumberFormat="1" applyFont="1" applyBorder="1" applyAlignment="1">
      <alignment horizontal="center"/>
    </xf>
    <xf numFmtId="0" fontId="7" fillId="0" borderId="21" xfId="0" applyFont="1" applyBorder="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horizontal="center" vertical="center"/>
    </xf>
    <xf numFmtId="0" fontId="6" fillId="0" borderId="50" xfId="0" applyFont="1" applyBorder="1" applyAlignment="1">
      <alignment horizontal="center" vertical="center"/>
    </xf>
    <xf numFmtId="0" fontId="2" fillId="2" borderId="11" xfId="0" applyFont="1" applyFill="1" applyBorder="1" applyAlignment="1">
      <alignment horizontal="center" vertical="center"/>
    </xf>
    <xf numFmtId="0" fontId="37" fillId="9" borderId="21" xfId="0" applyFont="1" applyFill="1" applyBorder="1" applyAlignment="1">
      <alignment horizontal="center" vertical="center"/>
    </xf>
    <xf numFmtId="0" fontId="37" fillId="10" borderId="21" xfId="0" applyFont="1" applyFill="1" applyBorder="1" applyAlignment="1">
      <alignment horizontal="center" vertical="center"/>
    </xf>
    <xf numFmtId="0" fontId="37" fillId="11" borderId="21" xfId="0" applyFont="1" applyFill="1" applyBorder="1" applyAlignment="1">
      <alignment horizontal="center" vertical="center"/>
    </xf>
    <xf numFmtId="0" fontId="38" fillId="0" borderId="21" xfId="0" applyFont="1" applyBorder="1" applyAlignment="1">
      <alignment horizontal="center" vertical="center"/>
    </xf>
    <xf numFmtId="0" fontId="39" fillId="0" borderId="21" xfId="0" applyFont="1" applyBorder="1" applyAlignment="1">
      <alignment vertical="center"/>
    </xf>
    <xf numFmtId="0" fontId="0" fillId="4" borderId="46" xfId="0" applyFont="1" applyFill="1" applyBorder="1" applyAlignment="1">
      <alignment horizontal="center" vertical="center" wrapText="1"/>
    </xf>
    <xf numFmtId="0" fontId="0" fillId="0" borderId="47" xfId="0" applyFont="1" applyBorder="1" applyAlignment="1">
      <alignment horizontal="center" vertical="top" wrapText="1"/>
    </xf>
    <xf numFmtId="0" fontId="2" fillId="2" borderId="0" xfId="0" applyFont="1" applyFill="1" applyAlignment="1">
      <alignment horizontal="center" vertical="center" wrapText="1"/>
    </xf>
    <xf numFmtId="0" fontId="8" fillId="3" borderId="1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10" fontId="2" fillId="2" borderId="6" xfId="0" applyNumberFormat="1" applyFont="1" applyFill="1" applyBorder="1" applyAlignment="1">
      <alignment horizontal="center" vertical="center"/>
    </xf>
    <xf numFmtId="10" fontId="2" fillId="2" borderId="2" xfId="0" applyNumberFormat="1" applyFont="1" applyFill="1" applyBorder="1" applyAlignment="1">
      <alignment horizontal="center" vertical="center"/>
    </xf>
    <xf numFmtId="2" fontId="0" fillId="0" borderId="13" xfId="0" applyNumberFormat="1" applyBorder="1" applyAlignment="1">
      <alignment horizontal="center"/>
    </xf>
    <xf numFmtId="0" fontId="27" fillId="0" borderId="0" xfId="0" applyFont="1" applyAlignment="1">
      <alignment horizontal="center" vertical="center"/>
    </xf>
    <xf numFmtId="0" fontId="15" fillId="0" borderId="0" xfId="0" applyFont="1" applyAlignment="1">
      <alignment horizont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8" borderId="0" xfId="0" applyFont="1" applyFill="1" applyAlignment="1">
      <alignment horizontal="center" vertical="center" wrapText="1"/>
    </xf>
    <xf numFmtId="10" fontId="2" fillId="8" borderId="0" xfId="0" applyNumberFormat="1" applyFont="1" applyFill="1" applyAlignment="1">
      <alignment horizontal="center" vertical="center"/>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36" fillId="0" borderId="0" xfId="0" applyFont="1" applyAlignment="1">
      <alignment horizontal="center" vertical="center" wrapText="1"/>
    </xf>
    <xf numFmtId="1" fontId="6" fillId="0" borderId="0" xfId="0" applyNumberFormat="1" applyFont="1" applyAlignment="1">
      <alignment horizontal="center" vertical="center" wrapText="1"/>
    </xf>
    <xf numFmtId="0" fontId="15" fillId="0" borderId="0" xfId="0" applyFont="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1" fillId="2" borderId="9" xfId="0" applyFont="1" applyFill="1" applyBorder="1" applyAlignment="1">
      <alignment horizontal="center" vertical="center" wrapText="1"/>
    </xf>
    <xf numFmtId="39" fontId="30" fillId="0" borderId="18" xfId="3" applyNumberFormat="1" applyFont="1" applyFill="1" applyBorder="1" applyAlignment="1" applyProtection="1">
      <alignment horizontal="center" vertical="center" wrapText="1" readingOrder="1"/>
      <protection locked="0"/>
    </xf>
    <xf numFmtId="39" fontId="30" fillId="0" borderId="19" xfId="3" applyNumberFormat="1" applyFont="1" applyFill="1" applyBorder="1" applyAlignment="1" applyProtection="1">
      <alignment horizontal="center" vertical="center" wrapText="1" readingOrder="1"/>
      <protection locked="0"/>
    </xf>
    <xf numFmtId="39" fontId="29" fillId="0" borderId="37" xfId="3" applyNumberFormat="1" applyFont="1" applyFill="1" applyBorder="1" applyAlignment="1" applyProtection="1">
      <alignment horizontal="center" vertical="center" wrapText="1" readingOrder="1"/>
      <protection locked="0"/>
    </xf>
    <xf numFmtId="39" fontId="29" fillId="0" borderId="0" xfId="3" applyNumberFormat="1" applyFont="1" applyFill="1" applyBorder="1" applyAlignment="1" applyProtection="1">
      <alignment horizontal="center" vertical="center" wrapText="1" readingOrder="1"/>
      <protection locked="0"/>
    </xf>
    <xf numFmtId="39" fontId="29" fillId="0" borderId="38" xfId="3" applyNumberFormat="1" applyFont="1" applyFill="1" applyBorder="1" applyAlignment="1" applyProtection="1">
      <alignment horizontal="center" vertical="center" wrapText="1" readingOrder="1"/>
      <protection locked="0"/>
    </xf>
    <xf numFmtId="39" fontId="18" fillId="0" borderId="16" xfId="3" applyNumberFormat="1" applyFont="1" applyFill="1" applyBorder="1" applyAlignment="1" applyProtection="1">
      <alignment horizontal="center" vertical="center" wrapText="1" readingOrder="1"/>
      <protection locked="0"/>
    </xf>
    <xf numFmtId="39" fontId="18" fillId="0" borderId="17" xfId="3" applyNumberFormat="1" applyFont="1" applyFill="1" applyBorder="1" applyAlignment="1" applyProtection="1">
      <alignment horizontal="center" vertical="center" wrapText="1" readingOrder="1"/>
      <protection locked="0"/>
    </xf>
    <xf numFmtId="39" fontId="18" fillId="0" borderId="15" xfId="3" applyNumberFormat="1" applyFont="1" applyFill="1" applyBorder="1" applyAlignment="1" applyProtection="1">
      <alignment horizontal="center" vertical="center" wrapText="1" readingOrder="1"/>
      <protection locked="0"/>
    </xf>
    <xf numFmtId="9" fontId="31" fillId="0" borderId="19" xfId="2" applyFont="1" applyFill="1" applyBorder="1" applyAlignment="1" applyProtection="1">
      <alignment horizontal="center" vertical="center" wrapText="1" readingOrder="1"/>
    </xf>
    <xf numFmtId="9" fontId="31" fillId="0" borderId="20" xfId="2" applyFont="1" applyFill="1" applyBorder="1" applyAlignment="1" applyProtection="1">
      <alignment horizontal="center" vertical="center" wrapText="1" readingOrder="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37" fillId="9" borderId="39" xfId="0" applyFont="1" applyFill="1" applyBorder="1" applyAlignment="1">
      <alignment horizontal="center" vertical="center"/>
    </xf>
    <xf numFmtId="0" fontId="37" fillId="9" borderId="40" xfId="0" applyFont="1" applyFill="1" applyBorder="1" applyAlignment="1">
      <alignment horizontal="center" vertical="center"/>
    </xf>
    <xf numFmtId="0" fontId="37" fillId="9" borderId="41" xfId="0" applyFont="1" applyFill="1" applyBorder="1" applyAlignment="1">
      <alignment horizontal="center" vertical="center"/>
    </xf>
    <xf numFmtId="0" fontId="37" fillId="9" borderId="42" xfId="0" applyFont="1" applyFill="1" applyBorder="1" applyAlignment="1">
      <alignment horizontal="center" vertical="center"/>
    </xf>
    <xf numFmtId="0" fontId="37" fillId="9" borderId="48" xfId="0" applyFont="1" applyFill="1" applyBorder="1" applyAlignment="1">
      <alignment horizontal="center"/>
    </xf>
    <xf numFmtId="0" fontId="37" fillId="9" borderId="49" xfId="0" applyFont="1" applyFill="1" applyBorder="1" applyAlignment="1">
      <alignment horizontal="center"/>
    </xf>
    <xf numFmtId="0" fontId="37" fillId="9" borderId="22" xfId="0" applyFont="1" applyFill="1" applyBorder="1" applyAlignment="1">
      <alignment horizontal="center"/>
    </xf>
    <xf numFmtId="0" fontId="38" fillId="10" borderId="48" xfId="0" applyFont="1" applyFill="1" applyBorder="1" applyAlignment="1">
      <alignment horizontal="center"/>
    </xf>
    <xf numFmtId="0" fontId="38" fillId="10" borderId="49" xfId="0" applyFont="1" applyFill="1" applyBorder="1" applyAlignment="1">
      <alignment horizontal="center"/>
    </xf>
    <xf numFmtId="0" fontId="38" fillId="10" borderId="22" xfId="0" applyFont="1" applyFill="1" applyBorder="1" applyAlignment="1">
      <alignment horizontal="center"/>
    </xf>
    <xf numFmtId="0" fontId="38" fillId="11" borderId="48" xfId="0" applyFont="1" applyFill="1" applyBorder="1" applyAlignment="1">
      <alignment horizontal="center"/>
    </xf>
    <xf numFmtId="0" fontId="38" fillId="11" borderId="49" xfId="0" applyFont="1" applyFill="1" applyBorder="1" applyAlignment="1">
      <alignment horizontal="center"/>
    </xf>
    <xf numFmtId="0" fontId="38" fillId="11" borderId="22" xfId="0" applyFont="1" applyFill="1" applyBorder="1" applyAlignment="1">
      <alignment horizont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cellXfs>
  <cellStyles count="5">
    <cellStyle name="Millares" xfId="3" builtinId="3"/>
    <cellStyle name="Millares 2" xfId="4"/>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ocumenttasks/documenttask1.xml><?xml version="1.0" encoding="utf-8"?>
<Tasks xmlns="http://schemas.microsoft.com/office/tasks/2019/documenttasks">
  <Task id="{5F4A2106-577E-4208-95FA-332AF361BD97}">
    <Anchor>
      <Comment id="{8EF16A34-E0EC-46AA-9139-984ADC01E5C7}"/>
    </Anchor>
    <History>
      <Event time="2025-07-09T15:06:26.36" id="{AE26E43E-6FCC-4E3E-8F22-164B932F55E8}">
        <Attribution userId="S::juan.diaz@cnss.gob.do::5e053274-27cb-42b7-9db2-b245195dbc3c" userName="Juan Diaz" userProvider="AD"/>
        <Anchor>
          <Comment id="{8EF16A34-E0EC-46AA-9139-984ADC01E5C7}"/>
        </Anchor>
        <Create/>
      </Event>
      <Event time="2025-07-09T15:06:26.36" id="{8049ECE4-EACD-435A-9FB6-A7E29D097272}">
        <Attribution userId="S::juan.diaz@cnss.gob.do::5e053274-27cb-42b7-9db2-b245195dbc3c" userName="Juan Diaz" userProvider="AD"/>
        <Anchor>
          <Comment id="{8EF16A34-E0EC-46AA-9139-984ADC01E5C7}"/>
        </Anchor>
        <Assign userId="S::melissa.cabrera@cnss.gob.do::99b4e1dc-04cf-4e54-8324-cc3631654729" userName="Melissa Cabrera" userProvider="AD"/>
      </Event>
      <Event time="2025-07-09T15:06:26.36" id="{AC2DCF09-F726-4934-8BCE-C018AD7666ED}">
        <Attribution userId="S::juan.diaz@cnss.gob.do::5e053274-27cb-42b7-9db2-b245195dbc3c" userName="Juan Diaz" userProvider="AD"/>
        <Anchor>
          <Comment id="{8EF16A34-E0EC-46AA-9139-984ADC01E5C7}"/>
        </Anchor>
        <SetTitle title="@Melissa Cabrera @Yessi Orozco @Giselle Cabrera"/>
      </Event>
    </History>
  </Task>
  <Task id="{7E32093E-E0B8-458A-BCA4-1F17AFE35527}">
    <Anchor>
      <Comment id="{E09F08DF-2CA7-40F3-A1B5-982C283FCAE9}"/>
    </Anchor>
    <History>
      <Event time="2025-07-09T15:07:03.88" id="{AF84D29F-13F7-4543-86C1-1C02DED2C89C}">
        <Attribution userId="S::juan.diaz@cnss.gob.do::5e053274-27cb-42b7-9db2-b245195dbc3c" userName="Juan Diaz" userProvider="AD"/>
        <Anchor>
          <Comment id="{E09F08DF-2CA7-40F3-A1B5-982C283FCAE9}"/>
        </Anchor>
        <Create/>
      </Event>
      <Event time="2025-07-09T15:07:03.88" id="{B8C72CF6-F823-4924-96D4-AE85056AA59C}">
        <Attribution userId="S::juan.diaz@cnss.gob.do::5e053274-27cb-42b7-9db2-b245195dbc3c" userName="Juan Diaz" userProvider="AD"/>
        <Anchor>
          <Comment id="{E09F08DF-2CA7-40F3-A1B5-982C283FCAE9}"/>
        </Anchor>
        <Assign userId="S::melissa.cabrera@cnss.gob.do::99b4e1dc-04cf-4e54-8324-cc3631654729" userName="Melissa Cabrera" userProvider="AD"/>
      </Event>
      <Event time="2025-07-09T15:07:03.88" id="{F4C38466-26C9-43BB-AF94-5E9578682ADB}">
        <Attribution userId="S::juan.diaz@cnss.gob.do::5e053274-27cb-42b7-9db2-b245195dbc3c" userName="Juan Diaz" userProvider="AD"/>
        <Anchor>
          <Comment id="{E09F08DF-2CA7-40F3-A1B5-982C283FCAE9}"/>
        </Anchor>
        <SetTitle title="@Melissa Cabrera favor completar justificacion."/>
      </Event>
    </History>
  </Task>
  <Task id="{9C214FDC-4053-4235-B750-269FBDD4AF6E}">
    <Anchor>
      <Comment id="{DCE220AA-EC97-48C8-B3B0-32887174BBA8}"/>
    </Anchor>
    <History>
      <Event time="2025-07-03T20:02:38.49" id="{4ECDB628-025A-4F8A-A50B-599BEC8C5A24}">
        <Attribution userId="S::juan.diaz@cnss.gob.do::5e053274-27cb-42b7-9db2-b245195dbc3c" userName="Juan Diaz" userProvider="AD"/>
        <Anchor>
          <Comment id="{DCE220AA-EC97-48C8-B3B0-32887174BBA8}"/>
        </Anchor>
        <Create/>
      </Event>
      <Event time="2025-07-03T20:02:38.49" id="{1138804C-34D7-4D50-9A28-099D149CCEFB}">
        <Attribution userId="S::juan.diaz@cnss.gob.do::5e053274-27cb-42b7-9db2-b245195dbc3c" userName="Juan Diaz" userProvider="AD"/>
        <Anchor>
          <Comment id="{DCE220AA-EC97-48C8-B3B0-32887174BBA8}"/>
        </Anchor>
        <Assign userId="S::melissa.cabrera@cnss.gob.do::99b4e1dc-04cf-4e54-8324-cc3631654729" userName="Melissa Cabrera" userProvider="AD"/>
      </Event>
      <Event time="2025-07-03T20:02:38.49" id="{4F38FCC3-BB84-4192-BEE3-0863DBA95316}">
        <Attribution userId="S::juan.diaz@cnss.gob.do::5e053274-27cb-42b7-9db2-b245195dbc3c" userName="Juan Diaz" userProvider="AD"/>
        <Anchor>
          <Comment id="{DCE220AA-EC97-48C8-B3B0-32887174BBA8}"/>
        </Anchor>
        <SetTitle title="@Melissa Cabrera @Giselle Cabrera @Yessi Orozco Hay que agregar las justificación de las deviaciones de lugar"/>
      </Event>
    </History>
  </Task>
</Tasks>
</file>

<file path=xl/persons/person.xml><?xml version="1.0" encoding="utf-8"?>
<personList xmlns="http://schemas.microsoft.com/office/spreadsheetml/2018/threadedcomments" xmlns:x="http://schemas.openxmlformats.org/spreadsheetml/2006/main">
  <person displayName="Juan Diaz" id="{0D5D1AE6-724D-4E85-8622-C88F16DF3CE7}" userId="juan.diaz@cnss.gob.do" providerId="PeoplePicker"/>
  <person displayName="Yessi Orozco" id="{588FD811-78D3-4CEA-B732-0D6D1DFD92BA}" userId="yessi.orozco@cnss.gob.do" providerId="PeoplePicker"/>
  <person displayName="Luis Alberto Rodriguez Reyes" id="{D04DD96F-AC37-49C1-AEB8-055E0187379F}" userId="Luis.Rodriguez@cnss.gob.do" providerId="PeoplePicker"/>
  <person displayName="Giselle Cabrera" id="{4D0AA4A6-C564-4F86-B773-D2A9934D0AE8}" userId="Giselle.Cabrera@cnss.gob.do" providerId="PeoplePicker"/>
  <person displayName="Melissa Cabrera" id="{EA27697D-B16B-451B-88A4-692FA5731D8D}" userId="melissa.cabrera@cnss.gob.do" providerId="PeoplePicker"/>
  <person displayName="Juan Diaz" id="{6CAD7149-9541-4CA0-A3A8-8FD28BD54D81}" userId="S::juan.diaz@cnss.gob.do::5e053274-27cb-42b7-9db2-b245195dbc3c" providerId="AD"/>
  <person displayName="Escania Navarro" id="{D5236802-D3B1-4031-80D8-9A7DC4298070}" userId="S::escania.navarro@cnss.gob.do::dee2144c-d9d4-419a-9311-58cd70e79fa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40" dT="2025-07-09T15:06:26.54" personId="{6CAD7149-9541-4CA0-A3A8-8FD28BD54D81}" id="{8EF16A34-E0EC-46AA-9139-984ADC01E5C7}">
    <text xml:space="preserve">@Melissa Cabrera @Yessi Orozco @Giselle Cabrera </text>
    <mentions>
      <mention mentionpersonId="{EA27697D-B16B-451B-88A4-692FA5731D8D}" mentionId="{D1575542-DD79-43DC-ADDB-A542166202BD}" startIndex="0" length="16"/>
      <mention mentionpersonId="{588FD811-78D3-4CEA-B732-0D6D1DFD92BA}" mentionId="{A7F7B13B-E454-464F-B30B-5EA940275942}" startIndex="17" length="13"/>
      <mention mentionpersonId="{4D0AA4A6-C564-4F86-B773-D2A9934D0AE8}" mentionId="{5C0B57FD-FD5B-4067-B5C3-24B0199F7FFD}" startIndex="31" length="16"/>
    </mentions>
  </threadedComment>
  <threadedComment ref="W40" dT="2025-07-03T20:02:38.73" personId="{6CAD7149-9541-4CA0-A3A8-8FD28BD54D81}" id="{DCE220AA-EC97-48C8-B3B0-32887174BBA8}">
    <text>@Melissa Cabrera @Giselle Cabrera @Yessi Orozco Hay que agregar las justificación de las deviaciones de lugar</text>
    <mentions>
      <mention mentionpersonId="{EA27697D-B16B-451B-88A4-692FA5731D8D}" mentionId="{D71D690F-BA4C-46CA-AF1E-53C7AECE1D45}" startIndex="0" length="16"/>
      <mention mentionpersonId="{4D0AA4A6-C564-4F86-B773-D2A9934D0AE8}" mentionId="{7FD21B0D-9BD2-4702-AD36-AC78B11AF199}" startIndex="17" length="16"/>
      <mention mentionpersonId="{588FD811-78D3-4CEA-B732-0D6D1DFD92BA}" mentionId="{87757702-0500-4829-B514-37BFD11FA6EA}" startIndex="34" length="13"/>
    </mentions>
  </threadedComment>
  <threadedComment ref="W40" dT="2025-07-14T19:11:50.57" personId="{D5236802-D3B1-4031-80D8-9A7DC4298070}" id="{B095FB0E-8C21-4C05-A8F2-4A6BCDE4C9F8}" parentId="{DCE220AA-EC97-48C8-B3B0-32887174BBA8}">
    <text>@Melissa Cabrera favor incluir el monto al que se refiere el pago de completivo</text>
    <mentions>
      <mention mentionpersonId="{EA27697D-B16B-451B-88A4-692FA5731D8D}" mentionId="{2D821F4E-8FC4-400C-9F02-18CCBFE43774}" startIndex="0" length="16"/>
    </mentions>
  </threadedComment>
  <threadedComment ref="W40" dT="2025-07-14T19:15:51.02" personId="{D5236802-D3B1-4031-80D8-9A7DC4298070}" id="{B4BC30B3-EB5E-4E34-8D9D-A56E1A8852DB}" parentId="{DCE220AA-EC97-48C8-B3B0-32887174BBA8}">
    <text>Indicar porcentaje que representó  en el T1 la no ejecución y cantidad (o cual no se ejecutó dentro del primer trimestre año. Adicionalment)</text>
  </threadedComment>
  <threadedComment ref="W40" dT="2025-07-14T19:19:32.96" personId="{D5236802-D3B1-4031-80D8-9A7DC4298070}" id="{25128C1F-89AE-4AF6-A335-015A6B83320F}" parentId="{DCE220AA-EC97-48C8-B3B0-32887174BBA8}">
    <text xml:space="preserve">indicar cantidad de temas planificados ejecutarse para el t2 en el backlog </text>
  </threadedComment>
  <threadedComment ref="W40" dT="2025-07-14T19:21:43.25" personId="{D5236802-D3B1-4031-80D8-9A7DC4298070}" id="{A2106DCA-DFCD-473B-B785-7D89D72233FB}" parentId="{DCE220AA-EC97-48C8-B3B0-32887174BBA8}">
    <text>@Juan Diaz no entiendo el ultimo parrafo revisar, seria un comentario el t1</text>
    <mentions>
      <mention mentionpersonId="{0D5D1AE6-724D-4E85-8622-C88F16DF3CE7}" mentionId="{6015DD8D-EF69-463D-84F2-226FBA5CA936}" startIndex="0" length="10"/>
    </mentions>
  </threadedComment>
  <threadedComment ref="V41" dT="2025-07-09T15:07:03.98" personId="{6CAD7149-9541-4CA0-A3A8-8FD28BD54D81}" id="{E09F08DF-2CA7-40F3-A1B5-982C283FCAE9}">
    <text>@Melissa Cabrera favor completar justificacion.</text>
    <mentions>
      <mention mentionpersonId="{EA27697D-B16B-451B-88A4-692FA5731D8D}" mentionId="{557A4982-A804-4D5A-B8FB-F9DA4A68BAA1}" startIndex="0" length="16"/>
    </mentions>
  </threadedComment>
  <threadedComment ref="V41" dT="2025-07-14T19:40:04.91" personId="{D5236802-D3B1-4031-80D8-9A7DC4298070}" id="{429CE5A7-10F6-4949-A7DE-8471AEF58CAD}" parentId="{E09F08DF-2CA7-40F3-A1B5-982C283FCAE9}">
    <text xml:space="preserve">@Melissa Cabrera  favor incluir la resolución que ampara la aplicación del 10% y cuanto en monto significó </text>
    <mentions>
      <mention mentionpersonId="{EA27697D-B16B-451B-88A4-692FA5731D8D}" mentionId="{1448101A-4222-48C5-AB66-20407A853CD1}" startIndex="0" length="16"/>
    </mentions>
  </threadedComment>
  <threadedComment ref="V41" dT="2025-07-15T13:12:38.16" personId="{D5236802-D3B1-4031-80D8-9A7DC4298070}" id="{BC72176B-EDBE-4551-94CB-832240309761}" parentId="{E09F08DF-2CA7-40F3-A1B5-982C283FCAE9}">
    <text xml:space="preserve">@Luis Alberto Rodriguez Reyes </text>
    <mentions>
      <mention mentionpersonId="{D04DD96F-AC37-49C1-AEB8-055E0187379F}" mentionId="{BF5E20F5-A8C3-44DF-A47B-EE19CCBCEA78}" startIndex="0" length="2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68"/>
  <sheetViews>
    <sheetView showGridLines="0" tabSelected="1" zoomScale="85" zoomScaleNormal="85" workbookViewId="0">
      <selection activeCell="N40" sqref="N40"/>
    </sheetView>
  </sheetViews>
  <sheetFormatPr baseColWidth="10" defaultColWidth="11.42578125" defaultRowHeight="15" x14ac:dyDescent="0.25"/>
  <cols>
    <col min="1" max="1" width="5" customWidth="1"/>
    <col min="2" max="2" width="31.7109375" style="45" customWidth="1"/>
    <col min="3" max="3" width="19" style="3" customWidth="1"/>
    <col min="4" max="4" width="25.28515625" style="3" customWidth="1"/>
    <col min="5" max="5" width="18" bestFit="1" customWidth="1"/>
    <col min="6" max="6" width="15.5703125" customWidth="1"/>
    <col min="7" max="7" width="17.140625" style="3" bestFit="1" customWidth="1"/>
    <col min="8" max="8" width="21.28515625" style="119" customWidth="1"/>
    <col min="10" max="10" width="42.5703125" bestFit="1" customWidth="1"/>
    <col min="11" max="11" width="25" style="3" customWidth="1"/>
    <col min="12" max="12" width="15.42578125" bestFit="1" customWidth="1"/>
    <col min="13" max="13" width="15.140625" customWidth="1"/>
    <col min="14" max="14" width="17" customWidth="1"/>
    <col min="15" max="15" width="13.28515625" customWidth="1"/>
    <col min="16" max="16" width="14.42578125" customWidth="1"/>
    <col min="17" max="17" width="15.28515625" customWidth="1"/>
    <col min="18" max="18" width="14.7109375" bestFit="1" customWidth="1"/>
    <col min="19" max="19" width="17.5703125" customWidth="1"/>
    <col min="20" max="20" width="14.85546875" bestFit="1" customWidth="1"/>
    <col min="21" max="21" width="25.140625" customWidth="1"/>
    <col min="22" max="22" width="104.5703125" style="3" customWidth="1"/>
    <col min="23" max="23" width="93.5703125" customWidth="1"/>
    <col min="24" max="24" width="80.28515625" customWidth="1"/>
    <col min="29" max="29" width="11.42578125" style="3"/>
  </cols>
  <sheetData>
    <row r="1" spans="4:29" ht="15.75" thickBot="1" x14ac:dyDescent="0.3">
      <c r="I1" s="3"/>
    </row>
    <row r="2" spans="4:29" ht="16.5" thickBot="1" x14ac:dyDescent="0.3">
      <c r="J2" s="140" t="s">
        <v>5</v>
      </c>
      <c r="K2" s="141" t="s">
        <v>6</v>
      </c>
      <c r="L2" s="141" t="s">
        <v>7</v>
      </c>
      <c r="M2" s="141" t="s">
        <v>1</v>
      </c>
    </row>
    <row r="3" spans="4:29" ht="16.5" thickBot="1" x14ac:dyDescent="0.3">
      <c r="G3" s="3" t="s">
        <v>0</v>
      </c>
      <c r="J3" s="142">
        <v>616</v>
      </c>
      <c r="K3" s="143">
        <v>45848</v>
      </c>
      <c r="L3" s="142">
        <v>7</v>
      </c>
      <c r="M3" s="142" t="s">
        <v>8</v>
      </c>
      <c r="O3" s="141" t="s">
        <v>1</v>
      </c>
      <c r="P3" s="3"/>
    </row>
    <row r="4" spans="4:29" ht="16.5" customHeight="1" thickBot="1" x14ac:dyDescent="0.3">
      <c r="D4" s="159" t="s">
        <v>2</v>
      </c>
      <c r="E4" s="8" t="s">
        <v>3</v>
      </c>
      <c r="F4" s="1">
        <v>28</v>
      </c>
      <c r="G4" s="1">
        <v>24</v>
      </c>
      <c r="H4" s="118" t="s">
        <v>4</v>
      </c>
      <c r="J4" s="142">
        <v>617</v>
      </c>
      <c r="K4" s="143">
        <v>45862</v>
      </c>
      <c r="L4" s="142">
        <v>4</v>
      </c>
      <c r="M4" s="142" t="s">
        <v>8</v>
      </c>
      <c r="O4" s="144" t="s">
        <v>8</v>
      </c>
      <c r="P4" s="144">
        <v>5</v>
      </c>
    </row>
    <row r="5" spans="4:29" ht="15.75" thickBot="1" x14ac:dyDescent="0.3">
      <c r="D5" s="160"/>
      <c r="E5" s="29" t="s">
        <v>9</v>
      </c>
      <c r="F5" s="2">
        <v>28</v>
      </c>
      <c r="G5" s="47">
        <f>(F5*G4)/F4</f>
        <v>24</v>
      </c>
      <c r="J5" s="142">
        <v>618</v>
      </c>
      <c r="K5" s="143">
        <v>45876</v>
      </c>
      <c r="L5" s="142">
        <v>7</v>
      </c>
      <c r="M5" s="142" t="s">
        <v>8</v>
      </c>
      <c r="O5" s="144" t="s">
        <v>10</v>
      </c>
      <c r="P5" s="144">
        <v>2</v>
      </c>
    </row>
    <row r="6" spans="4:29" ht="15.75" thickBot="1" x14ac:dyDescent="0.3">
      <c r="D6" s="160"/>
      <c r="E6" s="29" t="s">
        <v>11</v>
      </c>
      <c r="F6" s="161">
        <f>+G5/G4</f>
        <v>1</v>
      </c>
      <c r="G6" s="162"/>
      <c r="H6" s="127">
        <f>F6/100</f>
        <v>0.01</v>
      </c>
      <c r="J6" s="142">
        <v>619</v>
      </c>
      <c r="K6" s="143">
        <v>45897</v>
      </c>
      <c r="L6" s="142">
        <v>8</v>
      </c>
      <c r="M6" s="142" t="s">
        <v>8</v>
      </c>
      <c r="O6" s="3"/>
      <c r="P6" s="3"/>
    </row>
    <row r="7" spans="4:29" x14ac:dyDescent="0.25">
      <c r="F7" s="163">
        <f>G5/G4</f>
        <v>1</v>
      </c>
      <c r="G7" s="163"/>
      <c r="J7" s="142">
        <v>620</v>
      </c>
      <c r="K7" s="143">
        <v>45911</v>
      </c>
      <c r="L7" s="142">
        <v>9</v>
      </c>
      <c r="M7" s="142" t="s">
        <v>8</v>
      </c>
    </row>
    <row r="8" spans="4:29" x14ac:dyDescent="0.25">
      <c r="J8" s="142">
        <v>621</v>
      </c>
      <c r="K8" s="143">
        <v>45917</v>
      </c>
      <c r="L8" s="142">
        <v>1</v>
      </c>
      <c r="M8" s="142" t="s">
        <v>10</v>
      </c>
    </row>
    <row r="9" spans="4:29" ht="15.75" thickBot="1" x14ac:dyDescent="0.3">
      <c r="G9" s="3" t="s">
        <v>0</v>
      </c>
      <c r="J9" s="142">
        <v>622</v>
      </c>
      <c r="K9" s="143">
        <v>45919</v>
      </c>
      <c r="L9" s="142">
        <v>1</v>
      </c>
      <c r="M9" s="142" t="s">
        <v>10</v>
      </c>
    </row>
    <row r="10" spans="4:29" ht="16.5" thickBot="1" x14ac:dyDescent="0.3">
      <c r="D10" s="159" t="s">
        <v>12</v>
      </c>
      <c r="E10" s="8" t="s">
        <v>3</v>
      </c>
      <c r="F10" s="1">
        <v>21</v>
      </c>
      <c r="G10" s="1">
        <f>+H12</f>
        <v>23.75</v>
      </c>
      <c r="H10" s="118">
        <v>0.95</v>
      </c>
      <c r="J10" s="4" t="s">
        <v>13</v>
      </c>
      <c r="K10" s="5"/>
      <c r="L10" s="6">
        <f>SUM(L3:L9)</f>
        <v>37</v>
      </c>
      <c r="M10" s="5"/>
    </row>
    <row r="11" spans="4:29" ht="15.75" thickBot="1" x14ac:dyDescent="0.3">
      <c r="D11" s="160"/>
      <c r="E11" s="29" t="s">
        <v>9</v>
      </c>
      <c r="F11" s="2">
        <v>37</v>
      </c>
      <c r="G11" s="48">
        <f>(F11*G10)/F10</f>
        <v>41.845238095238095</v>
      </c>
      <c r="H11" s="120">
        <v>25</v>
      </c>
    </row>
    <row r="12" spans="4:29" ht="15.75" thickBot="1" x14ac:dyDescent="0.3">
      <c r="D12" s="160"/>
      <c r="E12" s="29" t="s">
        <v>11</v>
      </c>
      <c r="F12" s="161">
        <f>+G11/G10</f>
        <v>1.7619047619047619</v>
      </c>
      <c r="G12" s="162"/>
      <c r="H12" s="120">
        <f>+H11*H10</f>
        <v>23.75</v>
      </c>
    </row>
    <row r="13" spans="4:29" ht="15.75" thickBot="1" x14ac:dyDescent="0.3">
      <c r="H13" s="118"/>
      <c r="J13" s="175" t="s">
        <v>14</v>
      </c>
      <c r="K13" s="176"/>
      <c r="L13" s="176"/>
      <c r="M13" s="176"/>
      <c r="N13" s="176"/>
      <c r="O13" s="176"/>
      <c r="P13" s="176"/>
      <c r="Q13" s="176"/>
      <c r="R13" s="176"/>
      <c r="S13" s="176"/>
      <c r="T13" s="176"/>
      <c r="U13" s="94"/>
      <c r="AB13" s="3"/>
      <c r="AC13"/>
    </row>
    <row r="14" spans="4:29" ht="15.75" thickBot="1" x14ac:dyDescent="0.3">
      <c r="G14" s="3" t="s">
        <v>0</v>
      </c>
      <c r="H14" s="118"/>
      <c r="J14" s="7" t="s">
        <v>15</v>
      </c>
      <c r="K14" s="8" t="s">
        <v>16</v>
      </c>
      <c r="L14" s="9" t="s">
        <v>17</v>
      </c>
      <c r="M14" s="10" t="s">
        <v>18</v>
      </c>
      <c r="N14" s="10" t="s">
        <v>19</v>
      </c>
      <c r="O14" s="10" t="s">
        <v>20</v>
      </c>
      <c r="P14" s="10" t="s">
        <v>21</v>
      </c>
      <c r="Q14" s="8" t="s">
        <v>22</v>
      </c>
      <c r="R14" s="7" t="s">
        <v>23</v>
      </c>
      <c r="S14" s="7" t="s">
        <v>24</v>
      </c>
      <c r="T14" s="7" t="s">
        <v>134</v>
      </c>
      <c r="U14" s="148" t="s">
        <v>25</v>
      </c>
      <c r="V14" s="7"/>
      <c r="W14" s="7" t="s">
        <v>26</v>
      </c>
    </row>
    <row r="15" spans="4:29" ht="15.75" thickBot="1" x14ac:dyDescent="0.3">
      <c r="D15" s="159" t="s">
        <v>27</v>
      </c>
      <c r="E15" s="8" t="s">
        <v>3</v>
      </c>
      <c r="F15" s="1">
        <v>1100</v>
      </c>
      <c r="G15" s="1">
        <f>+H17</f>
        <v>1.25</v>
      </c>
      <c r="H15" s="118">
        <v>0.05</v>
      </c>
      <c r="J15" s="11" t="s">
        <v>28</v>
      </c>
      <c r="K15" s="12">
        <v>4</v>
      </c>
      <c r="L15" s="13">
        <v>2</v>
      </c>
      <c r="M15" s="14">
        <v>1</v>
      </c>
      <c r="N15" s="11">
        <v>1</v>
      </c>
      <c r="O15" s="15">
        <v>0</v>
      </c>
      <c r="P15" s="11">
        <v>0</v>
      </c>
      <c r="Q15" s="15">
        <v>0</v>
      </c>
      <c r="R15" s="16">
        <v>1</v>
      </c>
      <c r="S15" s="16">
        <v>0</v>
      </c>
      <c r="T15" s="146">
        <v>1</v>
      </c>
      <c r="U15" s="144">
        <f>SUM(K15:T15)</f>
        <v>10</v>
      </c>
      <c r="V15" s="113"/>
      <c r="W15" s="40">
        <f>+U15/$U$18</f>
        <v>0.27027027027027029</v>
      </c>
    </row>
    <row r="16" spans="4:29" ht="15.75" thickBot="1" x14ac:dyDescent="0.3">
      <c r="D16" s="160"/>
      <c r="E16" s="29" t="s">
        <v>9</v>
      </c>
      <c r="F16" s="2">
        <f>+AB67+AB68</f>
        <v>1155</v>
      </c>
      <c r="G16" s="47">
        <f>(F16*G15)/F15</f>
        <v>1.3125</v>
      </c>
      <c r="H16" s="120">
        <v>25</v>
      </c>
      <c r="J16" s="17" t="s">
        <v>29</v>
      </c>
      <c r="K16" s="45">
        <v>10</v>
      </c>
      <c r="L16" s="18">
        <v>0</v>
      </c>
      <c r="M16" s="19">
        <v>2</v>
      </c>
      <c r="N16" s="17">
        <v>0</v>
      </c>
      <c r="O16" s="19">
        <v>1</v>
      </c>
      <c r="P16" s="17">
        <v>0</v>
      </c>
      <c r="Q16" s="19">
        <v>0</v>
      </c>
      <c r="R16" s="17">
        <v>2</v>
      </c>
      <c r="S16" s="17">
        <v>5</v>
      </c>
      <c r="T16" s="147">
        <v>0</v>
      </c>
      <c r="U16" s="144">
        <f>SUM(K16:T16)</f>
        <v>20</v>
      </c>
      <c r="V16" s="19"/>
      <c r="W16" s="40">
        <f>+U16/$U$18</f>
        <v>0.54054054054054057</v>
      </c>
    </row>
    <row r="17" spans="3:29" ht="15.75" thickBot="1" x14ac:dyDescent="0.3">
      <c r="D17" s="160"/>
      <c r="E17" s="29" t="s">
        <v>11</v>
      </c>
      <c r="F17" s="161">
        <f>+G16/G15</f>
        <v>1.05</v>
      </c>
      <c r="G17" s="162"/>
      <c r="H17" s="119">
        <f>+H16*H15</f>
        <v>1.25</v>
      </c>
      <c r="J17" s="20" t="s">
        <v>30</v>
      </c>
      <c r="K17" s="21">
        <v>0</v>
      </c>
      <c r="L17" s="22">
        <v>3</v>
      </c>
      <c r="M17" s="21">
        <v>0</v>
      </c>
      <c r="N17" s="20">
        <v>4</v>
      </c>
      <c r="O17" s="21">
        <v>0</v>
      </c>
      <c r="P17" s="20">
        <v>0</v>
      </c>
      <c r="Q17" s="21">
        <v>0</v>
      </c>
      <c r="R17" s="20">
        <v>0</v>
      </c>
      <c r="S17" s="20">
        <v>0</v>
      </c>
      <c r="T17" s="145">
        <v>0</v>
      </c>
      <c r="U17" s="144">
        <f>SUM(K17:T17)</f>
        <v>7</v>
      </c>
      <c r="V17" s="19"/>
      <c r="W17" s="40">
        <f>+U17/$U$18</f>
        <v>0.1891891891891892</v>
      </c>
    </row>
    <row r="18" spans="3:29" ht="15.75" thickBot="1" x14ac:dyDescent="0.3">
      <c r="J18" s="23" t="s">
        <v>31</v>
      </c>
      <c r="K18" s="24">
        <f>SUM(K15:K17)</f>
        <v>14</v>
      </c>
      <c r="L18" s="24">
        <f t="shared" ref="L18:T18" si="0">SUM(L15:L17)</f>
        <v>5</v>
      </c>
      <c r="M18" s="24">
        <f t="shared" si="0"/>
        <v>3</v>
      </c>
      <c r="N18" s="24">
        <f t="shared" si="0"/>
        <v>5</v>
      </c>
      <c r="O18" s="24">
        <f t="shared" si="0"/>
        <v>1</v>
      </c>
      <c r="P18" s="24">
        <f t="shared" si="0"/>
        <v>0</v>
      </c>
      <c r="Q18" s="24">
        <f t="shared" si="0"/>
        <v>0</v>
      </c>
      <c r="R18" s="24">
        <f t="shared" si="0"/>
        <v>3</v>
      </c>
      <c r="S18" s="24">
        <f t="shared" si="0"/>
        <v>5</v>
      </c>
      <c r="T18" s="138">
        <f t="shared" si="0"/>
        <v>1</v>
      </c>
      <c r="U18" s="24">
        <f>SUM(U15:U17)</f>
        <v>37</v>
      </c>
      <c r="V18" s="100">
        <f>+U18/$U$18</f>
        <v>1</v>
      </c>
      <c r="AB18" s="3"/>
      <c r="AC18"/>
    </row>
    <row r="19" spans="3:29" ht="6.75" customHeight="1" x14ac:dyDescent="0.25">
      <c r="D19" s="168"/>
      <c r="E19" s="102"/>
      <c r="F19" s="103"/>
      <c r="G19" s="103"/>
      <c r="J19" s="94"/>
      <c r="K19" s="94"/>
      <c r="L19" s="94"/>
      <c r="M19" s="94"/>
      <c r="N19" s="94"/>
      <c r="O19" s="94"/>
      <c r="P19" s="94"/>
      <c r="Q19" s="94"/>
      <c r="R19" s="94"/>
      <c r="S19" s="94"/>
      <c r="T19" s="94"/>
      <c r="U19" s="94"/>
      <c r="AB19" s="3"/>
      <c r="AC19"/>
    </row>
    <row r="20" spans="3:29" hidden="1" x14ac:dyDescent="0.25">
      <c r="D20" s="168"/>
      <c r="E20" s="102"/>
      <c r="F20" s="103"/>
      <c r="G20" s="104"/>
      <c r="H20" s="119">
        <f>+F19+384</f>
        <v>384</v>
      </c>
      <c r="J20" s="94"/>
      <c r="K20" s="94"/>
      <c r="L20" s="94"/>
      <c r="M20" s="94"/>
      <c r="N20" s="94"/>
      <c r="O20" s="94"/>
      <c r="P20" s="94"/>
      <c r="Q20" s="94"/>
      <c r="R20" s="94"/>
      <c r="S20" s="94"/>
      <c r="AB20" s="3"/>
      <c r="AC20"/>
    </row>
    <row r="21" spans="3:29" hidden="1" x14ac:dyDescent="0.25">
      <c r="D21" s="168"/>
      <c r="E21" s="102"/>
      <c r="F21" s="169"/>
      <c r="G21" s="169"/>
      <c r="J21" s="94"/>
      <c r="K21" s="94"/>
      <c r="L21" s="94"/>
      <c r="M21" s="94"/>
      <c r="N21" s="94"/>
      <c r="O21" s="94"/>
      <c r="P21" s="94"/>
      <c r="Q21" s="94"/>
      <c r="R21" s="94"/>
      <c r="S21" s="94"/>
      <c r="AB21" s="3"/>
      <c r="AC21"/>
    </row>
    <row r="22" spans="3:29" x14ac:dyDescent="0.25">
      <c r="D22" s="42"/>
      <c r="E22" s="94"/>
      <c r="F22" s="95"/>
      <c r="G22" s="95"/>
    </row>
    <row r="23" spans="3:29" ht="25.5" x14ac:dyDescent="0.25">
      <c r="D23" s="135" t="s">
        <v>32</v>
      </c>
      <c r="E23" s="135" t="s">
        <v>33</v>
      </c>
      <c r="F23" s="135" t="s">
        <v>34</v>
      </c>
      <c r="G23" s="135" t="s">
        <v>35</v>
      </c>
      <c r="H23" s="128"/>
    </row>
    <row r="24" spans="3:29" ht="15.75" customHeight="1" x14ac:dyDescent="0.25">
      <c r="D24" s="172" t="s">
        <v>36</v>
      </c>
      <c r="E24" s="173">
        <f>+G11</f>
        <v>41.845238095238095</v>
      </c>
      <c r="F24" s="170">
        <f>+H12</f>
        <v>23.75</v>
      </c>
      <c r="G24" s="170">
        <f>+H11</f>
        <v>25</v>
      </c>
      <c r="H24" s="128"/>
      <c r="J24" s="209" t="s">
        <v>37</v>
      </c>
      <c r="K24" s="209"/>
      <c r="L24" s="209"/>
      <c r="M24" s="209"/>
      <c r="N24" s="209"/>
      <c r="O24" s="209"/>
      <c r="P24" s="209"/>
      <c r="Q24" s="25"/>
    </row>
    <row r="25" spans="3:29" ht="15" customHeight="1" thickBot="1" x14ac:dyDescent="0.3">
      <c r="D25" s="172"/>
      <c r="E25" s="173"/>
      <c r="F25" s="170"/>
      <c r="G25" s="170"/>
      <c r="H25" s="128"/>
      <c r="J25" s="210"/>
      <c r="K25" s="210"/>
      <c r="L25" s="210"/>
      <c r="M25" s="210"/>
      <c r="N25" s="210"/>
      <c r="O25" s="210"/>
      <c r="P25" s="210"/>
      <c r="Q25" s="25"/>
    </row>
    <row r="26" spans="3:29" ht="27.75" customHeight="1" thickBot="1" x14ac:dyDescent="0.3">
      <c r="D26" s="136" t="s">
        <v>38</v>
      </c>
      <c r="E26" s="81">
        <f>+G16</f>
        <v>1.3125</v>
      </c>
      <c r="F26" s="43">
        <f>+H17</f>
        <v>1.25</v>
      </c>
      <c r="G26" s="171"/>
      <c r="H26" s="128"/>
      <c r="J26" s="157" t="s">
        <v>39</v>
      </c>
      <c r="K26" s="157" t="s">
        <v>40</v>
      </c>
      <c r="L26" s="157" t="s">
        <v>41</v>
      </c>
      <c r="M26" s="157" t="s">
        <v>42</v>
      </c>
      <c r="N26" s="157" t="s">
        <v>43</v>
      </c>
      <c r="O26" s="157" t="s">
        <v>44</v>
      </c>
      <c r="P26" s="157" t="s">
        <v>45</v>
      </c>
      <c r="Q26" s="25"/>
    </row>
    <row r="27" spans="3:29" ht="15.75" thickBot="1" x14ac:dyDescent="0.3">
      <c r="D27" s="156" t="s">
        <v>46</v>
      </c>
      <c r="E27" s="156"/>
      <c r="F27" s="156"/>
      <c r="G27" s="105">
        <v>38</v>
      </c>
      <c r="H27" s="128"/>
      <c r="J27" s="158"/>
      <c r="K27" s="158"/>
      <c r="L27" s="158"/>
      <c r="M27" s="158"/>
      <c r="N27" s="158"/>
      <c r="O27" s="158"/>
      <c r="P27" s="158"/>
      <c r="Q27" s="25"/>
    </row>
    <row r="28" spans="3:29" ht="15.75" thickBot="1" x14ac:dyDescent="0.3">
      <c r="D28" s="156" t="s">
        <v>9</v>
      </c>
      <c r="E28" s="156"/>
      <c r="F28" s="156"/>
      <c r="G28" s="44">
        <f>+G27/G24</f>
        <v>1.52</v>
      </c>
      <c r="H28" s="128"/>
      <c r="J28" s="26">
        <v>45839</v>
      </c>
      <c r="K28" s="139">
        <v>307</v>
      </c>
      <c r="L28" s="139">
        <v>350</v>
      </c>
      <c r="M28" s="139">
        <v>483</v>
      </c>
      <c r="N28" s="139">
        <v>290</v>
      </c>
      <c r="O28" s="139">
        <v>28</v>
      </c>
      <c r="P28" s="139">
        <v>24</v>
      </c>
      <c r="Q28" s="25"/>
    </row>
    <row r="29" spans="3:29" ht="15.75" thickBot="1" x14ac:dyDescent="0.3">
      <c r="J29" s="26">
        <v>45870</v>
      </c>
      <c r="K29" s="139">
        <v>248</v>
      </c>
      <c r="L29" s="139">
        <v>273</v>
      </c>
      <c r="M29" s="139">
        <v>415</v>
      </c>
      <c r="N29" s="139">
        <v>378</v>
      </c>
      <c r="O29" s="139">
        <v>29</v>
      </c>
      <c r="P29" s="139">
        <v>31</v>
      </c>
      <c r="Q29" s="25"/>
    </row>
    <row r="30" spans="3:29" ht="15.75" thickBot="1" x14ac:dyDescent="0.3">
      <c r="J30" s="26">
        <v>45901</v>
      </c>
      <c r="K30" s="139">
        <v>266</v>
      </c>
      <c r="L30" s="139">
        <v>242</v>
      </c>
      <c r="M30" s="139">
        <v>320</v>
      </c>
      <c r="N30" s="139">
        <v>266</v>
      </c>
      <c r="O30" s="139">
        <v>30</v>
      </c>
      <c r="P30" s="139">
        <v>12</v>
      </c>
      <c r="Q30" s="25"/>
    </row>
    <row r="31" spans="3:29" ht="15.75" thickBot="1" x14ac:dyDescent="0.3">
      <c r="C31" s="165">
        <v>2024</v>
      </c>
      <c r="D31" s="165"/>
      <c r="E31" s="165"/>
      <c r="F31" s="165"/>
      <c r="G31" s="165"/>
      <c r="H31" s="165"/>
      <c r="J31" s="27" t="s">
        <v>13</v>
      </c>
      <c r="K31" s="28">
        <f>SUM(K28:K30)</f>
        <v>821</v>
      </c>
      <c r="L31" s="28">
        <f>SUM(L28:L30)</f>
        <v>865</v>
      </c>
      <c r="M31" s="28">
        <f t="shared" ref="M31:P31" si="1">SUM(M28:M30)</f>
        <v>1218</v>
      </c>
      <c r="N31" s="28">
        <f t="shared" si="1"/>
        <v>934</v>
      </c>
      <c r="O31" s="28">
        <f t="shared" si="1"/>
        <v>87</v>
      </c>
      <c r="P31" s="28">
        <f t="shared" si="1"/>
        <v>67</v>
      </c>
      <c r="Q31" s="25"/>
    </row>
    <row r="32" spans="3:29" x14ac:dyDescent="0.25">
      <c r="C32" s="73" t="s">
        <v>47</v>
      </c>
      <c r="D32" s="73"/>
      <c r="E32" s="73"/>
      <c r="F32" s="73"/>
      <c r="G32" s="73"/>
      <c r="H32" s="129"/>
    </row>
    <row r="33" spans="3:24" x14ac:dyDescent="0.25">
      <c r="C33" s="56" t="s">
        <v>48</v>
      </c>
      <c r="D33" s="57" t="s">
        <v>49</v>
      </c>
      <c r="E33" s="57" t="s">
        <v>50</v>
      </c>
      <c r="F33" s="56" t="s">
        <v>51</v>
      </c>
      <c r="G33" s="56" t="s">
        <v>52</v>
      </c>
      <c r="H33" s="121" t="s">
        <v>53</v>
      </c>
    </row>
    <row r="34" spans="3:24" x14ac:dyDescent="0.25">
      <c r="C34" s="53" t="s">
        <v>54</v>
      </c>
      <c r="D34" s="58">
        <v>27</v>
      </c>
      <c r="E34" s="58">
        <v>33</v>
      </c>
      <c r="F34" s="52">
        <v>30</v>
      </c>
      <c r="G34" s="52">
        <v>20</v>
      </c>
      <c r="H34" s="122">
        <v>110</v>
      </c>
    </row>
    <row r="35" spans="3:24" ht="15.75" customHeight="1" thickBot="1" x14ac:dyDescent="0.3">
      <c r="C35" s="53" t="s">
        <v>3</v>
      </c>
      <c r="D35" s="58">
        <v>25</v>
      </c>
      <c r="E35" s="58">
        <v>30</v>
      </c>
      <c r="F35" s="52">
        <v>30</v>
      </c>
      <c r="G35" s="52">
        <v>15</v>
      </c>
      <c r="H35" s="122">
        <v>100</v>
      </c>
    </row>
    <row r="36" spans="3:24" ht="15.75" thickBot="1" x14ac:dyDescent="0.3">
      <c r="C36" s="53" t="s">
        <v>55</v>
      </c>
      <c r="D36" s="76">
        <v>2400000</v>
      </c>
      <c r="E36" s="58" t="s">
        <v>56</v>
      </c>
      <c r="F36" s="52" t="s">
        <v>57</v>
      </c>
      <c r="G36" s="52" t="s">
        <v>58</v>
      </c>
      <c r="H36" s="123" t="s">
        <v>59</v>
      </c>
      <c r="J36" s="30"/>
      <c r="K36" s="46"/>
      <c r="L36" s="166" t="s">
        <v>60</v>
      </c>
      <c r="M36" s="167"/>
      <c r="N36" s="166" t="s">
        <v>61</v>
      </c>
      <c r="O36" s="167"/>
      <c r="P36" s="166" t="s">
        <v>62</v>
      </c>
      <c r="Q36" s="167"/>
      <c r="R36" s="166" t="s">
        <v>63</v>
      </c>
      <c r="S36" s="167"/>
      <c r="T36" s="31"/>
      <c r="U36" s="31"/>
      <c r="V36" s="31"/>
      <c r="W36" s="31"/>
    </row>
    <row r="37" spans="3:24" x14ac:dyDescent="0.25">
      <c r="C37" s="54"/>
      <c r="D37" s="59"/>
      <c r="E37" s="80">
        <v>3000000</v>
      </c>
      <c r="F37" s="79">
        <v>3000000</v>
      </c>
      <c r="G37" s="79">
        <f>+H37</f>
        <v>1657660</v>
      </c>
      <c r="H37" s="130">
        <f>10000000-2342340-3000000-3000000</f>
        <v>1657660</v>
      </c>
      <c r="J37" s="188" t="s">
        <v>64</v>
      </c>
      <c r="K37" s="188" t="s">
        <v>65</v>
      </c>
      <c r="L37" s="31" t="s">
        <v>66</v>
      </c>
      <c r="M37" s="32" t="s">
        <v>67</v>
      </c>
      <c r="N37" s="31" t="s">
        <v>66</v>
      </c>
      <c r="O37" s="31" t="s">
        <v>67</v>
      </c>
      <c r="P37" s="31" t="s">
        <v>66</v>
      </c>
      <c r="Q37" s="31" t="s">
        <v>67</v>
      </c>
      <c r="R37" s="31" t="s">
        <v>66</v>
      </c>
      <c r="S37" s="31" t="s">
        <v>55</v>
      </c>
      <c r="T37" s="177" t="s">
        <v>68</v>
      </c>
      <c r="U37" s="177" t="s">
        <v>69</v>
      </c>
      <c r="V37" s="177" t="s">
        <v>70</v>
      </c>
      <c r="W37" s="177" t="s">
        <v>71</v>
      </c>
      <c r="X37" s="177" t="s">
        <v>72</v>
      </c>
    </row>
    <row r="38" spans="3:24" x14ac:dyDescent="0.25">
      <c r="C38" s="54"/>
      <c r="D38" s="54"/>
      <c r="E38" s="54"/>
      <c r="F38" s="54"/>
      <c r="G38" s="54"/>
      <c r="H38" s="124"/>
      <c r="J38" s="177"/>
      <c r="K38" s="177"/>
      <c r="L38" s="31" t="s">
        <v>73</v>
      </c>
      <c r="M38" s="31" t="s">
        <v>74</v>
      </c>
      <c r="N38" s="31" t="s">
        <v>75</v>
      </c>
      <c r="O38" s="31" t="s">
        <v>76</v>
      </c>
      <c r="P38" s="31" t="s">
        <v>77</v>
      </c>
      <c r="Q38" s="31" t="s">
        <v>78</v>
      </c>
      <c r="R38" s="31" t="s">
        <v>79</v>
      </c>
      <c r="S38" s="31" t="s">
        <v>79</v>
      </c>
      <c r="T38" s="177"/>
      <c r="U38" s="177"/>
      <c r="V38" s="177"/>
      <c r="W38" s="177"/>
      <c r="X38" s="177"/>
    </row>
    <row r="39" spans="3:24" ht="15.75" thickBot="1" x14ac:dyDescent="0.3">
      <c r="C39" s="174">
        <v>2025</v>
      </c>
      <c r="D39" s="174"/>
      <c r="E39" s="174"/>
      <c r="F39" s="174"/>
      <c r="G39" s="174"/>
      <c r="H39" s="174"/>
      <c r="J39" s="189"/>
      <c r="K39" s="189"/>
      <c r="L39" s="33"/>
      <c r="M39" s="33"/>
      <c r="N39" s="33"/>
      <c r="O39" s="33"/>
      <c r="P39" s="33"/>
      <c r="Q39" s="33"/>
      <c r="R39" s="34" t="s">
        <v>80</v>
      </c>
      <c r="S39" s="34" t="s">
        <v>81</v>
      </c>
      <c r="T39" s="177"/>
      <c r="U39" s="177"/>
      <c r="V39" s="177"/>
      <c r="W39" s="177"/>
      <c r="X39" s="177"/>
    </row>
    <row r="40" spans="3:24" ht="330.75" thickBot="1" x14ac:dyDescent="0.3">
      <c r="C40" s="174"/>
      <c r="D40" s="174"/>
      <c r="E40" s="174"/>
      <c r="F40" s="174"/>
      <c r="G40" s="174"/>
      <c r="H40" s="174"/>
      <c r="J40" s="35" t="s">
        <v>47</v>
      </c>
      <c r="K40" s="36" t="s">
        <v>82</v>
      </c>
      <c r="L40" s="36">
        <v>100</v>
      </c>
      <c r="M40" s="37">
        <v>12000000</v>
      </c>
      <c r="N40" s="36">
        <v>37</v>
      </c>
      <c r="O40" s="38">
        <v>3000000</v>
      </c>
      <c r="P40" s="41">
        <f>+G27</f>
        <v>38</v>
      </c>
      <c r="Q40" s="38">
        <f>+N53</f>
        <v>3802788.99</v>
      </c>
      <c r="R40" s="106">
        <f>+P40/N40</f>
        <v>1.027027027027027</v>
      </c>
      <c r="S40" s="107">
        <f>+Q40/O40</f>
        <v>1.2675963300000002</v>
      </c>
      <c r="T40" s="108">
        <f>100%-R40</f>
        <v>-2.7027027027026973E-2</v>
      </c>
      <c r="U40" s="108">
        <f>100%-S40</f>
        <v>-0.26759633000000016</v>
      </c>
      <c r="V40" s="154" t="s">
        <v>141</v>
      </c>
      <c r="W40" s="137" t="s">
        <v>83</v>
      </c>
      <c r="X40" s="137" t="s">
        <v>84</v>
      </c>
    </row>
    <row r="41" spans="3:24" ht="409.5" customHeight="1" thickBot="1" x14ac:dyDescent="0.3">
      <c r="C41" s="74" t="s">
        <v>85</v>
      </c>
      <c r="D41" s="74"/>
      <c r="E41" s="74"/>
      <c r="F41" s="74"/>
      <c r="G41" s="74"/>
      <c r="H41" s="131"/>
      <c r="J41" s="35" t="s">
        <v>85</v>
      </c>
      <c r="K41" s="36" t="s">
        <v>86</v>
      </c>
      <c r="L41" s="36">
        <v>100</v>
      </c>
      <c r="M41" s="37">
        <v>20500000</v>
      </c>
      <c r="N41" s="36">
        <v>24</v>
      </c>
      <c r="O41" s="38">
        <v>7000000</v>
      </c>
      <c r="P41" s="41">
        <f>+G5</f>
        <v>24</v>
      </c>
      <c r="Q41" s="38">
        <f>+N54</f>
        <v>2832500</v>
      </c>
      <c r="R41" s="110">
        <f>+P41/N41</f>
        <v>1</v>
      </c>
      <c r="S41" s="107">
        <f>+Q41/O41</f>
        <v>0.40464285714285714</v>
      </c>
      <c r="T41" s="109">
        <f>100%-R41</f>
        <v>0</v>
      </c>
      <c r="U41" s="109">
        <f>100%-S41</f>
        <v>0.59535714285714292</v>
      </c>
      <c r="V41" s="155" t="s">
        <v>142</v>
      </c>
      <c r="W41" s="117" t="s">
        <v>87</v>
      </c>
      <c r="X41" s="112" t="s">
        <v>88</v>
      </c>
    </row>
    <row r="42" spans="3:24" x14ac:dyDescent="0.25">
      <c r="C42" s="55" t="s">
        <v>48</v>
      </c>
      <c r="D42" s="60" t="s">
        <v>49</v>
      </c>
      <c r="E42" s="60" t="s">
        <v>50</v>
      </c>
      <c r="F42" s="55" t="s">
        <v>51</v>
      </c>
      <c r="G42" s="55" t="s">
        <v>52</v>
      </c>
      <c r="H42" s="125" t="s">
        <v>53</v>
      </c>
      <c r="P42" s="78"/>
      <c r="W42" s="25"/>
    </row>
    <row r="43" spans="3:24" x14ac:dyDescent="0.25">
      <c r="C43" s="53" t="s">
        <v>54</v>
      </c>
      <c r="D43" s="58">
        <v>450</v>
      </c>
      <c r="E43" s="58">
        <v>750</v>
      </c>
      <c r="F43" s="52">
        <v>650</v>
      </c>
      <c r="G43" s="52">
        <v>210</v>
      </c>
      <c r="H43" s="122">
        <v>2060</v>
      </c>
      <c r="V43" s="3">
        <v>95500</v>
      </c>
      <c r="W43" t="s">
        <v>89</v>
      </c>
    </row>
    <row r="44" spans="3:24" x14ac:dyDescent="0.25">
      <c r="C44" s="53" t="s">
        <v>90</v>
      </c>
      <c r="D44" s="58">
        <v>450</v>
      </c>
      <c r="E44" s="58">
        <v>750</v>
      </c>
      <c r="F44" s="52">
        <v>650</v>
      </c>
      <c r="G44" s="82">
        <v>300</v>
      </c>
      <c r="H44" s="122">
        <f>+H43+G44</f>
        <v>2360</v>
      </c>
      <c r="V44" s="3">
        <v>114750</v>
      </c>
      <c r="W44" t="s">
        <v>91</v>
      </c>
    </row>
    <row r="45" spans="3:24" x14ac:dyDescent="0.25">
      <c r="C45" s="53" t="s">
        <v>92</v>
      </c>
      <c r="D45" s="58">
        <v>22</v>
      </c>
      <c r="E45" s="58">
        <v>36</v>
      </c>
      <c r="F45" s="52">
        <v>30</v>
      </c>
      <c r="G45" s="82">
        <v>12</v>
      </c>
      <c r="H45" s="122">
        <v>100</v>
      </c>
      <c r="U45">
        <f>+V43+V44+V45</f>
        <v>346500</v>
      </c>
      <c r="V45" s="114">
        <v>136250</v>
      </c>
      <c r="W45" t="s">
        <v>93</v>
      </c>
    </row>
    <row r="46" spans="3:24" x14ac:dyDescent="0.25">
      <c r="C46" s="53" t="s">
        <v>3</v>
      </c>
      <c r="D46" s="58">
        <v>22</v>
      </c>
      <c r="E46" s="58">
        <v>36</v>
      </c>
      <c r="F46" s="52">
        <v>32</v>
      </c>
      <c r="G46" s="52">
        <v>10</v>
      </c>
      <c r="H46" s="122">
        <v>100</v>
      </c>
      <c r="P46" s="3">
        <f>+N31</f>
        <v>934</v>
      </c>
      <c r="Q46" s="3">
        <f>+M31-N31</f>
        <v>284</v>
      </c>
      <c r="R46" s="77">
        <f>(Q46-P46)/P46</f>
        <v>-0.69593147751605999</v>
      </c>
      <c r="U46">
        <f>+V46+V47+V49</f>
        <v>373750</v>
      </c>
      <c r="V46" s="114">
        <v>132750</v>
      </c>
      <c r="W46" t="s">
        <v>94</v>
      </c>
    </row>
    <row r="47" spans="3:24" ht="15.75" thickBot="1" x14ac:dyDescent="0.3">
      <c r="C47" s="53" t="s">
        <v>55</v>
      </c>
      <c r="D47" s="76">
        <v>4390776.7</v>
      </c>
      <c r="E47" s="88">
        <v>7317961.1699999999</v>
      </c>
      <c r="F47" s="87">
        <v>6342233.0099999998</v>
      </c>
      <c r="G47" s="84">
        <f>2049029.13+2000000</f>
        <v>4049029.13</v>
      </c>
      <c r="H47" s="132">
        <f>+G47+F47+E47+D47</f>
        <v>22100000.010000002</v>
      </c>
      <c r="P47" s="71"/>
      <c r="Q47" s="3"/>
      <c r="R47" s="75"/>
      <c r="S47" s="111">
        <f>+Q41-O41</f>
        <v>-4167500</v>
      </c>
      <c r="V47" s="3">
        <v>112500</v>
      </c>
      <c r="W47" t="s">
        <v>95</v>
      </c>
    </row>
    <row r="48" spans="3:24" ht="15.75" hidden="1" thickBot="1" x14ac:dyDescent="0.3">
      <c r="C48" s="53"/>
      <c r="D48" s="76"/>
      <c r="E48" s="58"/>
      <c r="F48" s="52"/>
      <c r="G48" s="84">
        <f>2049029.13+2000000</f>
        <v>4049029.13</v>
      </c>
      <c r="H48" s="126"/>
      <c r="P48" s="71"/>
      <c r="Q48" s="3"/>
      <c r="R48" s="75"/>
    </row>
    <row r="49" spans="2:30" x14ac:dyDescent="0.25">
      <c r="C49" s="61"/>
      <c r="D49" s="89"/>
      <c r="E49" s="90"/>
      <c r="F49" s="90"/>
      <c r="G49" s="90"/>
      <c r="H49" s="133">
        <f>+H47-D47-E47</f>
        <v>10391262.140000002</v>
      </c>
      <c r="J49" s="188" t="s">
        <v>64</v>
      </c>
      <c r="K49" s="188" t="s">
        <v>138</v>
      </c>
      <c r="L49" s="188" t="s">
        <v>139</v>
      </c>
      <c r="M49" s="188" t="s">
        <v>140</v>
      </c>
      <c r="N49" s="188" t="s">
        <v>53</v>
      </c>
      <c r="U49">
        <f>+U46-U45</f>
        <v>27250</v>
      </c>
      <c r="V49" s="3">
        <v>128500</v>
      </c>
      <c r="W49" t="s">
        <v>96</v>
      </c>
    </row>
    <row r="50" spans="2:30" x14ac:dyDescent="0.25">
      <c r="B50" s="164" t="s">
        <v>97</v>
      </c>
      <c r="C50" s="164"/>
      <c r="D50" s="164"/>
      <c r="E50" s="164"/>
      <c r="F50" s="164"/>
      <c r="G50" s="164"/>
      <c r="H50" s="164"/>
      <c r="J50" s="177"/>
      <c r="K50" s="177"/>
      <c r="L50" s="177"/>
      <c r="M50" s="177"/>
      <c r="N50" s="177"/>
      <c r="U50">
        <f>+U49/U46</f>
        <v>7.2909698996655517E-2</v>
      </c>
      <c r="V50" s="3">
        <v>121000</v>
      </c>
      <c r="W50" t="s">
        <v>98</v>
      </c>
    </row>
    <row r="51" spans="2:30" ht="15.75" thickBot="1" x14ac:dyDescent="0.3">
      <c r="D51" s="83"/>
      <c r="E51" s="83"/>
      <c r="F51" s="83"/>
      <c r="G51" s="85"/>
      <c r="H51" s="134"/>
      <c r="J51" s="189"/>
      <c r="K51" s="189"/>
      <c r="L51" s="189"/>
      <c r="M51" s="189"/>
      <c r="N51" s="189"/>
      <c r="V51" s="3">
        <f>+SUM(V47:V50)</f>
        <v>362000</v>
      </c>
    </row>
    <row r="52" spans="2:30" ht="15.75" thickBot="1" x14ac:dyDescent="0.3">
      <c r="D52" s="83"/>
      <c r="E52" s="83"/>
      <c r="F52" s="83"/>
      <c r="G52" s="85"/>
      <c r="H52" s="134"/>
      <c r="J52" s="86"/>
      <c r="K52" s="86"/>
      <c r="L52" s="86"/>
      <c r="M52" s="86"/>
      <c r="N52" s="86"/>
    </row>
    <row r="53" spans="2:30" ht="30" customHeight="1" thickBot="1" x14ac:dyDescent="0.3">
      <c r="B53" s="65" t="s">
        <v>99</v>
      </c>
      <c r="C53" s="67" t="s">
        <v>100</v>
      </c>
      <c r="D53" s="62" t="s">
        <v>101</v>
      </c>
      <c r="E53" s="63" t="s">
        <v>102</v>
      </c>
      <c r="F53" s="64" t="s">
        <v>103</v>
      </c>
      <c r="J53" s="35" t="s">
        <v>47</v>
      </c>
      <c r="K53" s="39">
        <v>1342160.82</v>
      </c>
      <c r="L53" s="39">
        <v>1150423.56</v>
      </c>
      <c r="M53" s="39">
        <v>1310204.6100000001</v>
      </c>
      <c r="N53" s="39">
        <f>SUM(K53:M53)</f>
        <v>3802788.99</v>
      </c>
      <c r="P53" s="3"/>
      <c r="Q53" s="75"/>
      <c r="R53" s="75"/>
      <c r="S53" s="72"/>
      <c r="U53" s="115"/>
      <c r="V53" s="114" t="s">
        <v>104</v>
      </c>
    </row>
    <row r="54" spans="2:30" ht="45.75" thickBot="1" x14ac:dyDescent="0.3">
      <c r="B54" s="66" t="s">
        <v>105</v>
      </c>
      <c r="C54" s="96">
        <v>273985980</v>
      </c>
      <c r="D54" s="97">
        <v>274534980</v>
      </c>
      <c r="E54" s="98">
        <v>173390779.15000001</v>
      </c>
      <c r="F54" s="70">
        <f>+E54/D54</f>
        <v>0.63157991433368532</v>
      </c>
      <c r="J54" s="35" t="s">
        <v>85</v>
      </c>
      <c r="K54" s="39">
        <v>2748125</v>
      </c>
      <c r="L54" s="39">
        <v>84375</v>
      </c>
      <c r="M54" s="39">
        <v>0</v>
      </c>
      <c r="N54" s="39">
        <f>SUM(K54:M54)</f>
        <v>2832500</v>
      </c>
      <c r="U54" s="115"/>
      <c r="V54" s="116" t="s">
        <v>106</v>
      </c>
    </row>
    <row r="55" spans="2:30" ht="15.75" thickBot="1" x14ac:dyDescent="0.3">
      <c r="B55" s="66" t="s">
        <v>107</v>
      </c>
      <c r="C55" s="96">
        <v>56508000</v>
      </c>
      <c r="D55" s="97">
        <v>144299993.61000001</v>
      </c>
      <c r="E55" s="98">
        <v>71691856.909999996</v>
      </c>
      <c r="F55" s="70">
        <f t="shared" ref="F55:F63" si="2">+E55/D55</f>
        <v>0.49682508721214341</v>
      </c>
      <c r="U55" s="115"/>
      <c r="V55" s="114"/>
    </row>
    <row r="56" spans="2:30" ht="15.75" thickBot="1" x14ac:dyDescent="0.3">
      <c r="B56" s="66" t="s">
        <v>108</v>
      </c>
      <c r="C56" s="96">
        <v>7094020</v>
      </c>
      <c r="D56" s="97">
        <v>16977853.780000001</v>
      </c>
      <c r="E56" s="98">
        <v>11261658.390000001</v>
      </c>
      <c r="F56" s="70">
        <f t="shared" si="2"/>
        <v>0.66331460595250813</v>
      </c>
    </row>
    <row r="57" spans="2:30" ht="33.75" customHeight="1" thickBot="1" x14ac:dyDescent="0.3">
      <c r="B57" s="66" t="s">
        <v>109</v>
      </c>
      <c r="C57" s="96">
        <v>2700000</v>
      </c>
      <c r="D57" s="97">
        <v>2960000</v>
      </c>
      <c r="E57" s="98">
        <v>2715759.41</v>
      </c>
      <c r="F57" s="70">
        <f t="shared" si="2"/>
        <v>0.91748628716216218</v>
      </c>
      <c r="J57" s="190" t="s">
        <v>110</v>
      </c>
      <c r="K57" s="191"/>
      <c r="L57" s="192" t="s">
        <v>111</v>
      </c>
      <c r="M57" s="193"/>
      <c r="N57" s="194"/>
      <c r="O57" s="190" t="s">
        <v>112</v>
      </c>
      <c r="P57" s="195"/>
      <c r="Q57" s="191"/>
      <c r="R57" s="190" t="s">
        <v>113</v>
      </c>
      <c r="S57" s="191"/>
    </row>
    <row r="58" spans="2:30" ht="14.45" customHeight="1" thickBot="1" x14ac:dyDescent="0.3">
      <c r="B58" s="66" t="s">
        <v>114</v>
      </c>
      <c r="C58" s="96" t="s">
        <v>115</v>
      </c>
      <c r="D58" s="97" t="s">
        <v>116</v>
      </c>
      <c r="E58" s="97" t="s">
        <v>116</v>
      </c>
      <c r="F58" s="70"/>
      <c r="J58" s="178">
        <f>+C63</f>
        <v>340288000</v>
      </c>
      <c r="K58" s="179"/>
      <c r="L58" s="180">
        <f>+D63</f>
        <v>441315827.38999999</v>
      </c>
      <c r="M58" s="181"/>
      <c r="N58" s="182"/>
      <c r="O58" s="183">
        <f>+E63</f>
        <v>259680945.01999998</v>
      </c>
      <c r="P58" s="184"/>
      <c r="Q58" s="185"/>
      <c r="R58" s="186">
        <f>+O58/L58</f>
        <v>0.58842427328244118</v>
      </c>
      <c r="S58" s="187"/>
    </row>
    <row r="59" spans="2:30" ht="15.75" thickBot="1" x14ac:dyDescent="0.3">
      <c r="B59" s="66" t="s">
        <v>117</v>
      </c>
      <c r="C59" s="96" t="s">
        <v>115</v>
      </c>
      <c r="D59" s="96">
        <v>2543000</v>
      </c>
      <c r="E59" s="96">
        <v>620891.16</v>
      </c>
      <c r="F59" s="70">
        <f t="shared" si="2"/>
        <v>0.24415696421549352</v>
      </c>
      <c r="J59" s="49"/>
      <c r="K59" s="49"/>
      <c r="L59" s="49"/>
      <c r="M59" s="49"/>
      <c r="N59" s="49"/>
      <c r="O59" s="49"/>
      <c r="P59" s="49"/>
      <c r="Q59" s="49"/>
      <c r="R59" s="50"/>
      <c r="S59" s="51"/>
    </row>
    <row r="60" spans="2:30" ht="15.75" thickBot="1" x14ac:dyDescent="0.3">
      <c r="B60" s="66" t="s">
        <v>118</v>
      </c>
      <c r="C60" s="91" t="s">
        <v>119</v>
      </c>
      <c r="D60" s="93">
        <v>0</v>
      </c>
      <c r="E60" s="93">
        <v>0</v>
      </c>
      <c r="F60" s="70"/>
    </row>
    <row r="61" spans="2:30" ht="15.75" thickBot="1" x14ac:dyDescent="0.3">
      <c r="B61" s="66" t="s">
        <v>120</v>
      </c>
      <c r="C61" s="91" t="s">
        <v>119</v>
      </c>
      <c r="D61" s="92">
        <v>0</v>
      </c>
      <c r="E61" s="92">
        <v>0</v>
      </c>
      <c r="F61" s="70"/>
    </row>
    <row r="62" spans="2:30" ht="15.75" thickBot="1" x14ac:dyDescent="0.3">
      <c r="B62" s="66" t="s">
        <v>122</v>
      </c>
      <c r="C62" s="91" t="s">
        <v>119</v>
      </c>
      <c r="D62" s="92">
        <v>0</v>
      </c>
      <c r="E62" s="92">
        <v>0</v>
      </c>
      <c r="F62" s="70"/>
    </row>
    <row r="63" spans="2:30" x14ac:dyDescent="0.25">
      <c r="B63" s="69" t="s">
        <v>129</v>
      </c>
      <c r="C63" s="99">
        <f>SUM(C54:C62)</f>
        <v>340288000</v>
      </c>
      <c r="D63" s="99">
        <f>SUM(D54:D62)</f>
        <v>441315827.38999999</v>
      </c>
      <c r="E63" s="99">
        <f>SUM(E54:E62)</f>
        <v>259680945.01999998</v>
      </c>
      <c r="F63" s="68">
        <f t="shared" si="2"/>
        <v>0.58842427328244118</v>
      </c>
      <c r="J63" s="196" t="s">
        <v>121</v>
      </c>
      <c r="K63" s="197"/>
      <c r="L63" s="200" t="s">
        <v>135</v>
      </c>
      <c r="M63" s="201"/>
      <c r="N63" s="201"/>
      <c r="O63" s="201"/>
      <c r="P63" s="201"/>
      <c r="Q63" s="202"/>
      <c r="R63" s="203" t="s">
        <v>136</v>
      </c>
      <c r="S63" s="204"/>
      <c r="T63" s="204"/>
      <c r="U63" s="204"/>
      <c r="V63" s="205"/>
      <c r="W63" s="206" t="s">
        <v>137</v>
      </c>
      <c r="X63" s="207"/>
      <c r="Y63" s="207"/>
      <c r="Z63" s="207"/>
      <c r="AA63" s="208"/>
    </row>
    <row r="64" spans="2:30" x14ac:dyDescent="0.25">
      <c r="J64" s="198"/>
      <c r="K64" s="199"/>
      <c r="L64" s="149" t="s">
        <v>123</v>
      </c>
      <c r="M64" s="149" t="s">
        <v>124</v>
      </c>
      <c r="N64" s="149" t="s">
        <v>125</v>
      </c>
      <c r="O64" s="149" t="s">
        <v>126</v>
      </c>
      <c r="P64" s="149" t="s">
        <v>127</v>
      </c>
      <c r="Q64" s="149" t="s">
        <v>13</v>
      </c>
      <c r="R64" s="150" t="s">
        <v>123</v>
      </c>
      <c r="S64" s="150" t="s">
        <v>124</v>
      </c>
      <c r="T64" s="150" t="s">
        <v>125</v>
      </c>
      <c r="U64" s="150" t="s">
        <v>126</v>
      </c>
      <c r="V64" s="150" t="s">
        <v>13</v>
      </c>
      <c r="W64" s="151" t="s">
        <v>123</v>
      </c>
      <c r="X64" s="151" t="s">
        <v>124</v>
      </c>
      <c r="Y64" s="151" t="s">
        <v>125</v>
      </c>
      <c r="Z64" s="151" t="s">
        <v>126</v>
      </c>
      <c r="AA64" s="151" t="s">
        <v>13</v>
      </c>
      <c r="AB64" s="3" t="s">
        <v>128</v>
      </c>
      <c r="AD64" s="3"/>
    </row>
    <row r="65" spans="10:28" x14ac:dyDescent="0.25">
      <c r="J65" s="152">
        <v>1</v>
      </c>
      <c r="K65" s="153" t="s">
        <v>130</v>
      </c>
      <c r="L65" s="139">
        <v>15</v>
      </c>
      <c r="M65" s="139">
        <v>101</v>
      </c>
      <c r="N65" s="139">
        <v>90</v>
      </c>
      <c r="O65" s="139">
        <v>4</v>
      </c>
      <c r="P65" s="139">
        <v>2</v>
      </c>
      <c r="Q65" s="139">
        <v>210</v>
      </c>
      <c r="R65" s="139">
        <v>9</v>
      </c>
      <c r="S65" s="139">
        <v>11</v>
      </c>
      <c r="T65" s="139">
        <v>8</v>
      </c>
      <c r="U65" s="139">
        <v>95</v>
      </c>
      <c r="V65" s="139">
        <v>123</v>
      </c>
      <c r="W65" s="139">
        <v>9</v>
      </c>
      <c r="X65" s="139">
        <v>127</v>
      </c>
      <c r="Y65" s="139">
        <v>4</v>
      </c>
      <c r="Z65" s="139">
        <v>0</v>
      </c>
      <c r="AA65" s="139">
        <v>140</v>
      </c>
      <c r="AB65" s="101">
        <f>+AA65+V65+Q65</f>
        <v>473</v>
      </c>
    </row>
    <row r="66" spans="10:28" x14ac:dyDescent="0.25">
      <c r="J66" s="152">
        <v>2</v>
      </c>
      <c r="K66" s="153" t="s">
        <v>131</v>
      </c>
      <c r="L66" s="139">
        <v>370</v>
      </c>
      <c r="M66" s="139">
        <v>288</v>
      </c>
      <c r="N66" s="139">
        <v>206</v>
      </c>
      <c r="O66" s="139">
        <v>138</v>
      </c>
      <c r="P66" s="139">
        <v>193</v>
      </c>
      <c r="Q66" s="139">
        <v>1002</v>
      </c>
      <c r="R66" s="139">
        <v>474</v>
      </c>
      <c r="S66" s="139">
        <v>136</v>
      </c>
      <c r="T66" s="139">
        <v>322</v>
      </c>
      <c r="U66" s="139">
        <v>144</v>
      </c>
      <c r="V66" s="139">
        <v>1076</v>
      </c>
      <c r="W66" s="139">
        <v>250</v>
      </c>
      <c r="X66" s="139">
        <v>135</v>
      </c>
      <c r="Y66" s="139">
        <v>170</v>
      </c>
      <c r="Z66" s="139">
        <v>131</v>
      </c>
      <c r="AA66" s="139">
        <v>686</v>
      </c>
      <c r="AB66" s="101">
        <f>+AA66+V66+Q66</f>
        <v>2764</v>
      </c>
    </row>
    <row r="67" spans="10:28" x14ac:dyDescent="0.25">
      <c r="J67" s="152">
        <v>3</v>
      </c>
      <c r="K67" s="153" t="s">
        <v>132</v>
      </c>
      <c r="L67" s="139">
        <v>71</v>
      </c>
      <c r="M67" s="139">
        <v>67</v>
      </c>
      <c r="N67" s="139">
        <v>34</v>
      </c>
      <c r="O67" s="139">
        <v>57</v>
      </c>
      <c r="P67" s="139">
        <v>60</v>
      </c>
      <c r="Q67" s="139">
        <v>229</v>
      </c>
      <c r="R67" s="139">
        <v>65</v>
      </c>
      <c r="S67" s="139">
        <v>74</v>
      </c>
      <c r="T67" s="139">
        <v>71</v>
      </c>
      <c r="U67" s="139">
        <v>35</v>
      </c>
      <c r="V67" s="139">
        <v>245</v>
      </c>
      <c r="W67" s="139">
        <v>74</v>
      </c>
      <c r="X67" s="139">
        <v>70</v>
      </c>
      <c r="Y67" s="139">
        <v>91</v>
      </c>
      <c r="Z67" s="139">
        <v>40</v>
      </c>
      <c r="AA67" s="139">
        <v>275</v>
      </c>
      <c r="AB67" s="101">
        <f>+AA67+V67+Q67</f>
        <v>749</v>
      </c>
    </row>
    <row r="68" spans="10:28" x14ac:dyDescent="0.25">
      <c r="J68" s="152">
        <v>4</v>
      </c>
      <c r="K68" s="153" t="s">
        <v>133</v>
      </c>
      <c r="L68" s="139">
        <v>52</v>
      </c>
      <c r="M68" s="139">
        <v>42</v>
      </c>
      <c r="N68" s="139">
        <v>13</v>
      </c>
      <c r="O68" s="139">
        <v>41</v>
      </c>
      <c r="P68" s="139">
        <v>5</v>
      </c>
      <c r="Q68" s="139">
        <v>148</v>
      </c>
      <c r="R68" s="139">
        <v>114</v>
      </c>
      <c r="S68" s="139">
        <v>11</v>
      </c>
      <c r="T68" s="139">
        <v>7</v>
      </c>
      <c r="U68" s="139">
        <v>7</v>
      </c>
      <c r="V68" s="139">
        <v>139</v>
      </c>
      <c r="W68" s="139">
        <v>9</v>
      </c>
      <c r="X68" s="139">
        <v>44</v>
      </c>
      <c r="Y68" s="139">
        <v>66</v>
      </c>
      <c r="Z68" s="139">
        <v>0</v>
      </c>
      <c r="AA68" s="139">
        <v>119</v>
      </c>
      <c r="AB68" s="101">
        <f>+V68+Q68+AA68</f>
        <v>406</v>
      </c>
    </row>
  </sheetData>
  <mergeCells count="55">
    <mergeCell ref="J63:K64"/>
    <mergeCell ref="L63:Q63"/>
    <mergeCell ref="R63:V63"/>
    <mergeCell ref="W63:AA63"/>
    <mergeCell ref="J24:P25"/>
    <mergeCell ref="N49:N51"/>
    <mergeCell ref="J49:J51"/>
    <mergeCell ref="K49:K51"/>
    <mergeCell ref="L49:L51"/>
    <mergeCell ref="M49:M51"/>
    <mergeCell ref="O26:O27"/>
    <mergeCell ref="J13:T13"/>
    <mergeCell ref="X37:X39"/>
    <mergeCell ref="J58:K58"/>
    <mergeCell ref="L58:N58"/>
    <mergeCell ref="O58:Q58"/>
    <mergeCell ref="R58:S58"/>
    <mergeCell ref="J37:J39"/>
    <mergeCell ref="K37:K39"/>
    <mergeCell ref="U37:U39"/>
    <mergeCell ref="T37:T39"/>
    <mergeCell ref="V37:V39"/>
    <mergeCell ref="W37:W39"/>
    <mergeCell ref="J57:K57"/>
    <mergeCell ref="L57:N57"/>
    <mergeCell ref="O57:Q57"/>
    <mergeCell ref="R57:S57"/>
    <mergeCell ref="B50:H50"/>
    <mergeCell ref="C31:H31"/>
    <mergeCell ref="P36:Q36"/>
    <mergeCell ref="R36:S36"/>
    <mergeCell ref="D19:D21"/>
    <mergeCell ref="F21:G21"/>
    <mergeCell ref="M26:M27"/>
    <mergeCell ref="F24:F25"/>
    <mergeCell ref="G24:G26"/>
    <mergeCell ref="D27:F27"/>
    <mergeCell ref="D24:D25"/>
    <mergeCell ref="E24:E25"/>
    <mergeCell ref="L36:M36"/>
    <mergeCell ref="N36:O36"/>
    <mergeCell ref="C39:H40"/>
    <mergeCell ref="P26:P27"/>
    <mergeCell ref="D4:D6"/>
    <mergeCell ref="D10:D12"/>
    <mergeCell ref="D15:D17"/>
    <mergeCell ref="F6:G6"/>
    <mergeCell ref="F12:G12"/>
    <mergeCell ref="F17:G17"/>
    <mergeCell ref="F7:G7"/>
    <mergeCell ref="D28:F28"/>
    <mergeCell ref="J26:J27"/>
    <mergeCell ref="K26:K27"/>
    <mergeCell ref="L26:L27"/>
    <mergeCell ref="N26:N27"/>
  </mergeCells>
  <dataValidations count="1">
    <dataValidation allowBlank="1" showInputMessage="1" showErrorMessage="1" prompt="Presupuesto del programa" sqref="J58:L59 O58:O59"/>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946fd9243eeae36ff77d413bb56fff2">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23fc48cc69829318cc9ba7582e6285b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06164F61-4614-489A-A25E-9F32313D7642}">
  <ds:schemaRefs>
    <ds:schemaRef ds:uri="http://schemas.microsoft.com/sharepoint/v3/contenttype/forms"/>
  </ds:schemaRefs>
</ds:datastoreItem>
</file>

<file path=customXml/itemProps2.xml><?xml version="1.0" encoding="utf-8"?>
<ds:datastoreItem xmlns:ds="http://schemas.openxmlformats.org/officeDocument/2006/customXml" ds:itemID="{9E436495-56CE-4B98-A988-4AF83389A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BE1893-4371-491D-9237-C02D5787E8FC}">
  <ds:schemaRefs>
    <ds:schemaRef ds:uri="http://schemas.microsoft.com/office/2006/documentManagement/types"/>
    <ds:schemaRef ds:uri="http://purl.org/dc/dcmitype/"/>
    <ds:schemaRef ds:uri="http://www.w3.org/XML/1998/namespace"/>
    <ds:schemaRef ds:uri="http://purl.org/dc/terms/"/>
    <ds:schemaRef ds:uri="da0356f3-83b3-42db-a4ea-d0e11b8bbdec"/>
    <ds:schemaRef ds:uri="8dedfef6-c5ba-4a3e-af87-6a55fe944720"/>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Diaz</dc:creator>
  <cp:keywords/>
  <dc:description/>
  <cp:lastModifiedBy>Perla B. Lara Perez</cp:lastModifiedBy>
  <cp:revision/>
  <dcterms:created xsi:type="dcterms:W3CDTF">2023-10-09T12:06:00Z</dcterms:created>
  <dcterms:modified xsi:type="dcterms:W3CDTF">2025-10-16T12:53:15Z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4680800</vt:r8>
  </property>
  <property fmtid="{D5CDD505-2E9C-101B-9397-08002B2CF9AE}" pid="4" name="MediaServiceImageTags">
    <vt:lpwstr/>
  </property>
</Properties>
</file>