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Septiembre\"/>
    </mc:Choice>
  </mc:AlternateContent>
  <bookViews>
    <workbookView xWindow="0" yWindow="0" windowWidth="28800" windowHeight="11730" tabRatio="640"/>
  </bookViews>
  <sheets>
    <sheet name="Hoja1" sheetId="1" r:id="rId1"/>
  </sheets>
  <definedNames>
    <definedName name="_xlnm._FilterDatabase" localSheetId="0" hidden="1">Hoja1!$A$7:$AI$110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8" i="1" l="1"/>
  <c r="S108" i="1"/>
  <c r="P108" i="1" l="1"/>
  <c r="T108" i="1" l="1"/>
  <c r="N10" i="1"/>
  <c r="N108" i="1" s="1"/>
  <c r="I107" i="1"/>
  <c r="J107" i="1"/>
  <c r="K107" i="1"/>
  <c r="L107" i="1"/>
  <c r="M107" i="1"/>
  <c r="I106" i="1"/>
  <c r="J106" i="1"/>
  <c r="K106" i="1"/>
  <c r="L106" i="1"/>
  <c r="M106" i="1"/>
  <c r="Y107" i="1" l="1"/>
  <c r="H107" i="1"/>
  <c r="U107" i="1" s="1"/>
  <c r="W107" i="1" s="1"/>
  <c r="X107" i="1"/>
  <c r="O107" i="1"/>
  <c r="Y106" i="1"/>
  <c r="H106" i="1"/>
  <c r="U106" i="1" s="1"/>
  <c r="W106" i="1" s="1"/>
  <c r="O106" i="1"/>
  <c r="X106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Z106" i="1" l="1"/>
  <c r="Z107" i="1"/>
  <c r="M108" i="1"/>
  <c r="L108" i="1"/>
  <c r="R108" i="1"/>
  <c r="V108" i="1"/>
  <c r="K8" i="1" l="1"/>
  <c r="K9" i="1"/>
  <c r="K10" i="1"/>
  <c r="K11" i="1"/>
  <c r="K12" i="1"/>
  <c r="K13" i="1"/>
  <c r="K14" i="1"/>
  <c r="K15" i="1"/>
  <c r="K16" i="1"/>
  <c r="K17" i="1"/>
  <c r="K18" i="1"/>
  <c r="K19" i="1"/>
  <c r="K22" i="1"/>
  <c r="K23" i="1"/>
  <c r="K25" i="1"/>
  <c r="K26" i="1"/>
  <c r="K28" i="1"/>
  <c r="K29" i="1"/>
  <c r="K32" i="1"/>
  <c r="K34" i="1"/>
  <c r="K35" i="1"/>
  <c r="K36" i="1"/>
  <c r="K37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8" i="1" l="1"/>
  <c r="W13" i="1"/>
  <c r="I14" i="1" l="1"/>
  <c r="J14" i="1"/>
  <c r="O14" i="1" l="1"/>
  <c r="Y14" i="1"/>
  <c r="X14" i="1"/>
  <c r="Z14" i="1" s="1"/>
  <c r="H14" i="1"/>
  <c r="I105" i="1" l="1"/>
  <c r="J105" i="1"/>
  <c r="G108" i="1"/>
  <c r="J104" i="1"/>
  <c r="I104" i="1"/>
  <c r="J103" i="1"/>
  <c r="I103" i="1"/>
  <c r="O103" i="1" s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O96" i="1" s="1"/>
  <c r="J95" i="1"/>
  <c r="I95" i="1"/>
  <c r="J94" i="1"/>
  <c r="I94" i="1"/>
  <c r="J93" i="1"/>
  <c r="I93" i="1"/>
  <c r="J92" i="1"/>
  <c r="I92" i="1"/>
  <c r="J91" i="1"/>
  <c r="I91" i="1"/>
  <c r="J90" i="1"/>
  <c r="I90" i="1"/>
  <c r="O90" i="1" s="1"/>
  <c r="J89" i="1"/>
  <c r="I89" i="1"/>
  <c r="J88" i="1"/>
  <c r="I88" i="1"/>
  <c r="J87" i="1"/>
  <c r="I87" i="1"/>
  <c r="J86" i="1"/>
  <c r="I86" i="1"/>
  <c r="J85" i="1"/>
  <c r="I85" i="1"/>
  <c r="J84" i="1"/>
  <c r="I84" i="1"/>
  <c r="O84" i="1" s="1"/>
  <c r="J83" i="1"/>
  <c r="I83" i="1"/>
  <c r="W82" i="1"/>
  <c r="J82" i="1"/>
  <c r="I82" i="1"/>
  <c r="J81" i="1"/>
  <c r="I81" i="1"/>
  <c r="J80" i="1"/>
  <c r="I80" i="1"/>
  <c r="J79" i="1"/>
  <c r="I79" i="1"/>
  <c r="J78" i="1"/>
  <c r="I78" i="1"/>
  <c r="W77" i="1"/>
  <c r="J77" i="1"/>
  <c r="I77" i="1"/>
  <c r="J76" i="1"/>
  <c r="I76" i="1"/>
  <c r="W75" i="1"/>
  <c r="J75" i="1"/>
  <c r="I75" i="1"/>
  <c r="W74" i="1"/>
  <c r="J74" i="1"/>
  <c r="I74" i="1"/>
  <c r="W73" i="1"/>
  <c r="J73" i="1"/>
  <c r="I73" i="1"/>
  <c r="W72" i="1"/>
  <c r="J72" i="1"/>
  <c r="I72" i="1"/>
  <c r="W71" i="1"/>
  <c r="J71" i="1"/>
  <c r="I71" i="1"/>
  <c r="W70" i="1"/>
  <c r="J70" i="1"/>
  <c r="I70" i="1"/>
  <c r="W69" i="1"/>
  <c r="J69" i="1"/>
  <c r="I69" i="1"/>
  <c r="W68" i="1"/>
  <c r="J68" i="1"/>
  <c r="I68" i="1"/>
  <c r="W67" i="1"/>
  <c r="J67" i="1"/>
  <c r="I67" i="1"/>
  <c r="W66" i="1"/>
  <c r="J66" i="1"/>
  <c r="I66" i="1"/>
  <c r="W65" i="1"/>
  <c r="J65" i="1"/>
  <c r="I65" i="1"/>
  <c r="J64" i="1"/>
  <c r="I64" i="1"/>
  <c r="W63" i="1"/>
  <c r="J63" i="1"/>
  <c r="I63" i="1"/>
  <c r="W62" i="1"/>
  <c r="J62" i="1"/>
  <c r="I62" i="1"/>
  <c r="W61" i="1"/>
  <c r="J61" i="1"/>
  <c r="I61" i="1"/>
  <c r="W60" i="1"/>
  <c r="J60" i="1"/>
  <c r="I60" i="1"/>
  <c r="W59" i="1"/>
  <c r="J59" i="1"/>
  <c r="I59" i="1"/>
  <c r="W58" i="1"/>
  <c r="J58" i="1"/>
  <c r="I58" i="1"/>
  <c r="W57" i="1"/>
  <c r="J57" i="1"/>
  <c r="I57" i="1"/>
  <c r="W56" i="1"/>
  <c r="J56" i="1"/>
  <c r="I56" i="1"/>
  <c r="W55" i="1"/>
  <c r="J55" i="1"/>
  <c r="I55" i="1"/>
  <c r="W54" i="1"/>
  <c r="J54" i="1"/>
  <c r="I54" i="1"/>
  <c r="W53" i="1"/>
  <c r="J53" i="1"/>
  <c r="I53" i="1"/>
  <c r="W52" i="1"/>
  <c r="J52" i="1"/>
  <c r="I52" i="1"/>
  <c r="W51" i="1"/>
  <c r="J51" i="1"/>
  <c r="I51" i="1"/>
  <c r="W50" i="1"/>
  <c r="J50" i="1"/>
  <c r="I50" i="1"/>
  <c r="W49" i="1"/>
  <c r="J49" i="1"/>
  <c r="I49" i="1"/>
  <c r="W48" i="1"/>
  <c r="J48" i="1"/>
  <c r="I48" i="1"/>
  <c r="O48" i="1" s="1"/>
  <c r="W47" i="1"/>
  <c r="J47" i="1"/>
  <c r="I47" i="1"/>
  <c r="J46" i="1"/>
  <c r="I46" i="1"/>
  <c r="J45" i="1"/>
  <c r="I45" i="1"/>
  <c r="W44" i="1"/>
  <c r="J44" i="1"/>
  <c r="I44" i="1"/>
  <c r="W43" i="1"/>
  <c r="J43" i="1"/>
  <c r="I43" i="1"/>
  <c r="W42" i="1"/>
  <c r="J42" i="1"/>
  <c r="I42" i="1"/>
  <c r="J41" i="1"/>
  <c r="I41" i="1"/>
  <c r="J40" i="1"/>
  <c r="I40" i="1"/>
  <c r="W39" i="1"/>
  <c r="J39" i="1"/>
  <c r="I39" i="1"/>
  <c r="W38" i="1"/>
  <c r="J38" i="1"/>
  <c r="I38" i="1"/>
  <c r="W37" i="1"/>
  <c r="J37" i="1"/>
  <c r="I37" i="1"/>
  <c r="W36" i="1"/>
  <c r="J36" i="1"/>
  <c r="I36" i="1"/>
  <c r="W35" i="1"/>
  <c r="J35" i="1"/>
  <c r="I35" i="1"/>
  <c r="W34" i="1"/>
  <c r="J34" i="1"/>
  <c r="I34" i="1"/>
  <c r="W33" i="1"/>
  <c r="J33" i="1"/>
  <c r="I33" i="1"/>
  <c r="W32" i="1"/>
  <c r="J32" i="1"/>
  <c r="I32" i="1"/>
  <c r="W31" i="1"/>
  <c r="J31" i="1"/>
  <c r="I31" i="1"/>
  <c r="W30" i="1"/>
  <c r="J30" i="1"/>
  <c r="I30" i="1"/>
  <c r="W29" i="1"/>
  <c r="J29" i="1"/>
  <c r="I29" i="1"/>
  <c r="W28" i="1"/>
  <c r="J28" i="1"/>
  <c r="I28" i="1"/>
  <c r="W27" i="1"/>
  <c r="J27" i="1"/>
  <c r="I27" i="1"/>
  <c r="U26" i="1"/>
  <c r="W26" i="1" s="1"/>
  <c r="J26" i="1"/>
  <c r="I26" i="1"/>
  <c r="J25" i="1"/>
  <c r="I25" i="1"/>
  <c r="W24" i="1"/>
  <c r="J24" i="1"/>
  <c r="I24" i="1"/>
  <c r="W23" i="1"/>
  <c r="J23" i="1"/>
  <c r="I23" i="1"/>
  <c r="W22" i="1"/>
  <c r="J22" i="1"/>
  <c r="I22" i="1"/>
  <c r="W21" i="1"/>
  <c r="J21" i="1"/>
  <c r="I21" i="1"/>
  <c r="W20" i="1"/>
  <c r="J20" i="1"/>
  <c r="I20" i="1"/>
  <c r="W19" i="1"/>
  <c r="J19" i="1"/>
  <c r="I19" i="1"/>
  <c r="W18" i="1"/>
  <c r="J18" i="1"/>
  <c r="I18" i="1"/>
  <c r="W17" i="1"/>
  <c r="J17" i="1"/>
  <c r="I17" i="1"/>
  <c r="J16" i="1"/>
  <c r="I16" i="1"/>
  <c r="W15" i="1"/>
  <c r="J15" i="1"/>
  <c r="I15" i="1"/>
  <c r="J13" i="1"/>
  <c r="I13" i="1"/>
  <c r="W12" i="1"/>
  <c r="J12" i="1"/>
  <c r="I12" i="1"/>
  <c r="W11" i="1"/>
  <c r="J11" i="1"/>
  <c r="I11" i="1"/>
  <c r="W10" i="1"/>
  <c r="J10" i="1"/>
  <c r="I10" i="1"/>
  <c r="W9" i="1"/>
  <c r="J9" i="1"/>
  <c r="Y9" i="1" s="1"/>
  <c r="I9" i="1"/>
  <c r="W8" i="1"/>
  <c r="J8" i="1"/>
  <c r="I8" i="1"/>
  <c r="O26" i="1" l="1"/>
  <c r="O30" i="1"/>
  <c r="O13" i="1"/>
  <c r="O20" i="1"/>
  <c r="O52" i="1"/>
  <c r="O34" i="1"/>
  <c r="O55" i="1"/>
  <c r="O81" i="1"/>
  <c r="O12" i="1"/>
  <c r="O29" i="1"/>
  <c r="O33" i="1"/>
  <c r="O37" i="1"/>
  <c r="O40" i="1"/>
  <c r="O102" i="1"/>
  <c r="O47" i="1"/>
  <c r="O51" i="1"/>
  <c r="O54" i="1"/>
  <c r="O58" i="1"/>
  <c r="O62" i="1"/>
  <c r="O24" i="1"/>
  <c r="O59" i="1"/>
  <c r="O79" i="1"/>
  <c r="O63" i="1"/>
  <c r="O15" i="1"/>
  <c r="O50" i="1"/>
  <c r="O53" i="1"/>
  <c r="O57" i="1"/>
  <c r="O61" i="1"/>
  <c r="O83" i="1"/>
  <c r="O89" i="1"/>
  <c r="O95" i="1"/>
  <c r="O101" i="1"/>
  <c r="O65" i="1"/>
  <c r="O69" i="1"/>
  <c r="O73" i="1"/>
  <c r="O28" i="1"/>
  <c r="O32" i="1"/>
  <c r="O36" i="1"/>
  <c r="O39" i="1"/>
  <c r="O46" i="1"/>
  <c r="O78" i="1"/>
  <c r="O80" i="1"/>
  <c r="O38" i="1"/>
  <c r="O68" i="1"/>
  <c r="O72" i="1"/>
  <c r="O76" i="1"/>
  <c r="O88" i="1"/>
  <c r="O94" i="1"/>
  <c r="O17" i="1"/>
  <c r="O41" i="1"/>
  <c r="O67" i="1"/>
  <c r="O71" i="1"/>
  <c r="O75" i="1"/>
  <c r="O85" i="1"/>
  <c r="O91" i="1"/>
  <c r="O97" i="1"/>
  <c r="O16" i="1"/>
  <c r="O21" i="1"/>
  <c r="O22" i="1"/>
  <c r="O42" i="1"/>
  <c r="O44" i="1"/>
  <c r="O86" i="1"/>
  <c r="O92" i="1"/>
  <c r="O98" i="1"/>
  <c r="O104" i="1"/>
  <c r="O10" i="1"/>
  <c r="O19" i="1"/>
  <c r="O23" i="1"/>
  <c r="O100" i="1"/>
  <c r="O43" i="1"/>
  <c r="O45" i="1"/>
  <c r="O77" i="1"/>
  <c r="O82" i="1"/>
  <c r="O105" i="1"/>
  <c r="O66" i="1"/>
  <c r="O70" i="1"/>
  <c r="O74" i="1"/>
  <c r="X9" i="1"/>
  <c r="Z9" i="1" s="1"/>
  <c r="O9" i="1"/>
  <c r="O18" i="1"/>
  <c r="O25" i="1"/>
  <c r="O11" i="1"/>
  <c r="O27" i="1"/>
  <c r="O31" i="1"/>
  <c r="O35" i="1"/>
  <c r="O49" i="1"/>
  <c r="O56" i="1"/>
  <c r="O60" i="1"/>
  <c r="O64" i="1"/>
  <c r="O87" i="1"/>
  <c r="O93" i="1"/>
  <c r="O99" i="1"/>
  <c r="H8" i="1"/>
  <c r="O8" i="1"/>
  <c r="I108" i="1"/>
  <c r="Y8" i="1"/>
  <c r="J108" i="1"/>
  <c r="Y29" i="1"/>
  <c r="H34" i="1"/>
  <c r="Y23" i="1"/>
  <c r="X53" i="1"/>
  <c r="Z53" i="1" s="1"/>
  <c r="Y105" i="1"/>
  <c r="X71" i="1"/>
  <c r="Z71" i="1" s="1"/>
  <c r="X52" i="1"/>
  <c r="Z52" i="1" s="1"/>
  <c r="Y83" i="1"/>
  <c r="Y95" i="1"/>
  <c r="X66" i="1"/>
  <c r="Z66" i="1" s="1"/>
  <c r="Y100" i="1"/>
  <c r="Y81" i="1"/>
  <c r="X23" i="1"/>
  <c r="Z23" i="1" s="1"/>
  <c r="X28" i="1"/>
  <c r="Z28" i="1" s="1"/>
  <c r="X67" i="1"/>
  <c r="Z67" i="1" s="1"/>
  <c r="Y80" i="1"/>
  <c r="X86" i="1"/>
  <c r="Y79" i="1"/>
  <c r="X88" i="1"/>
  <c r="X93" i="1"/>
  <c r="Y88" i="1"/>
  <c r="X92" i="1"/>
  <c r="X98" i="1"/>
  <c r="Y27" i="1"/>
  <c r="X32" i="1"/>
  <c r="Z32" i="1" s="1"/>
  <c r="Y87" i="1"/>
  <c r="Y93" i="1"/>
  <c r="Y25" i="1"/>
  <c r="H80" i="1"/>
  <c r="W80" i="1" s="1"/>
  <c r="H74" i="1"/>
  <c r="H16" i="1"/>
  <c r="X36" i="1"/>
  <c r="Z36" i="1" s="1"/>
  <c r="Y32" i="1"/>
  <c r="Y67" i="1"/>
  <c r="Y71" i="1"/>
  <c r="Y73" i="1"/>
  <c r="Y75" i="1"/>
  <c r="X84" i="1"/>
  <c r="Y91" i="1"/>
  <c r="X96" i="1"/>
  <c r="Y19" i="1"/>
  <c r="Y21" i="1"/>
  <c r="H105" i="1"/>
  <c r="U105" i="1" s="1"/>
  <c r="W105" i="1" s="1"/>
  <c r="Y43" i="1"/>
  <c r="H39" i="1"/>
  <c r="Y41" i="1"/>
  <c r="Y55" i="1"/>
  <c r="X29" i="1"/>
  <c r="Z29" i="1" s="1"/>
  <c r="H33" i="1"/>
  <c r="H35" i="1"/>
  <c r="H42" i="1"/>
  <c r="X48" i="1"/>
  <c r="Z48" i="1" s="1"/>
  <c r="X49" i="1"/>
  <c r="Z49" i="1" s="1"/>
  <c r="H54" i="1"/>
  <c r="Y66" i="1"/>
  <c r="Y68" i="1"/>
  <c r="Y70" i="1"/>
  <c r="H10" i="1"/>
  <c r="H56" i="1"/>
  <c r="X68" i="1"/>
  <c r="Z68" i="1" s="1"/>
  <c r="H72" i="1"/>
  <c r="Y102" i="1"/>
  <c r="X15" i="1"/>
  <c r="Z15" i="1" s="1"/>
  <c r="Y17" i="1"/>
  <c r="H19" i="1"/>
  <c r="Y37" i="1"/>
  <c r="X40" i="1"/>
  <c r="Y13" i="1"/>
  <c r="Y33" i="1"/>
  <c r="Y40" i="1"/>
  <c r="X59" i="1"/>
  <c r="Z59" i="1" s="1"/>
  <c r="Y65" i="1"/>
  <c r="Y63" i="1"/>
  <c r="X35" i="1"/>
  <c r="Z35" i="1" s="1"/>
  <c r="Y36" i="1"/>
  <c r="Y50" i="1"/>
  <c r="Y54" i="1"/>
  <c r="H32" i="1"/>
  <c r="X38" i="1"/>
  <c r="Z38" i="1" s="1"/>
  <c r="H20" i="1"/>
  <c r="Y56" i="1"/>
  <c r="X58" i="1"/>
  <c r="Z58" i="1" s="1"/>
  <c r="X60" i="1"/>
  <c r="Z60" i="1" s="1"/>
  <c r="Y58" i="1"/>
  <c r="Y62" i="1"/>
  <c r="X17" i="1"/>
  <c r="Z17" i="1" s="1"/>
  <c r="Y42" i="1"/>
  <c r="Y49" i="1"/>
  <c r="Y51" i="1"/>
  <c r="X105" i="1"/>
  <c r="Y18" i="1"/>
  <c r="Y22" i="1"/>
  <c r="H71" i="1"/>
  <c r="H17" i="1"/>
  <c r="Y57" i="1"/>
  <c r="H69" i="1"/>
  <c r="Y52" i="1"/>
  <c r="Y59" i="1"/>
  <c r="X72" i="1"/>
  <c r="Z72" i="1" s="1"/>
  <c r="H9" i="1"/>
  <c r="Y74" i="1"/>
  <c r="X34" i="1"/>
  <c r="Z34" i="1" s="1"/>
  <c r="H38" i="1"/>
  <c r="H48" i="1"/>
  <c r="X20" i="1"/>
  <c r="Z20" i="1" s="1"/>
  <c r="X21" i="1"/>
  <c r="Z21" i="1" s="1"/>
  <c r="Y35" i="1"/>
  <c r="Y38" i="1"/>
  <c r="X43" i="1"/>
  <c r="Z43" i="1" s="1"/>
  <c r="X16" i="1"/>
  <c r="X39" i="1"/>
  <c r="Z39" i="1" s="1"/>
  <c r="H41" i="1"/>
  <c r="W41" i="1" s="1"/>
  <c r="X47" i="1"/>
  <c r="Z47" i="1" s="1"/>
  <c r="H55" i="1"/>
  <c r="Y82" i="1"/>
  <c r="Y89" i="1"/>
  <c r="X94" i="1"/>
  <c r="Y10" i="1"/>
  <c r="Y12" i="1"/>
  <c r="X22" i="1"/>
  <c r="Z22" i="1" s="1"/>
  <c r="H24" i="1"/>
  <c r="X30" i="1"/>
  <c r="Z30" i="1" s="1"/>
  <c r="X37" i="1"/>
  <c r="Z37" i="1" s="1"/>
  <c r="Y39" i="1"/>
  <c r="Y45" i="1"/>
  <c r="H52" i="1"/>
  <c r="H57" i="1"/>
  <c r="Y72" i="1"/>
  <c r="Y15" i="1"/>
  <c r="Y16" i="1"/>
  <c r="H21" i="1"/>
  <c r="Y30" i="1"/>
  <c r="X31" i="1"/>
  <c r="Z31" i="1" s="1"/>
  <c r="H37" i="1"/>
  <c r="Y46" i="1"/>
  <c r="H53" i="1"/>
  <c r="X57" i="1"/>
  <c r="Z57" i="1" s="1"/>
  <c r="H66" i="1"/>
  <c r="X74" i="1"/>
  <c r="Z74" i="1" s="1"/>
  <c r="Y78" i="1"/>
  <c r="X85" i="1"/>
  <c r="Y92" i="1"/>
  <c r="X97" i="1"/>
  <c r="Y99" i="1"/>
  <c r="H18" i="1"/>
  <c r="X42" i="1"/>
  <c r="Z42" i="1" s="1"/>
  <c r="Y44" i="1"/>
  <c r="X56" i="1"/>
  <c r="Z56" i="1" s="1"/>
  <c r="H61" i="1"/>
  <c r="X69" i="1"/>
  <c r="Z69" i="1" s="1"/>
  <c r="Y76" i="1"/>
  <c r="Y85" i="1"/>
  <c r="X90" i="1"/>
  <c r="Y97" i="1"/>
  <c r="X10" i="1"/>
  <c r="H15" i="1"/>
  <c r="H23" i="1"/>
  <c r="H36" i="1"/>
  <c r="H40" i="1"/>
  <c r="Y48" i="1"/>
  <c r="Y53" i="1"/>
  <c r="X55" i="1"/>
  <c r="Z55" i="1" s="1"/>
  <c r="H58" i="1"/>
  <c r="H59" i="1"/>
  <c r="Y61" i="1"/>
  <c r="H70" i="1"/>
  <c r="X83" i="1"/>
  <c r="Y90" i="1"/>
  <c r="X95" i="1"/>
  <c r="X41" i="1"/>
  <c r="X54" i="1"/>
  <c r="Z54" i="1" s="1"/>
  <c r="Y20" i="1"/>
  <c r="Y31" i="1"/>
  <c r="H43" i="1"/>
  <c r="H60" i="1"/>
  <c r="H75" i="1"/>
  <c r="Y77" i="1"/>
  <c r="H81" i="1"/>
  <c r="W81" i="1" s="1"/>
  <c r="Y86" i="1"/>
  <c r="X91" i="1"/>
  <c r="Y98" i="1"/>
  <c r="Y104" i="1"/>
  <c r="Y47" i="1"/>
  <c r="X51" i="1"/>
  <c r="Z51" i="1" s="1"/>
  <c r="H73" i="1"/>
  <c r="H31" i="1"/>
  <c r="Y34" i="1"/>
  <c r="Y60" i="1"/>
  <c r="H62" i="1"/>
  <c r="X65" i="1"/>
  <c r="Z65" i="1" s="1"/>
  <c r="X82" i="1"/>
  <c r="Z82" i="1" s="1"/>
  <c r="Y84" i="1"/>
  <c r="X89" i="1"/>
  <c r="Y96" i="1"/>
  <c r="Y103" i="1"/>
  <c r="X12" i="1"/>
  <c r="Z12" i="1" s="1"/>
  <c r="Y11" i="1"/>
  <c r="X13" i="1"/>
  <c r="Z13" i="1" s="1"/>
  <c r="H22" i="1"/>
  <c r="Y24" i="1"/>
  <c r="Y26" i="1"/>
  <c r="Y28" i="1"/>
  <c r="X50" i="1"/>
  <c r="Z50" i="1" s="1"/>
  <c r="Y64" i="1"/>
  <c r="Y69" i="1"/>
  <c r="X87" i="1"/>
  <c r="Y94" i="1"/>
  <c r="Y101" i="1"/>
  <c r="X79" i="1"/>
  <c r="X80" i="1"/>
  <c r="X81" i="1"/>
  <c r="X99" i="1"/>
  <c r="X100" i="1"/>
  <c r="X101" i="1"/>
  <c r="X102" i="1"/>
  <c r="X103" i="1"/>
  <c r="X104" i="1"/>
  <c r="X11" i="1"/>
  <c r="Z11" i="1" s="1"/>
  <c r="X27" i="1"/>
  <c r="Z27" i="1" s="1"/>
  <c r="X44" i="1"/>
  <c r="Z44" i="1" s="1"/>
  <c r="X45" i="1"/>
  <c r="X46" i="1"/>
  <c r="H51" i="1"/>
  <c r="X63" i="1"/>
  <c r="Z63" i="1" s="1"/>
  <c r="X64" i="1"/>
  <c r="H68" i="1"/>
  <c r="X77" i="1"/>
  <c r="Z77" i="1" s="1"/>
  <c r="X78" i="1"/>
  <c r="X24" i="1"/>
  <c r="Z24" i="1" s="1"/>
  <c r="X25" i="1"/>
  <c r="X26" i="1"/>
  <c r="Z26" i="1" s="1"/>
  <c r="H30" i="1"/>
  <c r="H49" i="1"/>
  <c r="H50" i="1"/>
  <c r="X62" i="1"/>
  <c r="Z62" i="1" s="1"/>
  <c r="H67" i="1"/>
  <c r="X75" i="1"/>
  <c r="Z75" i="1" s="1"/>
  <c r="X76" i="1"/>
  <c r="H83" i="1"/>
  <c r="U83" i="1" s="1"/>
  <c r="W83" i="1" s="1"/>
  <c r="H84" i="1"/>
  <c r="U84" i="1" s="1"/>
  <c r="W84" i="1" s="1"/>
  <c r="H85" i="1"/>
  <c r="U85" i="1" s="1"/>
  <c r="W85" i="1" s="1"/>
  <c r="H86" i="1"/>
  <c r="U86" i="1" s="1"/>
  <c r="W86" i="1" s="1"/>
  <c r="H87" i="1"/>
  <c r="U87" i="1" s="1"/>
  <c r="W87" i="1" s="1"/>
  <c r="H88" i="1"/>
  <c r="U88" i="1" s="1"/>
  <c r="W88" i="1" s="1"/>
  <c r="H89" i="1"/>
  <c r="U89" i="1" s="1"/>
  <c r="W89" i="1" s="1"/>
  <c r="H90" i="1"/>
  <c r="U90" i="1" s="1"/>
  <c r="W90" i="1" s="1"/>
  <c r="H91" i="1"/>
  <c r="U91" i="1" s="1"/>
  <c r="W91" i="1" s="1"/>
  <c r="H92" i="1"/>
  <c r="U92" i="1" s="1"/>
  <c r="W92" i="1" s="1"/>
  <c r="H93" i="1"/>
  <c r="U93" i="1" s="1"/>
  <c r="W93" i="1" s="1"/>
  <c r="H94" i="1"/>
  <c r="U94" i="1" s="1"/>
  <c r="W94" i="1" s="1"/>
  <c r="H95" i="1"/>
  <c r="U95" i="1" s="1"/>
  <c r="W95" i="1" s="1"/>
  <c r="H96" i="1"/>
  <c r="U96" i="1" s="1"/>
  <c r="W96" i="1" s="1"/>
  <c r="H97" i="1"/>
  <c r="U97" i="1" s="1"/>
  <c r="W97" i="1" s="1"/>
  <c r="H98" i="1"/>
  <c r="U98" i="1" s="1"/>
  <c r="W98" i="1" s="1"/>
  <c r="H13" i="1"/>
  <c r="H29" i="1"/>
  <c r="X61" i="1"/>
  <c r="Z61" i="1" s="1"/>
  <c r="H82" i="1"/>
  <c r="H99" i="1"/>
  <c r="U99" i="1" s="1"/>
  <c r="W99" i="1" s="1"/>
  <c r="H100" i="1"/>
  <c r="U100" i="1" s="1"/>
  <c r="W100" i="1" s="1"/>
  <c r="H101" i="1"/>
  <c r="U101" i="1" s="1"/>
  <c r="W101" i="1" s="1"/>
  <c r="H102" i="1"/>
  <c r="U102" i="1" s="1"/>
  <c r="W102" i="1" s="1"/>
  <c r="H103" i="1"/>
  <c r="U103" i="1" s="1"/>
  <c r="W103" i="1" s="1"/>
  <c r="H104" i="1"/>
  <c r="H12" i="1"/>
  <c r="H28" i="1"/>
  <c r="H45" i="1"/>
  <c r="U45" i="1" s="1"/>
  <c r="W45" i="1" s="1"/>
  <c r="H46" i="1"/>
  <c r="U46" i="1" s="1"/>
  <c r="W46" i="1" s="1"/>
  <c r="H47" i="1"/>
  <c r="H64" i="1"/>
  <c r="W64" i="1" s="1"/>
  <c r="H65" i="1"/>
  <c r="X73" i="1"/>
  <c r="Z73" i="1" s="1"/>
  <c r="H78" i="1"/>
  <c r="W78" i="1" s="1"/>
  <c r="H79" i="1"/>
  <c r="U79" i="1" s="1"/>
  <c r="W79" i="1" s="1"/>
  <c r="X8" i="1"/>
  <c r="H11" i="1"/>
  <c r="H25" i="1"/>
  <c r="U25" i="1" s="1"/>
  <c r="H26" i="1"/>
  <c r="H27" i="1"/>
  <c r="H44" i="1"/>
  <c r="H63" i="1"/>
  <c r="H76" i="1"/>
  <c r="U76" i="1" s="1"/>
  <c r="W76" i="1" s="1"/>
  <c r="H77" i="1"/>
  <c r="X19" i="1"/>
  <c r="Z19" i="1" s="1"/>
  <c r="X33" i="1"/>
  <c r="Z33" i="1" s="1"/>
  <c r="X70" i="1"/>
  <c r="Z70" i="1" s="1"/>
  <c r="X18" i="1"/>
  <c r="Z18" i="1" s="1"/>
  <c r="W25" i="1" l="1"/>
  <c r="Z25" i="1" s="1"/>
  <c r="U104" i="1"/>
  <c r="Z46" i="1"/>
  <c r="Z79" i="1"/>
  <c r="O108" i="1"/>
  <c r="Z88" i="1"/>
  <c r="Y108" i="1"/>
  <c r="Z86" i="1"/>
  <c r="H108" i="1"/>
  <c r="Z8" i="1"/>
  <c r="X108" i="1"/>
  <c r="W16" i="1"/>
  <c r="Z10" i="1"/>
  <c r="Z96" i="1"/>
  <c r="Z92" i="1"/>
  <c r="Z98" i="1"/>
  <c r="Z105" i="1"/>
  <c r="Z93" i="1"/>
  <c r="Z95" i="1"/>
  <c r="Z94" i="1"/>
  <c r="Z101" i="1"/>
  <c r="Z85" i="1"/>
  <c r="Z80" i="1"/>
  <c r="Z45" i="1"/>
  <c r="Z97" i="1"/>
  <c r="Z99" i="1"/>
  <c r="Z84" i="1"/>
  <c r="Z78" i="1"/>
  <c r="Z87" i="1"/>
  <c r="Z102" i="1"/>
  <c r="Z103" i="1"/>
  <c r="Z83" i="1"/>
  <c r="Z91" i="1"/>
  <c r="Z81" i="1"/>
  <c r="Z89" i="1"/>
  <c r="Z41" i="1"/>
  <c r="Z100" i="1"/>
  <c r="Z76" i="1"/>
  <c r="Z90" i="1"/>
  <c r="Z64" i="1"/>
  <c r="W104" i="1" l="1"/>
  <c r="Z104" i="1" s="1"/>
  <c r="U108" i="1"/>
  <c r="Z16" i="1"/>
  <c r="W40" i="1"/>
  <c r="W108" i="1" s="1"/>
  <c r="Z40" i="1" l="1"/>
  <c r="Z108" i="1" s="1"/>
</calcChain>
</file>

<file path=xl/sharedStrings.xml><?xml version="1.0" encoding="utf-8"?>
<sst xmlns="http://schemas.openxmlformats.org/spreadsheetml/2006/main" count="551" uniqueCount="221">
  <si>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</si>
  <si>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</si>
  <si>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</si>
  <si>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</si>
  <si>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</si>
  <si>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</si>
  <si>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</si>
  <si>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</si>
  <si>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</si>
  <si>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</si>
  <si>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</si>
  <si>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</si>
  <si>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</si>
  <si>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</si>
  <si>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</si>
  <si>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</si>
  <si>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</si>
  <si>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</si>
  <si>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</si>
  <si>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</si>
  <si>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</si>
  <si>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</si>
  <si>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</si>
  <si>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</si>
  <si>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</si>
  <si>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</si>
  <si>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</si>
  <si>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</si>
  <si>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</si>
  <si>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</si>
  <si>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</si>
  <si>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</si>
  <si>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M</t>
  </si>
  <si>
    <t xml:space="preserve">DESPACHO DEL GERENTE </t>
  </si>
  <si>
    <t>GERENTE GENERAL</t>
  </si>
  <si>
    <t>LIBRE NOMBRAMIENTO Y REMOCION</t>
  </si>
  <si>
    <t>MARILYN LISSETTE RODRIGUEZ CASTILLO</t>
  </si>
  <si>
    <t>F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</si>
  <si>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</si>
  <si>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</si>
  <si>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</si>
  <si>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</si>
  <si>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</si>
  <si>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</si>
  <si>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</si>
  <si>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</si>
  <si>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</si>
  <si>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</si>
  <si>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</si>
  <si>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</si>
  <si>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</si>
  <si>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</si>
  <si>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</si>
  <si>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CARMEN DEIDAMIA NOBOA PASCUAL</t>
  </si>
  <si>
    <t>ASISTENTE</t>
  </si>
  <si>
    <t>DE CONFIANZA</t>
  </si>
  <si>
    <t>DIRECCION FINANCIERA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</si>
  <si>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</si>
  <si>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</si>
  <si>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</si>
  <si>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</si>
  <si>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</si>
  <si>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</si>
  <si>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</si>
  <si>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</si>
  <si>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</si>
  <si>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</si>
  <si>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</si>
  <si>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</si>
  <si>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</si>
  <si>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</si>
  <si>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</si>
  <si>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</si>
  <si>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</si>
  <si>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</si>
  <si>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</si>
  <si>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</si>
  <si>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</si>
  <si>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</si>
  <si>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</si>
  <si>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</si>
  <si>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</si>
  <si>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</si>
  <si>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</si>
  <si>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</si>
  <si>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</si>
  <si>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</si>
  <si>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</si>
  <si>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</si>
  <si>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</si>
  <si>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</si>
  <si>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</si>
  <si>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</si>
  <si>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</si>
  <si>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</si>
  <si>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</si>
  <si>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</si>
  <si>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</si>
  <si>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</si>
  <si>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</si>
  <si>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</si>
  <si>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</si>
  <si>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</si>
  <si>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</si>
  <si>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</si>
  <si>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</si>
  <si>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</si>
  <si>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</si>
  <si>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</si>
  <si>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SUBGERENCIA</t>
  </si>
  <si>
    <t>TECNICO ADMINISTRATIVA</t>
  </si>
  <si>
    <t>JENNY ARLENE ELSEVYF CAMACHO</t>
  </si>
  <si>
    <t>TECNICO ADMINISTRATIVO</t>
  </si>
  <si>
    <t xml:space="preserve">DESPACHO  DEL GERENTE 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</si>
  <si>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</si>
  <si>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</si>
  <si>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</si>
  <si>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</si>
  <si>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</si>
  <si>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</si>
  <si>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</si>
  <si>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</si>
  <si>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</si>
  <si>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</si>
  <si>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</si>
  <si>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>JOSE A. ARVELO CARRASCO</t>
  </si>
  <si>
    <t>ROBERT ALEXANDER JONES SILVA</t>
  </si>
  <si>
    <t>GRISEL ENCARNACION PEREZ</t>
  </si>
  <si>
    <t>DIRECCION DE COMISIONES MEDICAS</t>
  </si>
  <si>
    <t>ESTATUTOS SIMPLIFICADO</t>
  </si>
  <si>
    <t>MAGDELINE DEL CARMEN MOREL GARCIA</t>
  </si>
  <si>
    <t>CRISTINA PLACENCIO PINALES</t>
  </si>
  <si>
    <t>MARIA DOMINGA ALCANTARA BIDO</t>
  </si>
  <si>
    <t>YERIKA BERIHUETE ENCARNACION</t>
  </si>
  <si>
    <t>WANDA YOCARES ALCANTARA DIAZ</t>
  </si>
  <si>
    <t>ANA YAMILET PEREZ LAGARES</t>
  </si>
  <si>
    <t>CRISTHOFER NOESI CASTILLO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</si>
  <si>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</si>
  <si>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</si>
  <si>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</si>
  <si>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</si>
  <si>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</si>
  <si>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</si>
  <si>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</si>
  <si>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</si>
  <si>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</si>
  <si>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</si>
  <si>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</si>
  <si>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</si>
  <si>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</si>
  <si>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</si>
  <si>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</si>
  <si>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</si>
  <si>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</si>
  <si>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</si>
  <si>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</si>
  <si>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</si>
  <si>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</si>
  <si>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</si>
  <si>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</si>
  <si>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</si>
  <si>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</si>
  <si>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</si>
  <si>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</si>
  <si>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</si>
  <si>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</si>
  <si>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</si>
  <si>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</si>
  <si>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</si>
  <si>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>DIRECCION DE POLITICAS DEL SEGURO RIESGOS LABORALES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</si>
  <si>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</si>
  <si>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</si>
  <si>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</si>
  <si>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</si>
  <si>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</si>
  <si>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</si>
  <si>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JUAN TEOFILO BONILLA DOMINGUEZ</t>
  </si>
  <si>
    <t>AUXILIAR ALMACÉN Y SUMINISTRO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</si>
  <si>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</si>
  <si>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</si>
  <si>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</si>
  <si>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</si>
  <si>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</si>
  <si>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</si>
  <si>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</si>
  <si>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</si>
  <si>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</si>
  <si>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</si>
  <si>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</si>
  <si>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</si>
  <si>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</si>
  <si>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</si>
  <si>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</si>
  <si>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</si>
  <si>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</si>
  <si>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</si>
  <si>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</si>
  <si>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</si>
  <si>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</si>
  <si>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</si>
  <si>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</si>
  <si>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</si>
  <si>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</si>
  <si>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</si>
  <si>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</si>
  <si>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</si>
  <si>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</si>
  <si>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</si>
  <si>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KEIRY SHAROSKY MELO GREEN</t>
  </si>
  <si>
    <t xml:space="preserve">DIRECCION DE COMUNICACIÓN </t>
  </si>
  <si>
    <t xml:space="preserve">FIJO </t>
  </si>
  <si>
    <t>RAUL HIPOLITO VERAS HILARIO</t>
  </si>
  <si>
    <t>ELIA MESA JOGRE</t>
  </si>
  <si>
    <t>YANERIS PEREZ GONZALEZ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</si>
  <si>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</si>
  <si>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</si>
  <si>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</si>
  <si>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</si>
  <si>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</si>
  <si>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</si>
  <si>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CONSEJO NACIONAL DE SEGURIDAD SOCIAL
NOMINA DE SUELDOS PERSONAL FIJO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</si>
</sst>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Fill="1"/>
    <xf numFmtId="43" fontId="1" fillId="2" borderId="0" xfId="1" applyFont="1" applyFill="1" applyAlignment="1">
      <alignment horizontal="left"/>
    </xf>
    <xf numFmtId="43" fontId="0" fillId="2" borderId="0" xfId="1" applyFont="1" applyFill="1"/>
    <xf numFmtId="0" fontId="0" fillId="2" borderId="0" xfId="0" applyFill="1"/>
    <xf numFmtId="4" fontId="2" fillId="0" borderId="0" xfId="0" applyNumberFormat="1" applyFont="1"/>
    <xf numFmtId="0" fontId="7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wrapText="1"/>
    </xf>
    <xf numFmtId="4" fontId="7" fillId="0" borderId="10" xfId="0" applyNumberFormat="1" applyFont="1" applyBorder="1" applyAlignment="1">
      <alignment vertical="center" wrapText="1"/>
    </xf>
    <xf numFmtId="0" fontId="9" fillId="0" borderId="0" xfId="0" applyFont="1"/>
    <xf numFmtId="0" fontId="9" fillId="0" borderId="10" xfId="0" applyFont="1" applyBorder="1"/>
    <xf numFmtId="0" fontId="10" fillId="0" borderId="0" xfId="0" applyFont="1"/>
    <xf numFmtId="0" fontId="11" fillId="0" borderId="0" xfId="0" applyFont="1"/>
    <xf numFmtId="0" fontId="10" fillId="0" borderId="10" xfId="0" applyFont="1" applyBorder="1"/>
    <xf numFmtId="0" fontId="12" fillId="0" borderId="0" xfId="0" applyFont="1"/>
    <xf numFmtId="0" fontId="14" fillId="2" borderId="0" xfId="0" applyFont="1" applyFill="1"/>
    <xf numFmtId="43" fontId="15" fillId="2" borderId="0" xfId="1" applyFont="1" applyFill="1" applyAlignment="1">
      <alignment horizontal="left"/>
    </xf>
    <xf numFmtId="0" fontId="16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Fill="1" applyAlignment="1"/>
    <xf numFmtId="43" fontId="7" fillId="0" borderId="0" xfId="1" applyFont="1" applyAlignment="1"/>
    <xf numFmtId="43" fontId="7" fillId="0" borderId="0" xfId="1" applyFont="1" applyFill="1"/>
    <xf numFmtId="43" fontId="7" fillId="2" borderId="0" xfId="1" applyFont="1" applyFill="1" applyBorder="1" applyAlignment="1">
      <alignment horizontal="left"/>
    </xf>
    <xf numFmtId="43" fontId="7" fillId="0" borderId="0" xfId="1" applyFont="1" applyFill="1" applyBorder="1"/>
    <xf numFmtId="43" fontId="7" fillId="2" borderId="0" xfId="1" applyFont="1" applyFill="1"/>
    <xf numFmtId="43" fontId="7" fillId="0" borderId="0" xfId="1" applyFont="1"/>
    <xf numFmtId="0" fontId="16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40" fontId="13" fillId="2" borderId="0" xfId="0" applyNumberFormat="1" applyFont="1" applyFill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3" fontId="0" fillId="0" borderId="0" xfId="1" applyFont="1" applyFill="1" applyAlignment="1"/>
    <xf numFmtId="43" fontId="0" fillId="0" borderId="0" xfId="1" applyFont="1"/>
    <xf numFmtId="0" fontId="1" fillId="2" borderId="0" xfId="0" applyFont="1" applyFill="1"/>
    <xf numFmtId="43" fontId="0" fillId="2" borderId="0" xfId="1" applyFont="1" applyFill="1" applyBorder="1"/>
    <xf numFmtId="43" fontId="0" fillId="0" borderId="0" xfId="1" applyFont="1" applyBorder="1"/>
    <xf numFmtId="0" fontId="12" fillId="2" borderId="0" xfId="0" applyFont="1" applyFill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43" fontId="12" fillId="3" borderId="0" xfId="1" applyFont="1" applyFill="1"/>
    <xf numFmtId="43" fontId="0" fillId="0" borderId="0" xfId="1" applyFont="1" applyAlignment="1"/>
    <xf numFmtId="43" fontId="0" fillId="3" borderId="0" xfId="1" applyFont="1" applyFill="1"/>
    <xf numFmtId="0" fontId="18" fillId="2" borderId="0" xfId="0" applyFont="1" applyFill="1"/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1" fillId="2" borderId="0" xfId="0" applyNumberFormat="1" applyFont="1" applyFill="1"/>
    <xf numFmtId="43" fontId="15" fillId="2" borderId="0" xfId="1" applyFont="1" applyFill="1" applyAlignment="1"/>
    <xf numFmtId="0" fontId="1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5" fillId="0" borderId="0" xfId="1" applyFont="1" applyFill="1" applyAlignment="1"/>
    <xf numFmtId="43" fontId="5" fillId="0" borderId="0" xfId="1" applyFont="1" applyAlignment="1"/>
    <xf numFmtId="43" fontId="5" fillId="0" borderId="0" xfId="1" applyFont="1" applyFill="1"/>
    <xf numFmtId="43" fontId="5" fillId="2" borderId="0" xfId="1" applyFont="1" applyFill="1"/>
    <xf numFmtId="43" fontId="5" fillId="2" borderId="0" xfId="1" applyFont="1" applyFill="1" applyBorder="1" applyAlignment="1">
      <alignment horizontal="left"/>
    </xf>
    <xf numFmtId="43" fontId="5" fillId="0" borderId="0" xfId="1" applyFont="1" applyFill="1" applyBorder="1"/>
    <xf numFmtId="43" fontId="5" fillId="0" borderId="0" xfId="1" applyFont="1"/>
    <xf numFmtId="0" fontId="19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40" fontId="15" fillId="2" borderId="0" xfId="0" applyNumberFormat="1" applyFont="1" applyFill="1"/>
    <xf numFmtId="43" fontId="15" fillId="2" borderId="20" xfId="1" applyFont="1" applyFill="1" applyBorder="1" applyAlignment="1">
      <alignment horizontal="left"/>
    </xf>
    <xf numFmtId="43" fontId="15" fillId="2" borderId="0" xfId="1" applyFont="1" applyFill="1" applyBorder="1" applyAlignment="1">
      <alignment horizontal="left"/>
    </xf>
    <xf numFmtId="43" fontId="19" fillId="2" borderId="0" xfId="0" applyNumberFormat="1" applyFont="1" applyFill="1"/>
    <xf numFmtId="43" fontId="11" fillId="2" borderId="0" xfId="1" applyFont="1" applyFill="1"/>
    <xf numFmtId="43" fontId="11" fillId="2" borderId="0" xfId="1" applyFont="1" applyFill="1" applyBorder="1"/>
    <xf numFmtId="43" fontId="20" fillId="2" borderId="0" xfId="1" applyFont="1" applyFill="1"/>
    <xf numFmtId="0" fontId="6" fillId="2" borderId="0" xfId="0" applyFont="1" applyFill="1"/>
    <xf numFmtId="0" fontId="9" fillId="0" borderId="11" xfId="0" applyFont="1" applyBorder="1"/>
    <xf numFmtId="0" fontId="9" fillId="0" borderId="9" xfId="0" applyFont="1" applyBorder="1"/>
    <xf numFmtId="0" fontId="0" fillId="0" borderId="10" xfId="0" applyBorder="1"/>
    <xf numFmtId="0" fontId="9" fillId="2" borderId="0" xfId="0" applyFont="1" applyFill="1"/>
    <xf numFmtId="0" fontId="9" fillId="2" borderId="10" xfId="0" applyFont="1" applyFill="1" applyBorder="1"/>
    <xf numFmtId="43" fontId="13" fillId="2" borderId="20" xfId="1" applyFont="1" applyFill="1" applyBorder="1" applyAlignment="1">
      <alignment horizontal="left"/>
    </xf>
    <xf numFmtId="4" fontId="7" fillId="0" borderId="9" xfId="0" applyNumberFormat="1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left" vertical="center" wrapText="1"/>
    </xf>
    <xf numFmtId="43" fontId="7" fillId="0" borderId="10" xfId="1" applyFont="1" applyFill="1" applyBorder="1" applyAlignment="1"/>
    <xf numFmtId="43" fontId="7" fillId="0" borderId="10" xfId="1" applyFont="1" applyFill="1" applyBorder="1" applyAlignment="1">
      <alignment horizontal="left"/>
    </xf>
    <xf numFmtId="43" fontId="7" fillId="0" borderId="11" xfId="1" applyFont="1" applyFill="1" applyBorder="1" applyAlignment="1">
      <alignment horizontal="left"/>
    </xf>
    <xf numFmtId="43" fontId="7" fillId="0" borderId="11" xfId="1" applyFont="1" applyFill="1" applyBorder="1" applyAlignment="1"/>
    <xf numFmtId="43" fontId="7" fillId="0" borderId="9" xfId="1" applyFont="1" applyFill="1" applyBorder="1" applyAlignment="1">
      <alignment horizontal="left"/>
    </xf>
    <xf numFmtId="43" fontId="7" fillId="0" borderId="9" xfId="1" applyFont="1" applyFill="1" applyBorder="1" applyAlignment="1"/>
    <xf numFmtId="43" fontId="0" fillId="0" borderId="10" xfId="1" applyFont="1" applyFill="1" applyBorder="1"/>
    <xf numFmtId="43" fontId="0" fillId="0" borderId="10" xfId="1" applyFont="1" applyFill="1" applyBorder="1" applyAlignment="1">
      <alignment horizontal="left"/>
    </xf>
    <xf numFmtId="43" fontId="0" fillId="0" borderId="21" xfId="1" applyFont="1" applyFill="1" applyBorder="1" applyAlignment="1">
      <alignment horizontal="left"/>
    </xf>
    <xf numFmtId="43" fontId="0" fillId="0" borderId="21" xfId="1" applyFont="1" applyFill="1" applyBorder="1"/>
    <xf numFmtId="0" fontId="4" fillId="4" borderId="1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wrapText="1"/>
    </xf>
    <xf numFmtId="43" fontId="4" fillId="5" borderId="2" xfId="1" applyFont="1" applyFill="1" applyBorder="1" applyAlignment="1">
      <alignment vertical="center" readingOrder="1"/>
    </xf>
    <xf numFmtId="0" fontId="4" fillId="5" borderId="3" xfId="0" applyFont="1" applyFill="1" applyBorder="1" applyAlignment="1">
      <alignment vertical="center" readingOrder="1"/>
    </xf>
    <xf numFmtId="43" fontId="5" fillId="6" borderId="18" xfId="1" applyFont="1" applyFill="1" applyBorder="1" applyAlignment="1">
      <alignment vertical="top" wrapText="1"/>
    </xf>
    <xf numFmtId="43" fontId="4" fillId="4" borderId="4" xfId="1" applyFont="1" applyFill="1" applyBorder="1" applyAlignment="1">
      <alignment horizontal="center" vertical="center" wrapText="1" readingOrder="1"/>
    </xf>
    <xf numFmtId="43" fontId="4" fillId="4" borderId="31" xfId="1" applyFont="1" applyFill="1" applyBorder="1" applyAlignment="1">
      <alignment vertical="center" wrapText="1" readingOrder="1"/>
    </xf>
    <xf numFmtId="43" fontId="4" fillId="4" borderId="32" xfId="1" applyFont="1" applyFill="1" applyBorder="1" applyAlignment="1">
      <alignment vertical="center" wrapText="1" readingOrder="1"/>
    </xf>
    <xf numFmtId="0" fontId="4" fillId="4" borderId="5" xfId="0" applyFont="1" applyFill="1" applyBorder="1" applyAlignment="1">
      <alignment horizontal="center" vertical="center" wrapText="1" readingOrder="1"/>
    </xf>
    <xf numFmtId="0" fontId="4" fillId="5" borderId="6" xfId="0" applyFont="1" applyFill="1" applyBorder="1" applyAlignment="1">
      <alignment horizontal="center" wrapText="1"/>
    </xf>
    <xf numFmtId="43" fontId="4" fillId="5" borderId="6" xfId="1" applyFont="1" applyFill="1" applyBorder="1" applyAlignment="1">
      <alignment vertical="center" wrapText="1" readingOrder="1"/>
    </xf>
    <xf numFmtId="0" fontId="4" fillId="5" borderId="7" xfId="0" applyFont="1" applyFill="1" applyBorder="1" applyAlignment="1">
      <alignment vertical="center" wrapText="1" readingOrder="1"/>
    </xf>
    <xf numFmtId="0" fontId="4" fillId="5" borderId="9" xfId="0" applyFont="1" applyFill="1" applyBorder="1" applyAlignment="1">
      <alignment vertical="center" wrapText="1" readingOrder="1"/>
    </xf>
    <xf numFmtId="43" fontId="4" fillId="4" borderId="9" xfId="1" applyFont="1" applyFill="1" applyBorder="1" applyAlignment="1">
      <alignment horizontal="center" vertical="center" wrapText="1" readingOrder="1"/>
    </xf>
    <xf numFmtId="0" fontId="4" fillId="5" borderId="27" xfId="0" applyFont="1" applyFill="1" applyBorder="1" applyAlignment="1">
      <alignment vertical="center" wrapText="1" readingOrder="1"/>
    </xf>
    <xf numFmtId="43" fontId="4" fillId="4" borderId="30" xfId="1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5" borderId="13" xfId="0" applyFont="1" applyFill="1" applyBorder="1" applyAlignment="1">
      <alignment horizontal="center" wrapText="1"/>
    </xf>
    <xf numFmtId="0" fontId="4" fillId="5" borderId="13" xfId="0" applyFont="1" applyFill="1" applyBorder="1" applyAlignment="1">
      <alignment wrapText="1"/>
    </xf>
    <xf numFmtId="43" fontId="4" fillId="5" borderId="13" xfId="1" applyFont="1" applyFill="1" applyBorder="1" applyAlignment="1">
      <alignment vertical="center" wrapText="1" readingOrder="1"/>
    </xf>
    <xf numFmtId="0" fontId="4" fillId="5" borderId="14" xfId="0" applyFont="1" applyFill="1" applyBorder="1" applyAlignment="1">
      <alignment vertical="center" wrapText="1" readingOrder="1"/>
    </xf>
    <xf numFmtId="0" fontId="4" fillId="5" borderId="23" xfId="0" applyFont="1" applyFill="1" applyBorder="1" applyAlignment="1">
      <alignment vertical="center" wrapText="1" readingOrder="1"/>
    </xf>
    <xf numFmtId="0" fontId="4" fillId="5" borderId="22" xfId="0" applyFont="1" applyFill="1" applyBorder="1" applyAlignment="1">
      <alignment vertical="center" wrapText="1" readingOrder="1"/>
    </xf>
    <xf numFmtId="0" fontId="4" fillId="5" borderId="28" xfId="0" applyFont="1" applyFill="1" applyBorder="1" applyAlignment="1">
      <alignment vertical="center" wrapText="1" readingOrder="1"/>
    </xf>
    <xf numFmtId="0" fontId="4" fillId="5" borderId="28" xfId="0" applyFont="1" applyFill="1" applyBorder="1" applyAlignment="1">
      <alignment horizontal="center" vertical="center" wrapText="1" readingOrder="1"/>
    </xf>
    <xf numFmtId="43" fontId="4" fillId="4" borderId="13" xfId="1" applyFont="1" applyFill="1" applyBorder="1" applyAlignment="1">
      <alignment horizontal="center" vertical="center" wrapText="1" readingOrder="1"/>
    </xf>
    <xf numFmtId="43" fontId="4" fillId="4" borderId="8" xfId="1" applyFont="1" applyFill="1" applyBorder="1" applyAlignment="1">
      <alignment horizontal="center" vertical="center" wrapText="1" readingOrder="1"/>
    </xf>
    <xf numFmtId="43" fontId="4" fillId="4" borderId="16" xfId="1" applyFont="1" applyFill="1" applyBorder="1" applyAlignment="1">
      <alignment horizontal="center" vertical="center" wrapText="1" readingOrder="1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43" fontId="4" fillId="4" borderId="26" xfId="1" applyFont="1" applyFill="1" applyBorder="1" applyAlignment="1">
      <alignment horizontal="center" vertical="center" wrapText="1" readingOrder="1"/>
    </xf>
    <xf numFmtId="43" fontId="4" fillId="4" borderId="18" xfId="1" applyFont="1" applyFill="1" applyBorder="1" applyAlignment="1">
      <alignment horizontal="center" vertical="center" wrapText="1" readingOrder="1"/>
    </xf>
    <xf numFmtId="43" fontId="4" fillId="4" borderId="20" xfId="1" applyFont="1" applyFill="1" applyBorder="1" applyAlignment="1">
      <alignment horizontal="center" vertical="center" wrapText="1" readingOrder="1"/>
    </xf>
    <xf numFmtId="43" fontId="4" fillId="4" borderId="25" xfId="1" applyFont="1" applyFill="1" applyBorder="1" applyAlignment="1">
      <alignment horizontal="center" vertical="center" wrapText="1" readingOrder="1"/>
    </xf>
    <xf numFmtId="0" fontId="4" fillId="5" borderId="7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vertical="center" wrapText="1" readingOrder="1"/>
    </xf>
    <xf numFmtId="43" fontId="4" fillId="4" borderId="9" xfId="1" applyFont="1" applyFill="1" applyBorder="1" applyAlignment="1">
      <alignment horizontal="center" vertical="center" wrapText="1" readingOrder="1"/>
    </xf>
    <xf numFmtId="43" fontId="4" fillId="4" borderId="8" xfId="1" applyFont="1" applyFill="1" applyBorder="1" applyAlignment="1">
      <alignment horizontal="center" vertical="center" wrapText="1" readingOrder="1"/>
    </xf>
    <xf numFmtId="43" fontId="4" fillId="4" borderId="21" xfId="1" applyFont="1" applyFill="1" applyBorder="1" applyAlignment="1">
      <alignment horizontal="center" vertical="center" wrapText="1" readingOrder="1"/>
    </xf>
    <xf numFmtId="43" fontId="4" fillId="4" borderId="15" xfId="1" applyFont="1" applyFill="1" applyBorder="1" applyAlignment="1">
      <alignment horizontal="center" vertical="center" wrapText="1" readingOrder="1"/>
    </xf>
    <xf numFmtId="0" fontId="4" fillId="5" borderId="29" xfId="0" applyFont="1" applyFill="1" applyBorder="1" applyAlignment="1">
      <alignment horizontal="center" vertical="center" wrapText="1" readingOrder="1"/>
    </xf>
    <xf numFmtId="0" fontId="4" fillId="5" borderId="10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left" wrapText="1"/>
    </xf>
    <xf numFmtId="4" fontId="7" fillId="0" borderId="10" xfId="0" applyNumberFormat="1" applyFont="1" applyFill="1" applyBorder="1" applyAlignment="1">
      <alignment horizontal="left" vertical="center" wrapText="1"/>
    </xf>
    <xf numFmtId="4" fontId="7" fillId="0" borderId="9" xfId="0" applyNumberFormat="1" applyFont="1" applyFill="1" applyBorder="1" applyAlignment="1">
      <alignment horizontal="left" vertical="center" wrapText="1"/>
    </xf>
    <xf numFmtId="4" fontId="7" fillId="0" borderId="10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4" fontId="5" fillId="0" borderId="10" xfId="0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wrapText="1"/>
    </xf>
    <xf numFmtId="4" fontId="7" fillId="0" borderId="11" xfId="0" applyNumberFormat="1" applyFont="1" applyFill="1" applyBorder="1" applyAlignment="1">
      <alignment horizontal="left" vertical="center" wrapText="1"/>
    </xf>
    <xf numFmtId="4" fontId="7" fillId="0" borderId="21" xfId="0" applyNumberFormat="1" applyFont="1" applyFill="1" applyBorder="1" applyAlignment="1">
      <alignment horizontal="left" vertical="center" wrapText="1"/>
    </xf>
    <xf numFmtId="4" fontId="7" fillId="0" borderId="11" xfId="0" applyNumberFormat="1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wrapText="1"/>
    </xf>
    <xf numFmtId="4" fontId="7" fillId="0" borderId="9" xfId="0" applyNumberFormat="1" applyFont="1" applyFill="1" applyBorder="1" applyAlignment="1">
      <alignment vertical="center" wrapText="1"/>
    </xf>
    <xf numFmtId="4" fontId="5" fillId="0" borderId="9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5" fillId="0" borderId="21" xfId="0" applyNumberFormat="1" applyFont="1" applyFill="1" applyBorder="1" applyAlignment="1">
      <alignment vertical="center" wrapText="1"/>
    </xf>
    <xf numFmtId="4" fontId="7" fillId="0" borderId="10" xfId="0" applyNumberFormat="1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1047749</xdr:colOff>
      <xdr:row>3</xdr:row>
      <xdr:rowOff>352425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190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3"/>
  <sheetViews>
    <sheetView tabSelected="1" zoomScaleNormal="100" workbookViewId="0">
      <selection activeCell="Z118" sqref="A1:Z118"/>
    </sheetView>
  </sheetViews>
  <sheetFormatPr baseColWidth="10" defaultColWidth="11.42578125" defaultRowHeight="15" x14ac:dyDescent="0.25"/>
  <cols>
    <col min="1" max="1" width="6.28515625" bestFit="1" customWidth="1"/>
    <col min="2" max="2" width="37" customWidth="1"/>
    <col min="3" max="3" width="9.28515625" style="1" bestFit="1" customWidth="1"/>
    <col min="4" max="4" width="26.85546875" customWidth="1"/>
    <col min="5" max="5" width="39.42578125" style="2" customWidth="1"/>
    <col min="6" max="6" width="19.85546875" style="2" bestFit="1" customWidth="1"/>
    <col min="7" max="7" width="16.42578125" style="36" bestFit="1" customWidth="1"/>
    <col min="8" max="8" width="16.5703125" bestFit="1" customWidth="1"/>
    <col min="9" max="10" width="14.140625" style="5" bestFit="1" customWidth="1"/>
    <col min="11" max="11" width="12.85546875" style="5" bestFit="1" customWidth="1"/>
    <col min="12" max="13" width="14.140625" style="5" bestFit="1" customWidth="1"/>
    <col min="14" max="14" width="16.5703125" style="5" bestFit="1" customWidth="1"/>
    <col min="15" max="15" width="16" style="36" bestFit="1" customWidth="1"/>
    <col min="16" max="16" width="11.5703125" style="36" hidden="1" customWidth="1"/>
    <col min="17" max="17" width="15.140625" style="4" hidden="1" customWidth="1"/>
    <col min="18" max="18" width="12.28515625" style="5" hidden="1" customWidth="1"/>
    <col min="19" max="19" width="12.85546875" style="5" hidden="1" customWidth="1"/>
    <col min="20" max="20" width="14" style="36" hidden="1" customWidth="1"/>
    <col min="21" max="21" width="13.85546875" style="72" customWidth="1"/>
    <col min="22" max="22" width="12.85546875" style="5" hidden="1" customWidth="1"/>
    <col min="23" max="23" width="16.28515625" style="36" customWidth="1"/>
    <col min="24" max="24" width="14.140625" style="47" bestFit="1" customWidth="1"/>
    <col min="25" max="25" width="16.140625" style="36" customWidth="1"/>
    <col min="26" max="26" width="17.42578125" style="36" bestFit="1" customWidth="1"/>
    <col min="27" max="35" width="11.42578125" style="6"/>
  </cols>
  <sheetData>
    <row r="1" spans="1:35" x14ac:dyDescent="0.25">
      <c r="G1" s="3"/>
      <c r="I1" s="3"/>
      <c r="J1" s="3"/>
      <c r="L1" s="3"/>
      <c r="M1" s="3"/>
      <c r="N1" s="3"/>
      <c r="O1" s="3"/>
      <c r="P1" s="3"/>
      <c r="R1" s="3"/>
      <c r="T1" s="3"/>
      <c r="W1" s="3"/>
      <c r="X1" s="3"/>
      <c r="Y1" s="3"/>
      <c r="Z1" s="3"/>
      <c r="AA1"/>
      <c r="AB1"/>
      <c r="AC1"/>
      <c r="AD1"/>
      <c r="AE1"/>
      <c r="AF1"/>
      <c r="AG1"/>
      <c r="AH1"/>
      <c r="AI1"/>
    </row>
    <row r="2" spans="1:35" x14ac:dyDescent="0.25">
      <c r="G2" s="3"/>
      <c r="I2" s="3"/>
      <c r="J2" s="3"/>
      <c r="L2" s="3"/>
      <c r="M2" s="3"/>
      <c r="N2" s="3"/>
      <c r="O2" s="3"/>
      <c r="P2" s="3"/>
      <c r="R2" s="3"/>
      <c r="T2" s="3"/>
      <c r="W2" s="3"/>
      <c r="X2" s="3"/>
      <c r="Y2" s="3"/>
      <c r="Z2" s="3"/>
    </row>
    <row r="3" spans="1:35" x14ac:dyDescent="0.25">
      <c r="G3" s="3"/>
      <c r="I3" s="3"/>
      <c r="J3" s="7"/>
      <c r="L3" s="3"/>
      <c r="M3" s="3"/>
      <c r="N3" s="3"/>
      <c r="O3" s="3"/>
      <c r="P3" s="3"/>
      <c r="R3" s="3"/>
      <c r="T3" s="3"/>
      <c r="W3" s="3"/>
      <c r="X3" s="3"/>
      <c r="Y3" s="3"/>
      <c r="Z3" s="3"/>
    </row>
    <row r="4" spans="1:35" ht="42.75" customHeight="1" thickBot="1" x14ac:dyDescent="0.35">
      <c r="A4" s="126" t="s">
        <v>220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</row>
    <row r="5" spans="1:35" s="75" customFormat="1" ht="16.5" thickBot="1" x14ac:dyDescent="0.3">
      <c r="A5" s="94" t="s">
        <v>0</v>
      </c>
      <c r="B5" s="95" t="s">
        <v>0</v>
      </c>
      <c r="C5" s="127" t="s">
        <v>1</v>
      </c>
      <c r="D5" s="95" t="s">
        <v>0</v>
      </c>
      <c r="E5" s="96" t="s">
        <v>0</v>
      </c>
      <c r="F5" s="96"/>
      <c r="G5" s="97" t="s">
        <v>0</v>
      </c>
      <c r="H5" s="98"/>
      <c r="I5" s="130" t="s">
        <v>2</v>
      </c>
      <c r="J5" s="131"/>
      <c r="K5" s="131"/>
      <c r="L5" s="131"/>
      <c r="M5" s="131"/>
      <c r="N5" s="131"/>
      <c r="O5" s="99"/>
      <c r="P5" s="132" t="s">
        <v>3</v>
      </c>
      <c r="Q5" s="132"/>
      <c r="R5" s="132"/>
      <c r="S5" s="132"/>
      <c r="T5" s="132"/>
      <c r="U5" s="133"/>
      <c r="V5" s="100"/>
      <c r="W5" s="101"/>
      <c r="X5" s="132" t="s">
        <v>4</v>
      </c>
      <c r="Y5" s="132"/>
      <c r="Z5" s="102"/>
    </row>
    <row r="6" spans="1:35" s="75" customFormat="1" ht="84.75" customHeight="1" x14ac:dyDescent="0.25">
      <c r="A6" s="103" t="s">
        <v>5</v>
      </c>
      <c r="B6" s="104" t="s">
        <v>6</v>
      </c>
      <c r="C6" s="128"/>
      <c r="D6" s="104" t="s">
        <v>7</v>
      </c>
      <c r="E6" s="104" t="s">
        <v>8</v>
      </c>
      <c r="F6" s="104" t="s">
        <v>9</v>
      </c>
      <c r="G6" s="105" t="s">
        <v>10</v>
      </c>
      <c r="H6" s="106" t="s">
        <v>11</v>
      </c>
      <c r="I6" s="134" t="s">
        <v>12</v>
      </c>
      <c r="J6" s="135"/>
      <c r="K6" s="141" t="s">
        <v>13</v>
      </c>
      <c r="L6" s="136" t="s">
        <v>14</v>
      </c>
      <c r="M6" s="136"/>
      <c r="N6" s="107" t="s">
        <v>15</v>
      </c>
      <c r="O6" s="107" t="s">
        <v>16</v>
      </c>
      <c r="P6" s="108" t="s">
        <v>17</v>
      </c>
      <c r="Q6" s="108" t="s">
        <v>18</v>
      </c>
      <c r="R6" s="108" t="s">
        <v>19</v>
      </c>
      <c r="S6" s="108" t="s">
        <v>20</v>
      </c>
      <c r="T6" s="108" t="s">
        <v>21</v>
      </c>
      <c r="U6" s="107" t="s">
        <v>22</v>
      </c>
      <c r="V6" s="109" t="s">
        <v>23</v>
      </c>
      <c r="W6" s="108" t="s">
        <v>24</v>
      </c>
      <c r="X6" s="137" t="s">
        <v>25</v>
      </c>
      <c r="Y6" s="139" t="s">
        <v>26</v>
      </c>
      <c r="Z6" s="110" t="s">
        <v>27</v>
      </c>
    </row>
    <row r="7" spans="1:35" s="75" customFormat="1" ht="32.25" thickBot="1" x14ac:dyDescent="0.3">
      <c r="A7" s="111" t="s">
        <v>0</v>
      </c>
      <c r="B7" s="112" t="s">
        <v>0</v>
      </c>
      <c r="C7" s="129"/>
      <c r="D7" s="112" t="s">
        <v>0</v>
      </c>
      <c r="E7" s="113" t="s">
        <v>0</v>
      </c>
      <c r="F7" s="113"/>
      <c r="G7" s="114" t="s">
        <v>0</v>
      </c>
      <c r="H7" s="115"/>
      <c r="I7" s="116" t="s">
        <v>28</v>
      </c>
      <c r="J7" s="117" t="s">
        <v>29</v>
      </c>
      <c r="K7" s="142"/>
      <c r="L7" s="115" t="s">
        <v>30</v>
      </c>
      <c r="M7" s="118" t="s">
        <v>31</v>
      </c>
      <c r="N7" s="119">
        <v>1715.46</v>
      </c>
      <c r="O7" s="120" t="s">
        <v>0</v>
      </c>
      <c r="P7" s="120"/>
      <c r="Q7" s="120"/>
      <c r="R7" s="120"/>
      <c r="S7" s="120"/>
      <c r="T7" s="120"/>
      <c r="U7" s="120"/>
      <c r="V7" s="120"/>
      <c r="W7" s="121" t="s">
        <v>0</v>
      </c>
      <c r="X7" s="138"/>
      <c r="Y7" s="140"/>
      <c r="Z7" s="122" t="s">
        <v>0</v>
      </c>
    </row>
    <row r="8" spans="1:35" s="12" customFormat="1" ht="45" x14ac:dyDescent="0.2">
      <c r="A8" s="8">
        <v>1</v>
      </c>
      <c r="B8" s="9" t="s">
        <v>36</v>
      </c>
      <c r="C8" s="9" t="s">
        <v>37</v>
      </c>
      <c r="D8" s="9" t="s">
        <v>38</v>
      </c>
      <c r="E8" s="9" t="s">
        <v>38</v>
      </c>
      <c r="F8" s="9" t="s">
        <v>35</v>
      </c>
      <c r="G8" s="83">
        <v>300000</v>
      </c>
      <c r="H8" s="83">
        <f t="shared" ref="H8:H22" si="0">+G8-(I8+L8+N8)</f>
        <v>284800.86</v>
      </c>
      <c r="I8" s="83">
        <f t="shared" ref="I8:I63" si="1">IF(G8&lt;=374040,G8*2.87%,9334.68)</f>
        <v>8610</v>
      </c>
      <c r="J8" s="83">
        <f t="shared" ref="J8:J63" si="2">IF(G8&lt;=374040,G8*7.1%,23092.75)</f>
        <v>21299.999999999996</v>
      </c>
      <c r="K8" s="82">
        <f t="shared" ref="K8:K64" si="3">IF(G8&lt;=74808,G8*1.1%,953.69)</f>
        <v>953.69</v>
      </c>
      <c r="L8" s="83">
        <v>6589.14</v>
      </c>
      <c r="M8" s="82">
        <v>15367.43</v>
      </c>
      <c r="N8" s="83"/>
      <c r="O8" s="144">
        <f t="shared" ref="O8:O63" si="4">+I8+J8+K8+L8+M8+N8</f>
        <v>52820.259999999995</v>
      </c>
      <c r="P8" s="144">
        <v>25</v>
      </c>
      <c r="Q8" s="166"/>
      <c r="R8" s="146"/>
      <c r="S8" s="146"/>
      <c r="T8" s="146"/>
      <c r="U8" s="146">
        <v>59783.08</v>
      </c>
      <c r="V8" s="146"/>
      <c r="W8" s="146">
        <f t="shared" ref="W8:W63" si="5">P8+Q8+R8+S8+T8+U8</f>
        <v>59808.08</v>
      </c>
      <c r="X8" s="10">
        <f t="shared" ref="X8:X22" si="6">+I8+L8+N8</f>
        <v>15199.14</v>
      </c>
      <c r="Y8" s="10">
        <f t="shared" ref="Y8:Y21" si="7">+J8+M8</f>
        <v>36667.429999999993</v>
      </c>
      <c r="Z8" s="10">
        <f t="shared" ref="Z8:Z22" si="8">+G8-(W8+X8)</f>
        <v>224992.78</v>
      </c>
      <c r="AA8" s="11"/>
      <c r="AB8" s="11"/>
      <c r="AC8" s="11"/>
      <c r="AD8" s="11"/>
      <c r="AE8" s="11"/>
      <c r="AF8" s="11"/>
      <c r="AG8" s="11"/>
      <c r="AH8" s="11"/>
    </row>
    <row r="9" spans="1:35" s="12" customFormat="1" ht="45" x14ac:dyDescent="0.2">
      <c r="A9" s="8">
        <v>2</v>
      </c>
      <c r="B9" s="9" t="s">
        <v>39</v>
      </c>
      <c r="C9" s="9" t="s">
        <v>32</v>
      </c>
      <c r="D9" s="9" t="s">
        <v>40</v>
      </c>
      <c r="E9" s="9" t="s">
        <v>41</v>
      </c>
      <c r="F9" s="9" t="s">
        <v>35</v>
      </c>
      <c r="G9" s="83">
        <v>300000</v>
      </c>
      <c r="H9" s="83">
        <f t="shared" si="0"/>
        <v>284800.86</v>
      </c>
      <c r="I9" s="83">
        <f t="shared" si="1"/>
        <v>8610</v>
      </c>
      <c r="J9" s="83">
        <f t="shared" si="2"/>
        <v>21299.999999999996</v>
      </c>
      <c r="K9" s="82">
        <f t="shared" si="3"/>
        <v>953.69</v>
      </c>
      <c r="L9" s="83">
        <v>6589.14</v>
      </c>
      <c r="M9" s="82">
        <v>15367.43</v>
      </c>
      <c r="N9" s="83"/>
      <c r="O9" s="144">
        <f t="shared" si="4"/>
        <v>52820.259999999995</v>
      </c>
      <c r="P9" s="144">
        <v>25</v>
      </c>
      <c r="Q9" s="146"/>
      <c r="R9" s="146"/>
      <c r="S9" s="146">
        <v>1328.8</v>
      </c>
      <c r="T9" s="146"/>
      <c r="U9" s="146">
        <v>59783.08</v>
      </c>
      <c r="V9" s="146"/>
      <c r="W9" s="146">
        <f t="shared" si="5"/>
        <v>61136.880000000005</v>
      </c>
      <c r="X9" s="10">
        <f t="shared" si="6"/>
        <v>15199.14</v>
      </c>
      <c r="Y9" s="10">
        <f t="shared" si="7"/>
        <v>36667.429999999993</v>
      </c>
      <c r="Z9" s="10">
        <f t="shared" si="8"/>
        <v>223663.97999999998</v>
      </c>
      <c r="AA9" s="11"/>
      <c r="AB9" s="11"/>
      <c r="AC9" s="11"/>
      <c r="AD9" s="11"/>
      <c r="AE9" s="11"/>
      <c r="AF9" s="11"/>
      <c r="AG9" s="11"/>
      <c r="AH9" s="11"/>
    </row>
    <row r="10" spans="1:35" s="12" customFormat="1" ht="30" x14ac:dyDescent="0.2">
      <c r="A10" s="8">
        <v>3</v>
      </c>
      <c r="B10" s="9" t="s">
        <v>42</v>
      </c>
      <c r="C10" s="9" t="s">
        <v>32</v>
      </c>
      <c r="D10" s="9" t="s">
        <v>43</v>
      </c>
      <c r="E10" s="9" t="s">
        <v>44</v>
      </c>
      <c r="F10" s="9" t="s">
        <v>45</v>
      </c>
      <c r="G10" s="83">
        <v>185000</v>
      </c>
      <c r="H10" s="83">
        <f t="shared" si="0"/>
        <v>170635.58</v>
      </c>
      <c r="I10" s="83">
        <f t="shared" si="1"/>
        <v>5309.5</v>
      </c>
      <c r="J10" s="83">
        <f t="shared" si="2"/>
        <v>13134.999999999998</v>
      </c>
      <c r="K10" s="82">
        <f t="shared" si="3"/>
        <v>953.69</v>
      </c>
      <c r="L10" s="83">
        <f t="shared" ref="L10:L65" si="9">IF(G10&lt;=187020,G10*3.04%,4943.8)</f>
        <v>5624</v>
      </c>
      <c r="M10" s="83">
        <f t="shared" ref="M10:M65" si="10">IF(G10&lt;=187020,G10*7.09%,11530.11)</f>
        <v>13116.5</v>
      </c>
      <c r="N10" s="83">
        <f>1715.46*2</f>
        <v>3430.92</v>
      </c>
      <c r="O10" s="144">
        <f>+I10+J10+K10+L10+M10+N10</f>
        <v>41569.61</v>
      </c>
      <c r="P10" s="144">
        <v>25</v>
      </c>
      <c r="Q10" s="146">
        <v>54422.400000000001</v>
      </c>
      <c r="R10" s="146"/>
      <c r="S10" s="146">
        <v>1328.8</v>
      </c>
      <c r="T10" s="146">
        <v>200</v>
      </c>
      <c r="U10" s="146">
        <v>30812.9</v>
      </c>
      <c r="V10" s="146"/>
      <c r="W10" s="146">
        <f t="shared" si="5"/>
        <v>86789.1</v>
      </c>
      <c r="X10" s="10">
        <f t="shared" si="6"/>
        <v>14364.42</v>
      </c>
      <c r="Y10" s="10">
        <f t="shared" si="7"/>
        <v>26251.5</v>
      </c>
      <c r="Z10" s="10">
        <f t="shared" si="8"/>
        <v>83846.48</v>
      </c>
      <c r="AA10" s="11"/>
      <c r="AB10" s="11"/>
      <c r="AC10" s="11"/>
      <c r="AD10" s="11"/>
      <c r="AE10" s="11"/>
      <c r="AF10" s="11"/>
      <c r="AG10" s="11"/>
      <c r="AH10" s="11"/>
    </row>
    <row r="11" spans="1:35" s="12" customFormat="1" ht="30" x14ac:dyDescent="0.2">
      <c r="A11" s="8">
        <v>4</v>
      </c>
      <c r="B11" s="143" t="s">
        <v>46</v>
      </c>
      <c r="C11" s="143" t="s">
        <v>37</v>
      </c>
      <c r="D11" s="143" t="s">
        <v>47</v>
      </c>
      <c r="E11" s="143" t="s">
        <v>48</v>
      </c>
      <c r="F11" s="143" t="s">
        <v>45</v>
      </c>
      <c r="G11" s="144">
        <v>185000</v>
      </c>
      <c r="H11" s="144">
        <f t="shared" si="0"/>
        <v>174066.5</v>
      </c>
      <c r="I11" s="144">
        <f t="shared" si="1"/>
        <v>5309.5</v>
      </c>
      <c r="J11" s="144">
        <f t="shared" si="2"/>
        <v>13134.999999999998</v>
      </c>
      <c r="K11" s="145">
        <f t="shared" si="3"/>
        <v>953.69</v>
      </c>
      <c r="L11" s="144">
        <f t="shared" si="9"/>
        <v>5624</v>
      </c>
      <c r="M11" s="144">
        <f t="shared" si="10"/>
        <v>13116.5</v>
      </c>
      <c r="N11" s="144"/>
      <c r="O11" s="144">
        <f t="shared" si="4"/>
        <v>38138.69</v>
      </c>
      <c r="P11" s="144">
        <v>25</v>
      </c>
      <c r="Q11" s="146">
        <v>3000</v>
      </c>
      <c r="R11" s="146"/>
      <c r="S11" s="146">
        <v>1328.8</v>
      </c>
      <c r="T11" s="146">
        <v>200</v>
      </c>
      <c r="U11" s="146">
        <v>32099.49</v>
      </c>
      <c r="V11" s="146"/>
      <c r="W11" s="146">
        <f t="shared" si="5"/>
        <v>36653.29</v>
      </c>
      <c r="X11" s="146">
        <f t="shared" si="6"/>
        <v>10933.5</v>
      </c>
      <c r="Y11" s="146">
        <f t="shared" si="7"/>
        <v>26251.5</v>
      </c>
      <c r="Z11" s="146">
        <f t="shared" si="8"/>
        <v>137413.21</v>
      </c>
      <c r="AA11" s="11"/>
      <c r="AB11" s="11"/>
      <c r="AC11" s="11"/>
      <c r="AD11" s="11"/>
      <c r="AE11" s="11"/>
      <c r="AF11" s="11"/>
      <c r="AG11" s="11"/>
      <c r="AH11" s="11"/>
    </row>
    <row r="12" spans="1:35" s="12" customFormat="1" ht="30" x14ac:dyDescent="0.2">
      <c r="A12" s="8">
        <v>5</v>
      </c>
      <c r="B12" s="143" t="s">
        <v>49</v>
      </c>
      <c r="C12" s="143" t="s">
        <v>37</v>
      </c>
      <c r="D12" s="143" t="s">
        <v>47</v>
      </c>
      <c r="E12" s="143" t="s">
        <v>50</v>
      </c>
      <c r="F12" s="143" t="s">
        <v>45</v>
      </c>
      <c r="G12" s="144">
        <v>185000</v>
      </c>
      <c r="H12" s="144">
        <f t="shared" si="0"/>
        <v>172351.04</v>
      </c>
      <c r="I12" s="144">
        <f t="shared" si="1"/>
        <v>5309.5</v>
      </c>
      <c r="J12" s="144">
        <f t="shared" si="2"/>
        <v>13134.999999999998</v>
      </c>
      <c r="K12" s="145">
        <f t="shared" si="3"/>
        <v>953.69</v>
      </c>
      <c r="L12" s="144">
        <f t="shared" si="9"/>
        <v>5624</v>
      </c>
      <c r="M12" s="144">
        <f t="shared" si="10"/>
        <v>13116.5</v>
      </c>
      <c r="N12" s="144">
        <v>1715.46</v>
      </c>
      <c r="O12" s="144">
        <f t="shared" si="4"/>
        <v>39854.15</v>
      </c>
      <c r="P12" s="144">
        <v>25</v>
      </c>
      <c r="Q12" s="146"/>
      <c r="R12" s="146"/>
      <c r="S12" s="146">
        <v>1993.2</v>
      </c>
      <c r="T12" s="146">
        <v>200</v>
      </c>
      <c r="U12" s="146">
        <v>32099.49</v>
      </c>
      <c r="V12" s="146"/>
      <c r="W12" s="146">
        <f t="shared" si="5"/>
        <v>34317.69</v>
      </c>
      <c r="X12" s="146">
        <f t="shared" si="6"/>
        <v>12648.96</v>
      </c>
      <c r="Y12" s="146">
        <f t="shared" si="7"/>
        <v>26251.5</v>
      </c>
      <c r="Z12" s="146">
        <f t="shared" si="8"/>
        <v>138033.35</v>
      </c>
      <c r="AA12" s="11"/>
      <c r="AB12" s="11"/>
      <c r="AC12" s="11"/>
      <c r="AD12" s="11"/>
      <c r="AE12" s="11"/>
      <c r="AF12" s="11"/>
      <c r="AG12" s="11"/>
      <c r="AH12" s="11"/>
    </row>
    <row r="13" spans="1:35" s="12" customFormat="1" ht="45" x14ac:dyDescent="0.2">
      <c r="A13" s="8">
        <v>6</v>
      </c>
      <c r="B13" s="143" t="s">
        <v>51</v>
      </c>
      <c r="C13" s="143" t="s">
        <v>32</v>
      </c>
      <c r="D13" s="143" t="s">
        <v>40</v>
      </c>
      <c r="E13" s="147" t="s">
        <v>52</v>
      </c>
      <c r="F13" s="143" t="s">
        <v>45</v>
      </c>
      <c r="G13" s="144">
        <v>185000</v>
      </c>
      <c r="H13" s="144">
        <f t="shared" si="0"/>
        <v>174066.5</v>
      </c>
      <c r="I13" s="144">
        <f t="shared" si="1"/>
        <v>5309.5</v>
      </c>
      <c r="J13" s="144">
        <f t="shared" si="2"/>
        <v>13134.999999999998</v>
      </c>
      <c r="K13" s="145">
        <f t="shared" si="3"/>
        <v>953.69</v>
      </c>
      <c r="L13" s="144">
        <f t="shared" si="9"/>
        <v>5624</v>
      </c>
      <c r="M13" s="144">
        <f t="shared" si="10"/>
        <v>13116.5</v>
      </c>
      <c r="N13" s="144"/>
      <c r="O13" s="144">
        <f t="shared" si="4"/>
        <v>38138.69</v>
      </c>
      <c r="P13" s="144">
        <v>25</v>
      </c>
      <c r="Q13" s="146">
        <v>21364.49</v>
      </c>
      <c r="R13" s="146"/>
      <c r="S13" s="146">
        <v>1328.8</v>
      </c>
      <c r="T13" s="146">
        <v>200</v>
      </c>
      <c r="U13" s="146">
        <v>32099.49</v>
      </c>
      <c r="V13" s="146"/>
      <c r="W13" s="146">
        <f>P13+Q13+R13+S13+T13+U13</f>
        <v>55017.78</v>
      </c>
      <c r="X13" s="146">
        <f t="shared" si="6"/>
        <v>10933.5</v>
      </c>
      <c r="Y13" s="146">
        <f t="shared" si="7"/>
        <v>26251.5</v>
      </c>
      <c r="Z13" s="146">
        <f t="shared" si="8"/>
        <v>119048.72</v>
      </c>
      <c r="AA13" s="11"/>
      <c r="AB13" s="11"/>
      <c r="AC13" s="11"/>
      <c r="AD13" s="11"/>
      <c r="AE13" s="11"/>
      <c r="AF13" s="11"/>
      <c r="AG13" s="11"/>
      <c r="AH13" s="11"/>
    </row>
    <row r="14" spans="1:35" s="12" customFormat="1" ht="30" x14ac:dyDescent="0.2">
      <c r="A14" s="8">
        <v>7</v>
      </c>
      <c r="B14" s="143" t="s">
        <v>53</v>
      </c>
      <c r="C14" s="143" t="s">
        <v>37</v>
      </c>
      <c r="D14" s="147" t="s">
        <v>34</v>
      </c>
      <c r="E14" s="147" t="s">
        <v>54</v>
      </c>
      <c r="F14" s="143" t="s">
        <v>55</v>
      </c>
      <c r="G14" s="144">
        <v>110000</v>
      </c>
      <c r="H14" s="144">
        <f t="shared" si="0"/>
        <v>103499</v>
      </c>
      <c r="I14" s="144">
        <f t="shared" si="1"/>
        <v>3157</v>
      </c>
      <c r="J14" s="144">
        <f t="shared" si="2"/>
        <v>7809.9999999999991</v>
      </c>
      <c r="K14" s="145">
        <f t="shared" si="3"/>
        <v>953.69</v>
      </c>
      <c r="L14" s="144">
        <f t="shared" si="9"/>
        <v>3344</v>
      </c>
      <c r="M14" s="144">
        <f t="shared" si="10"/>
        <v>7799.0000000000009</v>
      </c>
      <c r="N14" s="144"/>
      <c r="O14" s="144">
        <f t="shared" si="4"/>
        <v>23063.690000000002</v>
      </c>
      <c r="P14" s="144">
        <v>25</v>
      </c>
      <c r="Q14" s="146"/>
      <c r="R14" s="146"/>
      <c r="S14" s="146"/>
      <c r="T14" s="146">
        <v>200</v>
      </c>
      <c r="U14" s="146">
        <v>14457.62</v>
      </c>
      <c r="V14" s="146"/>
      <c r="W14" s="146">
        <v>14457.62</v>
      </c>
      <c r="X14" s="146">
        <f t="shared" si="6"/>
        <v>6501</v>
      </c>
      <c r="Y14" s="146">
        <f t="shared" si="7"/>
        <v>15609</v>
      </c>
      <c r="Z14" s="146">
        <f t="shared" si="8"/>
        <v>89041.38</v>
      </c>
      <c r="AA14" s="11"/>
      <c r="AB14" s="11"/>
      <c r="AC14" s="11"/>
      <c r="AD14" s="11"/>
      <c r="AE14" s="11"/>
      <c r="AF14" s="11"/>
      <c r="AG14" s="11"/>
      <c r="AH14" s="11"/>
    </row>
    <row r="15" spans="1:35" s="12" customFormat="1" ht="45" x14ac:dyDescent="0.2">
      <c r="A15" s="8">
        <v>8</v>
      </c>
      <c r="B15" s="143" t="s">
        <v>57</v>
      </c>
      <c r="C15" s="143" t="s">
        <v>37</v>
      </c>
      <c r="D15" s="143" t="s">
        <v>58</v>
      </c>
      <c r="E15" s="143" t="s">
        <v>59</v>
      </c>
      <c r="F15" s="143" t="s">
        <v>60</v>
      </c>
      <c r="G15" s="144">
        <v>140000</v>
      </c>
      <c r="H15" s="144">
        <f t="shared" si="0"/>
        <v>130010.54000000001</v>
      </c>
      <c r="I15" s="144">
        <f t="shared" si="1"/>
        <v>4018</v>
      </c>
      <c r="J15" s="144">
        <f t="shared" si="2"/>
        <v>9940</v>
      </c>
      <c r="K15" s="145">
        <f t="shared" si="3"/>
        <v>953.69</v>
      </c>
      <c r="L15" s="144">
        <f t="shared" si="9"/>
        <v>4256</v>
      </c>
      <c r="M15" s="144">
        <f t="shared" si="10"/>
        <v>9926</v>
      </c>
      <c r="N15" s="144">
        <v>1715.46</v>
      </c>
      <c r="O15" s="144">
        <f>+I15+J15+K15+L15+M15+N15</f>
        <v>30809.15</v>
      </c>
      <c r="P15" s="144">
        <v>25</v>
      </c>
      <c r="Q15" s="146">
        <v>4565.62</v>
      </c>
      <c r="R15" s="146"/>
      <c r="S15" s="146">
        <v>1153.5899999999999</v>
      </c>
      <c r="T15" s="146">
        <v>200</v>
      </c>
      <c r="U15" s="146">
        <v>21085.5</v>
      </c>
      <c r="V15" s="146"/>
      <c r="W15" s="146">
        <f t="shared" si="5"/>
        <v>27029.71</v>
      </c>
      <c r="X15" s="146">
        <f t="shared" si="6"/>
        <v>9989.4599999999991</v>
      </c>
      <c r="Y15" s="146">
        <f t="shared" si="7"/>
        <v>19866</v>
      </c>
      <c r="Z15" s="146">
        <f t="shared" si="8"/>
        <v>102980.83</v>
      </c>
      <c r="AA15" s="11"/>
      <c r="AB15" s="11"/>
      <c r="AC15" s="11"/>
      <c r="AD15" s="11"/>
      <c r="AE15" s="11"/>
      <c r="AF15" s="11"/>
      <c r="AG15" s="11"/>
      <c r="AH15" s="11"/>
    </row>
    <row r="16" spans="1:35" s="12" customFormat="1" ht="45" x14ac:dyDescent="0.2">
      <c r="A16" s="8">
        <v>9</v>
      </c>
      <c r="B16" s="143" t="s">
        <v>61</v>
      </c>
      <c r="C16" s="143" t="s">
        <v>37</v>
      </c>
      <c r="D16" s="143" t="s">
        <v>40</v>
      </c>
      <c r="E16" s="143" t="s">
        <v>62</v>
      </c>
      <c r="F16" s="143" t="s">
        <v>45</v>
      </c>
      <c r="G16" s="144">
        <v>145000</v>
      </c>
      <c r="H16" s="144">
        <f t="shared" si="0"/>
        <v>136430.5</v>
      </c>
      <c r="I16" s="144">
        <f t="shared" si="1"/>
        <v>4161.5</v>
      </c>
      <c r="J16" s="144">
        <f t="shared" si="2"/>
        <v>10294.999999999998</v>
      </c>
      <c r="K16" s="145">
        <f t="shared" si="3"/>
        <v>953.69</v>
      </c>
      <c r="L16" s="144">
        <f t="shared" si="9"/>
        <v>4408</v>
      </c>
      <c r="M16" s="144">
        <f t="shared" si="10"/>
        <v>10280.5</v>
      </c>
      <c r="N16" s="144"/>
      <c r="O16" s="144">
        <f t="shared" si="4"/>
        <v>30098.69</v>
      </c>
      <c r="P16" s="144">
        <v>25</v>
      </c>
      <c r="Q16" s="146">
        <v>30491.65</v>
      </c>
      <c r="R16" s="146"/>
      <c r="S16" s="146">
        <v>454.18</v>
      </c>
      <c r="T16" s="146">
        <v>200</v>
      </c>
      <c r="U16" s="146">
        <v>22690.49</v>
      </c>
      <c r="V16" s="146"/>
      <c r="W16" s="146">
        <f t="shared" si="5"/>
        <v>53861.320000000007</v>
      </c>
      <c r="X16" s="146">
        <f t="shared" si="6"/>
        <v>8569.5</v>
      </c>
      <c r="Y16" s="146">
        <f t="shared" si="7"/>
        <v>20575.5</v>
      </c>
      <c r="Z16" s="146">
        <f t="shared" si="8"/>
        <v>82569.179999999993</v>
      </c>
      <c r="AA16" s="11"/>
      <c r="AB16" s="11"/>
      <c r="AC16" s="11"/>
      <c r="AD16" s="11"/>
      <c r="AE16" s="11"/>
      <c r="AF16" s="11"/>
      <c r="AG16" s="11"/>
      <c r="AH16" s="11"/>
    </row>
    <row r="17" spans="1:34" s="12" customFormat="1" ht="30" x14ac:dyDescent="0.2">
      <c r="A17" s="8">
        <v>10</v>
      </c>
      <c r="B17" s="148" t="s">
        <v>63</v>
      </c>
      <c r="C17" s="148" t="s">
        <v>37</v>
      </c>
      <c r="D17" s="148" t="s">
        <v>64</v>
      </c>
      <c r="E17" s="148" t="s">
        <v>65</v>
      </c>
      <c r="F17" s="148" t="s">
        <v>60</v>
      </c>
      <c r="G17" s="144">
        <v>96000</v>
      </c>
      <c r="H17" s="144">
        <f t="shared" si="0"/>
        <v>88610.94</v>
      </c>
      <c r="I17" s="144">
        <f t="shared" si="1"/>
        <v>2755.2</v>
      </c>
      <c r="J17" s="144">
        <f t="shared" si="2"/>
        <v>6815.9999999999991</v>
      </c>
      <c r="K17" s="145">
        <f t="shared" si="3"/>
        <v>953.69</v>
      </c>
      <c r="L17" s="144">
        <f t="shared" si="9"/>
        <v>2918.4</v>
      </c>
      <c r="M17" s="144">
        <f t="shared" si="10"/>
        <v>6806.4000000000005</v>
      </c>
      <c r="N17" s="144">
        <v>1715.46</v>
      </c>
      <c r="O17" s="144">
        <f t="shared" si="4"/>
        <v>21965.149999999998</v>
      </c>
      <c r="P17" s="144">
        <v>25</v>
      </c>
      <c r="Q17" s="146">
        <v>5000</v>
      </c>
      <c r="R17" s="146"/>
      <c r="S17" s="146">
        <v>797.28</v>
      </c>
      <c r="T17" s="146">
        <v>200</v>
      </c>
      <c r="U17" s="146">
        <v>10735.6</v>
      </c>
      <c r="V17" s="146"/>
      <c r="W17" s="146">
        <f t="shared" si="5"/>
        <v>16757.88</v>
      </c>
      <c r="X17" s="146">
        <f t="shared" si="6"/>
        <v>7389.06</v>
      </c>
      <c r="Y17" s="146">
        <f t="shared" si="7"/>
        <v>13622.4</v>
      </c>
      <c r="Z17" s="146">
        <f t="shared" si="8"/>
        <v>71853.06</v>
      </c>
      <c r="AA17" s="11"/>
      <c r="AB17" s="11"/>
      <c r="AC17" s="11"/>
      <c r="AD17" s="11"/>
      <c r="AE17" s="11"/>
      <c r="AF17" s="11"/>
      <c r="AG17" s="11"/>
      <c r="AH17" s="11"/>
    </row>
    <row r="18" spans="1:34" s="12" customFormat="1" ht="45" x14ac:dyDescent="0.2">
      <c r="A18" s="8">
        <v>11</v>
      </c>
      <c r="B18" s="148" t="s">
        <v>66</v>
      </c>
      <c r="C18" s="148" t="s">
        <v>32</v>
      </c>
      <c r="D18" s="148" t="s">
        <v>64</v>
      </c>
      <c r="E18" s="148" t="s">
        <v>67</v>
      </c>
      <c r="F18" s="148" t="s">
        <v>45</v>
      </c>
      <c r="G18" s="144">
        <v>60000</v>
      </c>
      <c r="H18" s="144">
        <f t="shared" si="0"/>
        <v>56454</v>
      </c>
      <c r="I18" s="144">
        <f t="shared" si="1"/>
        <v>1722</v>
      </c>
      <c r="J18" s="144">
        <f t="shared" si="2"/>
        <v>4260</v>
      </c>
      <c r="K18" s="145">
        <f t="shared" si="3"/>
        <v>660.00000000000011</v>
      </c>
      <c r="L18" s="144">
        <f t="shared" si="9"/>
        <v>1824</v>
      </c>
      <c r="M18" s="144">
        <f t="shared" si="10"/>
        <v>4254</v>
      </c>
      <c r="N18" s="144"/>
      <c r="O18" s="144">
        <f t="shared" si="4"/>
        <v>12720</v>
      </c>
      <c r="P18" s="144">
        <v>25</v>
      </c>
      <c r="Q18" s="146">
        <v>1000</v>
      </c>
      <c r="R18" s="146"/>
      <c r="S18" s="146">
        <v>797.28</v>
      </c>
      <c r="T18" s="146">
        <v>200</v>
      </c>
      <c r="U18" s="146">
        <v>3486.68</v>
      </c>
      <c r="V18" s="149"/>
      <c r="W18" s="149">
        <f t="shared" si="5"/>
        <v>5508.96</v>
      </c>
      <c r="X18" s="149">
        <f t="shared" si="6"/>
        <v>3546</v>
      </c>
      <c r="Y18" s="149">
        <f t="shared" si="7"/>
        <v>8514</v>
      </c>
      <c r="Z18" s="149">
        <f t="shared" si="8"/>
        <v>50945.04</v>
      </c>
      <c r="AA18" s="11"/>
      <c r="AB18" s="11"/>
      <c r="AC18" s="11"/>
      <c r="AD18" s="11"/>
      <c r="AE18" s="11"/>
      <c r="AF18" s="11"/>
      <c r="AG18" s="11"/>
      <c r="AH18" s="11"/>
    </row>
    <row r="19" spans="1:34" s="12" customFormat="1" ht="45" x14ac:dyDescent="0.2">
      <c r="A19" s="8">
        <v>12</v>
      </c>
      <c r="B19" s="143" t="s">
        <v>68</v>
      </c>
      <c r="C19" s="143" t="s">
        <v>37</v>
      </c>
      <c r="D19" s="143" t="s">
        <v>69</v>
      </c>
      <c r="E19" s="143" t="s">
        <v>70</v>
      </c>
      <c r="F19" s="143" t="s">
        <v>45</v>
      </c>
      <c r="G19" s="144">
        <v>155000</v>
      </c>
      <c r="H19" s="144">
        <f t="shared" si="0"/>
        <v>144124.04</v>
      </c>
      <c r="I19" s="144">
        <f t="shared" si="1"/>
        <v>4448.5</v>
      </c>
      <c r="J19" s="144">
        <f t="shared" si="2"/>
        <v>11004.999999999998</v>
      </c>
      <c r="K19" s="145">
        <f t="shared" si="3"/>
        <v>953.69</v>
      </c>
      <c r="L19" s="144">
        <f t="shared" si="9"/>
        <v>4712</v>
      </c>
      <c r="M19" s="144">
        <f t="shared" si="10"/>
        <v>10989.5</v>
      </c>
      <c r="N19" s="144">
        <v>1715.46</v>
      </c>
      <c r="O19" s="144">
        <f t="shared" si="4"/>
        <v>33824.15</v>
      </c>
      <c r="P19" s="144">
        <v>25</v>
      </c>
      <c r="Q19" s="146"/>
      <c r="R19" s="146"/>
      <c r="S19" s="146">
        <v>1195.92</v>
      </c>
      <c r="T19" s="146">
        <v>200</v>
      </c>
      <c r="U19" s="146">
        <v>25042.74</v>
      </c>
      <c r="V19" s="149"/>
      <c r="W19" s="149">
        <f t="shared" si="5"/>
        <v>26463.660000000003</v>
      </c>
      <c r="X19" s="149">
        <f t="shared" si="6"/>
        <v>10875.96</v>
      </c>
      <c r="Y19" s="149">
        <f t="shared" si="7"/>
        <v>21994.5</v>
      </c>
      <c r="Z19" s="149">
        <f t="shared" si="8"/>
        <v>117660.38</v>
      </c>
      <c r="AA19" s="11"/>
      <c r="AB19" s="11"/>
      <c r="AC19" s="11"/>
      <c r="AD19" s="11"/>
      <c r="AE19" s="11"/>
      <c r="AF19" s="11"/>
      <c r="AG19" s="11"/>
      <c r="AH19" s="11"/>
    </row>
    <row r="20" spans="1:34" s="12" customFormat="1" ht="30" x14ac:dyDescent="0.2">
      <c r="A20" s="8">
        <v>13</v>
      </c>
      <c r="B20" s="143" t="s">
        <v>71</v>
      </c>
      <c r="C20" s="143" t="s">
        <v>37</v>
      </c>
      <c r="D20" s="143" t="s">
        <v>72</v>
      </c>
      <c r="E20" s="143" t="s">
        <v>73</v>
      </c>
      <c r="F20" s="143" t="s">
        <v>45</v>
      </c>
      <c r="G20" s="144">
        <v>80000</v>
      </c>
      <c r="H20" s="144">
        <f t="shared" si="0"/>
        <v>75272</v>
      </c>
      <c r="I20" s="144">
        <f t="shared" si="1"/>
        <v>2296</v>
      </c>
      <c r="J20" s="144">
        <f t="shared" si="2"/>
        <v>5679.9999999999991</v>
      </c>
      <c r="K20" s="145">
        <v>880</v>
      </c>
      <c r="L20" s="144">
        <f t="shared" si="9"/>
        <v>2432</v>
      </c>
      <c r="M20" s="144">
        <f t="shared" si="10"/>
        <v>5672</v>
      </c>
      <c r="N20" s="144"/>
      <c r="O20" s="144">
        <f>+I20+J20+K20+L20+M20+N20</f>
        <v>16960</v>
      </c>
      <c r="P20" s="144">
        <v>25</v>
      </c>
      <c r="Q20" s="146">
        <v>5400.64</v>
      </c>
      <c r="R20" s="146"/>
      <c r="S20" s="146">
        <v>1051.74</v>
      </c>
      <c r="T20" s="146">
        <v>200</v>
      </c>
      <c r="U20" s="146">
        <v>7400.87</v>
      </c>
      <c r="V20" s="149"/>
      <c r="W20" s="149">
        <f t="shared" si="5"/>
        <v>14078.25</v>
      </c>
      <c r="X20" s="149">
        <f t="shared" si="6"/>
        <v>4728</v>
      </c>
      <c r="Y20" s="149">
        <f t="shared" si="7"/>
        <v>11352</v>
      </c>
      <c r="Z20" s="149">
        <f t="shared" si="8"/>
        <v>61193.75</v>
      </c>
      <c r="AA20" s="11"/>
      <c r="AB20" s="11"/>
      <c r="AC20" s="11"/>
      <c r="AD20" s="11"/>
      <c r="AE20" s="11"/>
      <c r="AF20" s="11"/>
      <c r="AG20" s="11"/>
      <c r="AH20" s="11"/>
    </row>
    <row r="21" spans="1:34" s="12" customFormat="1" ht="30" x14ac:dyDescent="0.2">
      <c r="A21" s="8">
        <v>14</v>
      </c>
      <c r="B21" s="143" t="s">
        <v>74</v>
      </c>
      <c r="C21" s="143" t="s">
        <v>37</v>
      </c>
      <c r="D21" s="143" t="s">
        <v>72</v>
      </c>
      <c r="E21" s="143" t="s">
        <v>75</v>
      </c>
      <c r="F21" s="143" t="s">
        <v>45</v>
      </c>
      <c r="G21" s="144">
        <v>80000</v>
      </c>
      <c r="H21" s="144">
        <f t="shared" si="0"/>
        <v>70125.62</v>
      </c>
      <c r="I21" s="144">
        <f t="shared" si="1"/>
        <v>2296</v>
      </c>
      <c r="J21" s="144">
        <f t="shared" si="2"/>
        <v>5679.9999999999991</v>
      </c>
      <c r="K21" s="145">
        <v>880</v>
      </c>
      <c r="L21" s="144">
        <f t="shared" si="9"/>
        <v>2432</v>
      </c>
      <c r="M21" s="144">
        <f t="shared" si="10"/>
        <v>5672</v>
      </c>
      <c r="N21" s="144">
        <v>5146.38</v>
      </c>
      <c r="O21" s="144">
        <f>+I21+J21+K21+L21+M21+N21</f>
        <v>22106.38</v>
      </c>
      <c r="P21" s="144">
        <v>25</v>
      </c>
      <c r="Q21" s="146">
        <v>1200</v>
      </c>
      <c r="R21" s="146"/>
      <c r="S21" s="146">
        <v>2068.17</v>
      </c>
      <c r="T21" s="146">
        <v>200</v>
      </c>
      <c r="U21" s="146">
        <v>6221</v>
      </c>
      <c r="V21" s="149"/>
      <c r="W21" s="149">
        <f t="shared" si="5"/>
        <v>9714.17</v>
      </c>
      <c r="X21" s="149">
        <f t="shared" si="6"/>
        <v>9874.380000000001</v>
      </c>
      <c r="Y21" s="149">
        <f t="shared" si="7"/>
        <v>11352</v>
      </c>
      <c r="Z21" s="149">
        <f t="shared" si="8"/>
        <v>60411.45</v>
      </c>
      <c r="AA21" s="11"/>
      <c r="AB21" s="11"/>
      <c r="AC21" s="11"/>
      <c r="AD21" s="11"/>
      <c r="AE21" s="11"/>
      <c r="AF21" s="11"/>
      <c r="AG21" s="11"/>
      <c r="AH21" s="11"/>
    </row>
    <row r="22" spans="1:34" s="76" customFormat="1" ht="30" x14ac:dyDescent="0.2">
      <c r="A22" s="8">
        <v>15</v>
      </c>
      <c r="B22" s="150" t="s">
        <v>76</v>
      </c>
      <c r="C22" s="150" t="s">
        <v>37</v>
      </c>
      <c r="D22" s="150" t="s">
        <v>47</v>
      </c>
      <c r="E22" s="150" t="s">
        <v>77</v>
      </c>
      <c r="F22" s="150" t="s">
        <v>45</v>
      </c>
      <c r="G22" s="151">
        <v>95000</v>
      </c>
      <c r="H22" s="151">
        <f t="shared" si="0"/>
        <v>84239.12</v>
      </c>
      <c r="I22" s="151">
        <f t="shared" si="1"/>
        <v>2726.5</v>
      </c>
      <c r="J22" s="151">
        <f t="shared" si="2"/>
        <v>6744.9999999999991</v>
      </c>
      <c r="K22" s="152">
        <f t="shared" si="3"/>
        <v>953.69</v>
      </c>
      <c r="L22" s="151">
        <f t="shared" si="9"/>
        <v>2888</v>
      </c>
      <c r="M22" s="151">
        <f t="shared" si="10"/>
        <v>6735.5</v>
      </c>
      <c r="N22" s="151">
        <v>5146.38</v>
      </c>
      <c r="O22" s="151">
        <f t="shared" si="4"/>
        <v>25195.070000000003</v>
      </c>
      <c r="P22" s="151">
        <v>25</v>
      </c>
      <c r="Q22" s="153">
        <v>0</v>
      </c>
      <c r="R22" s="153"/>
      <c r="S22" s="153">
        <v>1867.91</v>
      </c>
      <c r="T22" s="153">
        <v>200</v>
      </c>
      <c r="U22" s="153">
        <v>10071.51</v>
      </c>
      <c r="V22" s="154"/>
      <c r="W22" s="154">
        <f t="shared" si="5"/>
        <v>12164.42</v>
      </c>
      <c r="X22" s="154">
        <f t="shared" si="6"/>
        <v>10760.880000000001</v>
      </c>
      <c r="Y22" s="154">
        <f>+J22++K22+M22</f>
        <v>14434.189999999999</v>
      </c>
      <c r="Z22" s="154">
        <f t="shared" si="8"/>
        <v>72074.7</v>
      </c>
      <c r="AA22" s="11"/>
      <c r="AB22" s="11"/>
      <c r="AC22" s="11"/>
      <c r="AD22" s="11"/>
      <c r="AE22" s="11"/>
      <c r="AF22" s="11"/>
      <c r="AG22" s="11"/>
      <c r="AH22" s="11"/>
    </row>
    <row r="23" spans="1:34" s="12" customFormat="1" ht="60" customHeight="1" x14ac:dyDescent="0.2">
      <c r="A23" s="8">
        <v>16</v>
      </c>
      <c r="B23" s="143" t="s">
        <v>78</v>
      </c>
      <c r="C23" s="143" t="s">
        <v>32</v>
      </c>
      <c r="D23" s="143" t="s">
        <v>79</v>
      </c>
      <c r="E23" s="143" t="s">
        <v>80</v>
      </c>
      <c r="F23" s="143" t="s">
        <v>45</v>
      </c>
      <c r="G23" s="144">
        <v>95000</v>
      </c>
      <c r="H23" s="144">
        <f t="shared" ref="H23:H51" si="11">+G23-(I23+L23+N23)</f>
        <v>89385.5</v>
      </c>
      <c r="I23" s="144">
        <f t="shared" si="1"/>
        <v>2726.5</v>
      </c>
      <c r="J23" s="144">
        <f t="shared" si="2"/>
        <v>6744.9999999999991</v>
      </c>
      <c r="K23" s="144">
        <f t="shared" si="3"/>
        <v>953.69</v>
      </c>
      <c r="L23" s="144">
        <f t="shared" si="9"/>
        <v>2888</v>
      </c>
      <c r="M23" s="144">
        <f t="shared" si="10"/>
        <v>6735.5</v>
      </c>
      <c r="N23" s="144"/>
      <c r="O23" s="144">
        <f t="shared" si="4"/>
        <v>20048.690000000002</v>
      </c>
      <c r="P23" s="144">
        <v>25</v>
      </c>
      <c r="Q23" s="146">
        <v>950</v>
      </c>
      <c r="R23" s="146"/>
      <c r="S23" s="146">
        <v>2340.52</v>
      </c>
      <c r="T23" s="146">
        <v>200</v>
      </c>
      <c r="U23" s="146">
        <v>10929.24</v>
      </c>
      <c r="V23" s="149"/>
      <c r="W23" s="149">
        <f t="shared" si="5"/>
        <v>14444.76</v>
      </c>
      <c r="X23" s="149">
        <f t="shared" ref="X23:X51" si="12">+I23+L23+N23</f>
        <v>5614.5</v>
      </c>
      <c r="Y23" s="149">
        <f t="shared" ref="Y23:Y51" si="13">+J23+M23</f>
        <v>13480.5</v>
      </c>
      <c r="Z23" s="149">
        <f t="shared" ref="Z23:Z51" si="14">+G23-(W23+X23)</f>
        <v>74940.739999999991</v>
      </c>
    </row>
    <row r="24" spans="1:34" s="77" customFormat="1" ht="30" x14ac:dyDescent="0.2">
      <c r="A24" s="8">
        <v>17</v>
      </c>
      <c r="B24" s="155" t="s">
        <v>81</v>
      </c>
      <c r="C24" s="155" t="s">
        <v>37</v>
      </c>
      <c r="D24" s="155" t="s">
        <v>72</v>
      </c>
      <c r="E24" s="155" t="s">
        <v>82</v>
      </c>
      <c r="F24" s="155" t="s">
        <v>45</v>
      </c>
      <c r="G24" s="145">
        <v>80000</v>
      </c>
      <c r="H24" s="145">
        <f t="shared" si="11"/>
        <v>73556.539999999994</v>
      </c>
      <c r="I24" s="145">
        <f t="shared" si="1"/>
        <v>2296</v>
      </c>
      <c r="J24" s="145">
        <f t="shared" si="2"/>
        <v>5679.9999999999991</v>
      </c>
      <c r="K24" s="145">
        <v>880</v>
      </c>
      <c r="L24" s="145">
        <f t="shared" si="9"/>
        <v>2432</v>
      </c>
      <c r="M24" s="145">
        <f t="shared" si="10"/>
        <v>5672</v>
      </c>
      <c r="N24" s="145">
        <v>1715.46</v>
      </c>
      <c r="O24" s="145">
        <f t="shared" si="4"/>
        <v>18675.46</v>
      </c>
      <c r="P24" s="145">
        <v>25</v>
      </c>
      <c r="Q24" s="156">
        <v>3168.68</v>
      </c>
      <c r="R24" s="156"/>
      <c r="S24" s="156">
        <v>2247.65</v>
      </c>
      <c r="T24" s="156">
        <v>200</v>
      </c>
      <c r="U24" s="156">
        <v>6972</v>
      </c>
      <c r="V24" s="157"/>
      <c r="W24" s="157">
        <f t="shared" si="5"/>
        <v>12613.33</v>
      </c>
      <c r="X24" s="157">
        <f t="shared" si="12"/>
        <v>6443.46</v>
      </c>
      <c r="Y24" s="157">
        <f t="shared" si="13"/>
        <v>11352</v>
      </c>
      <c r="Z24" s="157">
        <f t="shared" si="14"/>
        <v>60943.21</v>
      </c>
      <c r="AA24" s="11"/>
      <c r="AB24" s="11"/>
      <c r="AC24" s="11"/>
      <c r="AD24" s="11"/>
      <c r="AE24" s="11"/>
      <c r="AF24" s="11"/>
      <c r="AG24" s="11"/>
      <c r="AH24" s="11"/>
    </row>
    <row r="25" spans="1:34" s="12" customFormat="1" ht="45" x14ac:dyDescent="0.2">
      <c r="A25" s="8">
        <v>18</v>
      </c>
      <c r="B25" s="143" t="s">
        <v>83</v>
      </c>
      <c r="C25" s="143" t="s">
        <v>37</v>
      </c>
      <c r="D25" s="143" t="s">
        <v>33</v>
      </c>
      <c r="E25" s="143" t="s">
        <v>84</v>
      </c>
      <c r="F25" s="143" t="s">
        <v>55</v>
      </c>
      <c r="G25" s="144">
        <v>130000</v>
      </c>
      <c r="H25" s="144">
        <f t="shared" si="11"/>
        <v>122317</v>
      </c>
      <c r="I25" s="144">
        <f t="shared" si="1"/>
        <v>3731</v>
      </c>
      <c r="J25" s="144">
        <f t="shared" si="2"/>
        <v>9230</v>
      </c>
      <c r="K25" s="145">
        <f t="shared" si="3"/>
        <v>953.69</v>
      </c>
      <c r="L25" s="144">
        <f t="shared" si="9"/>
        <v>3952</v>
      </c>
      <c r="M25" s="144">
        <f t="shared" si="10"/>
        <v>9217</v>
      </c>
      <c r="N25" s="144"/>
      <c r="O25" s="144">
        <f t="shared" si="4"/>
        <v>27083.690000000002</v>
      </c>
      <c r="P25" s="144">
        <v>25</v>
      </c>
      <c r="Q25" s="146"/>
      <c r="R25" s="146"/>
      <c r="S25" s="146">
        <v>2657.6</v>
      </c>
      <c r="T25" s="146">
        <v>200</v>
      </c>
      <c r="U25" s="146">
        <f>IF((H25*12)&gt;867123.01,(79776+(((H25*12)-867123.01)*0.25))/12,IF((H25*12)&gt;624329.01,(31216+(((H25*12)-624329.01)*0.2))/12,IF((H25*12)&gt;416220.01,(((H25*12)-416220.01)*0.15)/12,0)))</f>
        <v>19162.187291666665</v>
      </c>
      <c r="V25" s="149"/>
      <c r="W25" s="149">
        <f t="shared" si="5"/>
        <v>22044.787291666664</v>
      </c>
      <c r="X25" s="149">
        <f t="shared" si="12"/>
        <v>7683</v>
      </c>
      <c r="Y25" s="149">
        <f t="shared" si="13"/>
        <v>18447</v>
      </c>
      <c r="Z25" s="149">
        <f t="shared" si="14"/>
        <v>100272.21270833333</v>
      </c>
      <c r="AA25" s="11"/>
      <c r="AB25" s="11"/>
      <c r="AC25" s="11"/>
      <c r="AD25" s="11"/>
      <c r="AE25" s="11"/>
      <c r="AF25" s="11"/>
      <c r="AG25" s="11"/>
      <c r="AH25" s="11"/>
    </row>
    <row r="26" spans="1:34" s="13" customFormat="1" ht="30" x14ac:dyDescent="0.2">
      <c r="A26" s="8">
        <v>19</v>
      </c>
      <c r="B26" s="143" t="s">
        <v>85</v>
      </c>
      <c r="C26" s="148" t="s">
        <v>32</v>
      </c>
      <c r="D26" s="147" t="s">
        <v>33</v>
      </c>
      <c r="E26" s="143" t="s">
        <v>86</v>
      </c>
      <c r="F26" s="148" t="s">
        <v>45</v>
      </c>
      <c r="G26" s="144">
        <v>100000</v>
      </c>
      <c r="H26" s="144">
        <f t="shared" si="11"/>
        <v>94090</v>
      </c>
      <c r="I26" s="144">
        <f t="shared" si="1"/>
        <v>2870</v>
      </c>
      <c r="J26" s="144">
        <f t="shared" si="2"/>
        <v>7099.9999999999991</v>
      </c>
      <c r="K26" s="145">
        <f t="shared" si="3"/>
        <v>953.69</v>
      </c>
      <c r="L26" s="144">
        <f t="shared" si="9"/>
        <v>3040</v>
      </c>
      <c r="M26" s="144">
        <f t="shared" si="10"/>
        <v>7090.0000000000009</v>
      </c>
      <c r="N26" s="144"/>
      <c r="O26" s="144">
        <f t="shared" si="4"/>
        <v>21053.690000000002</v>
      </c>
      <c r="P26" s="144">
        <v>25</v>
      </c>
      <c r="Q26" s="146"/>
      <c r="R26" s="146"/>
      <c r="S26" s="146"/>
      <c r="T26" s="146">
        <v>200</v>
      </c>
      <c r="U26" s="146">
        <f>12105.37-V26</f>
        <v>12105.37</v>
      </c>
      <c r="V26" s="149"/>
      <c r="W26" s="149">
        <f t="shared" si="5"/>
        <v>12330.37</v>
      </c>
      <c r="X26" s="149">
        <f t="shared" si="12"/>
        <v>5910</v>
      </c>
      <c r="Y26" s="149">
        <f t="shared" si="13"/>
        <v>14190</v>
      </c>
      <c r="Z26" s="149">
        <f t="shared" si="14"/>
        <v>81759.63</v>
      </c>
    </row>
    <row r="27" spans="1:34" s="13" customFormat="1" ht="30" x14ac:dyDescent="0.2">
      <c r="A27" s="8">
        <v>20</v>
      </c>
      <c r="B27" s="148" t="s">
        <v>87</v>
      </c>
      <c r="C27" s="148" t="s">
        <v>32</v>
      </c>
      <c r="D27" s="147" t="s">
        <v>64</v>
      </c>
      <c r="E27" s="143" t="s">
        <v>88</v>
      </c>
      <c r="F27" s="143" t="s">
        <v>60</v>
      </c>
      <c r="G27" s="144">
        <v>80000</v>
      </c>
      <c r="H27" s="144">
        <f t="shared" si="11"/>
        <v>75272</v>
      </c>
      <c r="I27" s="144">
        <f t="shared" si="1"/>
        <v>2296</v>
      </c>
      <c r="J27" s="144">
        <f t="shared" si="2"/>
        <v>5679.9999999999991</v>
      </c>
      <c r="K27" s="145">
        <v>880</v>
      </c>
      <c r="L27" s="144">
        <f t="shared" si="9"/>
        <v>2432</v>
      </c>
      <c r="M27" s="144">
        <f t="shared" si="10"/>
        <v>5672</v>
      </c>
      <c r="N27" s="144"/>
      <c r="O27" s="144">
        <f>+I27+J27+K27+L27+M27+N27</f>
        <v>16960</v>
      </c>
      <c r="P27" s="144">
        <v>25</v>
      </c>
      <c r="Q27" s="146"/>
      <c r="R27" s="146"/>
      <c r="S27" s="146">
        <v>1977.92</v>
      </c>
      <c r="T27" s="146">
        <v>200</v>
      </c>
      <c r="U27" s="146">
        <v>7400.87</v>
      </c>
      <c r="V27" s="149"/>
      <c r="W27" s="149">
        <f t="shared" si="5"/>
        <v>9603.7900000000009</v>
      </c>
      <c r="X27" s="149">
        <f t="shared" si="12"/>
        <v>4728</v>
      </c>
      <c r="Y27" s="149">
        <f t="shared" si="13"/>
        <v>11352</v>
      </c>
      <c r="Z27" s="149">
        <f t="shared" si="14"/>
        <v>65668.209999999992</v>
      </c>
    </row>
    <row r="28" spans="1:34" s="12" customFormat="1" ht="45" x14ac:dyDescent="0.2">
      <c r="A28" s="8">
        <v>21</v>
      </c>
      <c r="B28" s="143" t="s">
        <v>89</v>
      </c>
      <c r="C28" s="143" t="s">
        <v>32</v>
      </c>
      <c r="D28" s="143" t="s">
        <v>40</v>
      </c>
      <c r="E28" s="143" t="s">
        <v>90</v>
      </c>
      <c r="F28" s="143" t="s">
        <v>60</v>
      </c>
      <c r="G28" s="144">
        <v>95000</v>
      </c>
      <c r="H28" s="144">
        <f t="shared" si="11"/>
        <v>85954.58</v>
      </c>
      <c r="I28" s="144">
        <f t="shared" si="1"/>
        <v>2726.5</v>
      </c>
      <c r="J28" s="144">
        <f t="shared" si="2"/>
        <v>6744.9999999999991</v>
      </c>
      <c r="K28" s="145">
        <f t="shared" si="3"/>
        <v>953.69</v>
      </c>
      <c r="L28" s="144">
        <f t="shared" si="9"/>
        <v>2888</v>
      </c>
      <c r="M28" s="144">
        <f t="shared" si="10"/>
        <v>6735.5</v>
      </c>
      <c r="N28" s="144">
        <v>3430.92</v>
      </c>
      <c r="O28" s="144">
        <f t="shared" si="4"/>
        <v>23479.61</v>
      </c>
      <c r="P28" s="144">
        <v>25</v>
      </c>
      <c r="Q28" s="146"/>
      <c r="R28" s="146"/>
      <c r="S28" s="146">
        <v>1234.82</v>
      </c>
      <c r="T28" s="146">
        <v>200</v>
      </c>
      <c r="U28" s="146">
        <v>10071.51</v>
      </c>
      <c r="V28" s="149"/>
      <c r="W28" s="149">
        <f t="shared" si="5"/>
        <v>11531.33</v>
      </c>
      <c r="X28" s="149">
        <f t="shared" si="12"/>
        <v>9045.42</v>
      </c>
      <c r="Y28" s="149">
        <f t="shared" si="13"/>
        <v>13480.5</v>
      </c>
      <c r="Z28" s="149">
        <f t="shared" si="14"/>
        <v>74423.25</v>
      </c>
      <c r="AA28" s="11"/>
      <c r="AB28" s="11"/>
      <c r="AC28" s="11"/>
      <c r="AD28" s="11"/>
      <c r="AE28" s="11"/>
      <c r="AF28" s="11"/>
      <c r="AG28" s="11"/>
      <c r="AH28" s="11"/>
    </row>
    <row r="29" spans="1:34" s="12" customFormat="1" ht="45" x14ac:dyDescent="0.2">
      <c r="A29" s="8">
        <v>22</v>
      </c>
      <c r="B29" s="143" t="s">
        <v>91</v>
      </c>
      <c r="C29" s="143" t="s">
        <v>37</v>
      </c>
      <c r="D29" s="143" t="s">
        <v>40</v>
      </c>
      <c r="E29" s="143" t="s">
        <v>92</v>
      </c>
      <c r="F29" s="143" t="s">
        <v>45</v>
      </c>
      <c r="G29" s="144">
        <v>95000</v>
      </c>
      <c r="H29" s="144">
        <f t="shared" si="11"/>
        <v>85954.58</v>
      </c>
      <c r="I29" s="144">
        <f t="shared" si="1"/>
        <v>2726.5</v>
      </c>
      <c r="J29" s="144">
        <f t="shared" si="2"/>
        <v>6744.9999999999991</v>
      </c>
      <c r="K29" s="145">
        <f t="shared" si="3"/>
        <v>953.69</v>
      </c>
      <c r="L29" s="144">
        <f t="shared" si="9"/>
        <v>2888</v>
      </c>
      <c r="M29" s="144">
        <f t="shared" si="10"/>
        <v>6735.5</v>
      </c>
      <c r="N29" s="144">
        <v>3430.92</v>
      </c>
      <c r="O29" s="144">
        <f t="shared" si="4"/>
        <v>23479.61</v>
      </c>
      <c r="P29" s="144">
        <v>25</v>
      </c>
      <c r="Q29" s="146"/>
      <c r="R29" s="146"/>
      <c r="S29" s="146"/>
      <c r="T29" s="146">
        <v>200</v>
      </c>
      <c r="U29" s="146">
        <v>10071.51</v>
      </c>
      <c r="V29" s="149"/>
      <c r="W29" s="149">
        <f t="shared" si="5"/>
        <v>10296.51</v>
      </c>
      <c r="X29" s="149">
        <f t="shared" si="12"/>
        <v>9045.42</v>
      </c>
      <c r="Y29" s="149">
        <f t="shared" si="13"/>
        <v>13480.5</v>
      </c>
      <c r="Z29" s="149">
        <f t="shared" si="14"/>
        <v>75658.070000000007</v>
      </c>
      <c r="AA29" s="11"/>
      <c r="AB29" s="11"/>
      <c r="AC29" s="11"/>
      <c r="AD29" s="11"/>
      <c r="AE29" s="11"/>
      <c r="AF29" s="11"/>
      <c r="AG29" s="11"/>
      <c r="AH29" s="11"/>
    </row>
    <row r="30" spans="1:34" s="12" customFormat="1" ht="45" x14ac:dyDescent="0.2">
      <c r="A30" s="167">
        <v>23</v>
      </c>
      <c r="B30" s="143" t="s">
        <v>93</v>
      </c>
      <c r="C30" s="143" t="s">
        <v>37</v>
      </c>
      <c r="D30" s="143" t="s">
        <v>40</v>
      </c>
      <c r="E30" s="143" t="s">
        <v>94</v>
      </c>
      <c r="F30" s="143" t="s">
        <v>45</v>
      </c>
      <c r="G30" s="144">
        <v>80000</v>
      </c>
      <c r="H30" s="144">
        <f t="shared" si="11"/>
        <v>75272</v>
      </c>
      <c r="I30" s="144">
        <f t="shared" si="1"/>
        <v>2296</v>
      </c>
      <c r="J30" s="144">
        <f t="shared" si="2"/>
        <v>5679.9999999999991</v>
      </c>
      <c r="K30" s="144">
        <v>880</v>
      </c>
      <c r="L30" s="144">
        <f t="shared" si="9"/>
        <v>2432</v>
      </c>
      <c r="M30" s="144">
        <f t="shared" si="10"/>
        <v>5672</v>
      </c>
      <c r="N30" s="144"/>
      <c r="O30" s="144">
        <f t="shared" si="4"/>
        <v>16960</v>
      </c>
      <c r="P30" s="144">
        <v>25</v>
      </c>
      <c r="Q30" s="146"/>
      <c r="R30" s="146"/>
      <c r="S30" s="146">
        <v>668.68</v>
      </c>
      <c r="T30" s="146">
        <v>200</v>
      </c>
      <c r="U30" s="146">
        <v>7400.87</v>
      </c>
      <c r="V30" s="149"/>
      <c r="W30" s="149">
        <f t="shared" si="5"/>
        <v>8294.5499999999993</v>
      </c>
      <c r="X30" s="149">
        <f t="shared" si="12"/>
        <v>4728</v>
      </c>
      <c r="Y30" s="149">
        <f t="shared" si="13"/>
        <v>11352</v>
      </c>
      <c r="Z30" s="149">
        <f t="shared" si="14"/>
        <v>66977.45</v>
      </c>
      <c r="AA30" s="11"/>
      <c r="AB30" s="11"/>
      <c r="AC30" s="11"/>
      <c r="AD30" s="11"/>
      <c r="AE30" s="11"/>
      <c r="AF30" s="11"/>
      <c r="AG30" s="11"/>
      <c r="AH30" s="11"/>
    </row>
    <row r="31" spans="1:34" s="12" customFormat="1" ht="45" x14ac:dyDescent="0.2">
      <c r="A31" s="8">
        <v>24</v>
      </c>
      <c r="B31" s="143" t="s">
        <v>95</v>
      </c>
      <c r="C31" s="143" t="s">
        <v>32</v>
      </c>
      <c r="D31" s="143" t="s">
        <v>40</v>
      </c>
      <c r="E31" s="143" t="s">
        <v>94</v>
      </c>
      <c r="F31" s="143" t="s">
        <v>45</v>
      </c>
      <c r="G31" s="144">
        <v>80000</v>
      </c>
      <c r="H31" s="144">
        <f t="shared" si="11"/>
        <v>75272</v>
      </c>
      <c r="I31" s="144">
        <f t="shared" si="1"/>
        <v>2296</v>
      </c>
      <c r="J31" s="144">
        <f t="shared" si="2"/>
        <v>5679.9999999999991</v>
      </c>
      <c r="K31" s="145">
        <v>880</v>
      </c>
      <c r="L31" s="144">
        <f t="shared" si="9"/>
        <v>2432</v>
      </c>
      <c r="M31" s="144">
        <f t="shared" si="10"/>
        <v>5672</v>
      </c>
      <c r="N31" s="144"/>
      <c r="O31" s="144">
        <f t="shared" si="4"/>
        <v>16960</v>
      </c>
      <c r="P31" s="144">
        <v>25</v>
      </c>
      <c r="Q31" s="146"/>
      <c r="R31" s="146"/>
      <c r="S31" s="146">
        <v>1366.86</v>
      </c>
      <c r="T31" s="146">
        <v>200</v>
      </c>
      <c r="U31" s="146">
        <v>7400.87</v>
      </c>
      <c r="V31" s="149"/>
      <c r="W31" s="149">
        <f t="shared" si="5"/>
        <v>8992.73</v>
      </c>
      <c r="X31" s="149">
        <f t="shared" si="12"/>
        <v>4728</v>
      </c>
      <c r="Y31" s="149">
        <f t="shared" si="13"/>
        <v>11352</v>
      </c>
      <c r="Z31" s="149">
        <f t="shared" si="14"/>
        <v>66279.27</v>
      </c>
      <c r="AA31" s="11"/>
      <c r="AB31" s="11"/>
      <c r="AC31" s="11"/>
      <c r="AD31" s="11"/>
      <c r="AE31" s="11"/>
      <c r="AF31" s="11"/>
      <c r="AG31" s="11"/>
      <c r="AH31" s="11"/>
    </row>
    <row r="32" spans="1:34" s="12" customFormat="1" ht="45" x14ac:dyDescent="0.2">
      <c r="A32" s="8">
        <v>25</v>
      </c>
      <c r="B32" s="143" t="s">
        <v>96</v>
      </c>
      <c r="C32" s="143" t="s">
        <v>37</v>
      </c>
      <c r="D32" s="143" t="s">
        <v>40</v>
      </c>
      <c r="E32" s="143" t="s">
        <v>92</v>
      </c>
      <c r="F32" s="143" t="s">
        <v>45</v>
      </c>
      <c r="G32" s="144">
        <v>95000</v>
      </c>
      <c r="H32" s="144">
        <f t="shared" si="11"/>
        <v>87670.04</v>
      </c>
      <c r="I32" s="144">
        <f t="shared" si="1"/>
        <v>2726.5</v>
      </c>
      <c r="J32" s="144">
        <f t="shared" si="2"/>
        <v>6744.9999999999991</v>
      </c>
      <c r="K32" s="145">
        <f t="shared" si="3"/>
        <v>953.69</v>
      </c>
      <c r="L32" s="144">
        <f t="shared" si="9"/>
        <v>2888</v>
      </c>
      <c r="M32" s="144">
        <f t="shared" si="10"/>
        <v>6735.5</v>
      </c>
      <c r="N32" s="144">
        <v>1715.46</v>
      </c>
      <c r="O32" s="144">
        <f t="shared" si="4"/>
        <v>21764.15</v>
      </c>
      <c r="P32" s="144">
        <v>25</v>
      </c>
      <c r="Q32" s="146">
        <v>5000</v>
      </c>
      <c r="R32" s="146"/>
      <c r="S32" s="146">
        <v>2514.56</v>
      </c>
      <c r="T32" s="146">
        <v>200</v>
      </c>
      <c r="U32" s="146">
        <v>10500.38</v>
      </c>
      <c r="V32" s="149"/>
      <c r="W32" s="149">
        <f t="shared" si="5"/>
        <v>18239.939999999999</v>
      </c>
      <c r="X32" s="149">
        <f t="shared" si="12"/>
        <v>7329.96</v>
      </c>
      <c r="Y32" s="149">
        <f t="shared" si="13"/>
        <v>13480.5</v>
      </c>
      <c r="Z32" s="149">
        <f t="shared" si="14"/>
        <v>69430.100000000006</v>
      </c>
      <c r="AA32" s="11"/>
      <c r="AB32" s="11"/>
      <c r="AC32" s="11"/>
      <c r="AD32" s="11"/>
      <c r="AE32" s="11"/>
      <c r="AF32" s="11"/>
      <c r="AG32" s="11"/>
      <c r="AH32" s="11"/>
    </row>
    <row r="33" spans="1:34" s="12" customFormat="1" ht="30" x14ac:dyDescent="0.2">
      <c r="A33" s="8">
        <v>26</v>
      </c>
      <c r="B33" s="143" t="s">
        <v>97</v>
      </c>
      <c r="C33" s="143" t="s">
        <v>37</v>
      </c>
      <c r="D33" s="143" t="s">
        <v>98</v>
      </c>
      <c r="E33" s="143" t="s">
        <v>99</v>
      </c>
      <c r="F33" s="143" t="s">
        <v>45</v>
      </c>
      <c r="G33" s="144">
        <v>80000</v>
      </c>
      <c r="H33" s="144">
        <f t="shared" si="11"/>
        <v>75272</v>
      </c>
      <c r="I33" s="144">
        <f t="shared" si="1"/>
        <v>2296</v>
      </c>
      <c r="J33" s="144">
        <f t="shared" si="2"/>
        <v>5679.9999999999991</v>
      </c>
      <c r="K33" s="145">
        <v>880</v>
      </c>
      <c r="L33" s="144">
        <f t="shared" si="9"/>
        <v>2432</v>
      </c>
      <c r="M33" s="144">
        <f t="shared" si="10"/>
        <v>5672</v>
      </c>
      <c r="N33" s="144"/>
      <c r="O33" s="144">
        <f t="shared" si="4"/>
        <v>16960</v>
      </c>
      <c r="P33" s="144">
        <v>25</v>
      </c>
      <c r="Q33" s="146">
        <v>4000</v>
      </c>
      <c r="R33" s="146"/>
      <c r="S33" s="146">
        <v>1594.56</v>
      </c>
      <c r="T33" s="146">
        <v>200</v>
      </c>
      <c r="U33" s="146"/>
      <c r="V33" s="149"/>
      <c r="W33" s="149">
        <f t="shared" si="5"/>
        <v>5819.5599999999995</v>
      </c>
      <c r="X33" s="149">
        <f t="shared" si="12"/>
        <v>4728</v>
      </c>
      <c r="Y33" s="149">
        <f t="shared" si="13"/>
        <v>11352</v>
      </c>
      <c r="Z33" s="149">
        <f t="shared" si="14"/>
        <v>69452.44</v>
      </c>
      <c r="AA33" s="11"/>
      <c r="AB33" s="11"/>
      <c r="AC33" s="11"/>
      <c r="AD33" s="11"/>
      <c r="AE33" s="11"/>
      <c r="AF33" s="11"/>
      <c r="AG33" s="11"/>
      <c r="AH33" s="11"/>
    </row>
    <row r="34" spans="1:34" s="80" customFormat="1" ht="45" x14ac:dyDescent="0.2">
      <c r="A34" s="8">
        <v>27</v>
      </c>
      <c r="B34" s="143" t="s">
        <v>100</v>
      </c>
      <c r="C34" s="143" t="s">
        <v>37</v>
      </c>
      <c r="D34" s="143" t="s">
        <v>101</v>
      </c>
      <c r="E34" s="143" t="s">
        <v>102</v>
      </c>
      <c r="F34" s="143" t="s">
        <v>45</v>
      </c>
      <c r="G34" s="144">
        <v>95000</v>
      </c>
      <c r="H34" s="144">
        <f t="shared" si="11"/>
        <v>87670.04</v>
      </c>
      <c r="I34" s="144">
        <f t="shared" si="1"/>
        <v>2726.5</v>
      </c>
      <c r="J34" s="144">
        <f t="shared" si="2"/>
        <v>6744.9999999999991</v>
      </c>
      <c r="K34" s="145">
        <f t="shared" si="3"/>
        <v>953.69</v>
      </c>
      <c r="L34" s="144">
        <f t="shared" si="9"/>
        <v>2888</v>
      </c>
      <c r="M34" s="144">
        <f t="shared" si="10"/>
        <v>6735.5</v>
      </c>
      <c r="N34" s="144">
        <v>1715.46</v>
      </c>
      <c r="O34" s="144">
        <f t="shared" si="4"/>
        <v>21764.15</v>
      </c>
      <c r="P34" s="144">
        <v>25</v>
      </c>
      <c r="Q34" s="146">
        <v>2496.96</v>
      </c>
      <c r="R34" s="146"/>
      <c r="S34" s="146">
        <v>1348.42</v>
      </c>
      <c r="T34" s="146">
        <v>200</v>
      </c>
      <c r="U34" s="146">
        <v>10500.38</v>
      </c>
      <c r="V34" s="149"/>
      <c r="W34" s="149">
        <f t="shared" si="5"/>
        <v>14570.759999999998</v>
      </c>
      <c r="X34" s="149">
        <f t="shared" si="12"/>
        <v>7329.96</v>
      </c>
      <c r="Y34" s="149">
        <f t="shared" si="13"/>
        <v>13480.5</v>
      </c>
      <c r="Z34" s="149">
        <f t="shared" si="14"/>
        <v>73099.28</v>
      </c>
      <c r="AA34" s="79"/>
      <c r="AB34" s="79"/>
      <c r="AC34" s="79"/>
      <c r="AD34" s="79"/>
      <c r="AE34" s="79"/>
      <c r="AF34" s="79"/>
      <c r="AG34" s="79"/>
      <c r="AH34" s="79"/>
    </row>
    <row r="35" spans="1:34" s="12" customFormat="1" ht="30" x14ac:dyDescent="0.2">
      <c r="A35" s="8">
        <v>28</v>
      </c>
      <c r="B35" s="143" t="s">
        <v>103</v>
      </c>
      <c r="C35" s="143" t="s">
        <v>32</v>
      </c>
      <c r="D35" s="143" t="s">
        <v>104</v>
      </c>
      <c r="E35" s="143" t="s">
        <v>105</v>
      </c>
      <c r="F35" s="143" t="s">
        <v>45</v>
      </c>
      <c r="G35" s="144">
        <v>48000</v>
      </c>
      <c r="H35" s="144">
        <f t="shared" si="11"/>
        <v>45163.199999999997</v>
      </c>
      <c r="I35" s="144">
        <f t="shared" si="1"/>
        <v>1377.6</v>
      </c>
      <c r="J35" s="144">
        <f t="shared" si="2"/>
        <v>3407.9999999999995</v>
      </c>
      <c r="K35" s="145">
        <f t="shared" si="3"/>
        <v>528</v>
      </c>
      <c r="L35" s="144">
        <f t="shared" si="9"/>
        <v>1459.2</v>
      </c>
      <c r="M35" s="144">
        <f t="shared" si="10"/>
        <v>3403.2000000000003</v>
      </c>
      <c r="N35" s="144"/>
      <c r="O35" s="144">
        <f t="shared" si="4"/>
        <v>10176</v>
      </c>
      <c r="P35" s="144">
        <v>25</v>
      </c>
      <c r="Q35" s="146"/>
      <c r="R35" s="146"/>
      <c r="S35" s="146">
        <v>2809.25</v>
      </c>
      <c r="T35" s="146">
        <v>200</v>
      </c>
      <c r="U35" s="146">
        <v>1571.73</v>
      </c>
      <c r="V35" s="149"/>
      <c r="W35" s="149">
        <f t="shared" si="5"/>
        <v>4605.9799999999996</v>
      </c>
      <c r="X35" s="149">
        <f t="shared" si="12"/>
        <v>2836.8</v>
      </c>
      <c r="Y35" s="149">
        <f t="shared" si="13"/>
        <v>6811.2</v>
      </c>
      <c r="Z35" s="149">
        <f t="shared" si="14"/>
        <v>40557.22</v>
      </c>
      <c r="AA35" s="11"/>
      <c r="AB35" s="11"/>
      <c r="AC35" s="11"/>
      <c r="AD35" s="11"/>
      <c r="AE35" s="11"/>
      <c r="AF35" s="11"/>
      <c r="AG35" s="11"/>
      <c r="AH35" s="11"/>
    </row>
    <row r="36" spans="1:34" s="12" customFormat="1" ht="30" x14ac:dyDescent="0.2">
      <c r="A36" s="8">
        <v>29</v>
      </c>
      <c r="B36" s="143" t="s">
        <v>106</v>
      </c>
      <c r="C36" s="143" t="s">
        <v>32</v>
      </c>
      <c r="D36" s="143" t="s">
        <v>40</v>
      </c>
      <c r="E36" s="143" t="s">
        <v>107</v>
      </c>
      <c r="F36" s="143" t="s">
        <v>45</v>
      </c>
      <c r="G36" s="144">
        <v>48000</v>
      </c>
      <c r="H36" s="144">
        <f t="shared" si="11"/>
        <v>45163.199999999997</v>
      </c>
      <c r="I36" s="144">
        <f t="shared" si="1"/>
        <v>1377.6</v>
      </c>
      <c r="J36" s="144">
        <f t="shared" si="2"/>
        <v>3407.9999999999995</v>
      </c>
      <c r="K36" s="145">
        <f t="shared" si="3"/>
        <v>528</v>
      </c>
      <c r="L36" s="144">
        <f t="shared" si="9"/>
        <v>1459.2</v>
      </c>
      <c r="M36" s="144">
        <f t="shared" si="10"/>
        <v>3403.2000000000003</v>
      </c>
      <c r="N36" s="144"/>
      <c r="O36" s="144">
        <f>+I36+J36+K36+L36+M36+N36</f>
        <v>10176</v>
      </c>
      <c r="P36" s="144">
        <v>25</v>
      </c>
      <c r="Q36" s="146"/>
      <c r="R36" s="146"/>
      <c r="S36" s="146">
        <v>1290.8</v>
      </c>
      <c r="T36" s="146">
        <v>200</v>
      </c>
      <c r="U36" s="146">
        <v>1571.73</v>
      </c>
      <c r="V36" s="149"/>
      <c r="W36" s="149">
        <f t="shared" si="5"/>
        <v>3087.5299999999997</v>
      </c>
      <c r="X36" s="149">
        <f t="shared" si="12"/>
        <v>2836.8</v>
      </c>
      <c r="Y36" s="149">
        <f t="shared" si="13"/>
        <v>6811.2</v>
      </c>
      <c r="Z36" s="149">
        <f t="shared" si="14"/>
        <v>42075.67</v>
      </c>
      <c r="AA36" s="11"/>
      <c r="AB36" s="11"/>
      <c r="AC36" s="11"/>
      <c r="AD36" s="11"/>
      <c r="AE36" s="11"/>
      <c r="AF36" s="11"/>
      <c r="AG36" s="11"/>
      <c r="AH36" s="11"/>
    </row>
    <row r="37" spans="1:34" s="12" customFormat="1" x14ac:dyDescent="0.2">
      <c r="A37" s="8">
        <v>30</v>
      </c>
      <c r="B37" s="143" t="s">
        <v>108</v>
      </c>
      <c r="C37" s="143" t="s">
        <v>37</v>
      </c>
      <c r="D37" s="143" t="s">
        <v>109</v>
      </c>
      <c r="E37" s="143" t="s">
        <v>110</v>
      </c>
      <c r="F37" s="143" t="s">
        <v>45</v>
      </c>
      <c r="G37" s="144">
        <v>60000</v>
      </c>
      <c r="H37" s="144">
        <f t="shared" si="11"/>
        <v>54738.54</v>
      </c>
      <c r="I37" s="144">
        <f t="shared" si="1"/>
        <v>1722</v>
      </c>
      <c r="J37" s="144">
        <f t="shared" si="2"/>
        <v>4260</v>
      </c>
      <c r="K37" s="145">
        <f t="shared" si="3"/>
        <v>660.00000000000011</v>
      </c>
      <c r="L37" s="144">
        <f t="shared" si="9"/>
        <v>1824</v>
      </c>
      <c r="M37" s="144">
        <f t="shared" si="10"/>
        <v>4254</v>
      </c>
      <c r="N37" s="144">
        <v>1715.46</v>
      </c>
      <c r="O37" s="144">
        <f t="shared" si="4"/>
        <v>14435.46</v>
      </c>
      <c r="P37" s="144">
        <v>25</v>
      </c>
      <c r="Q37" s="146"/>
      <c r="R37" s="146"/>
      <c r="S37" s="146"/>
      <c r="T37" s="146">
        <v>200</v>
      </c>
      <c r="U37" s="146">
        <v>2800.49</v>
      </c>
      <c r="V37" s="149"/>
      <c r="W37" s="149">
        <f t="shared" si="5"/>
        <v>3025.49</v>
      </c>
      <c r="X37" s="149">
        <f t="shared" si="12"/>
        <v>5261.46</v>
      </c>
      <c r="Y37" s="149">
        <f t="shared" si="13"/>
        <v>8514</v>
      </c>
      <c r="Z37" s="149">
        <f t="shared" si="14"/>
        <v>51713.05</v>
      </c>
      <c r="AA37" s="11"/>
      <c r="AB37" s="11"/>
      <c r="AC37" s="11"/>
      <c r="AD37" s="11"/>
      <c r="AE37" s="11"/>
      <c r="AF37" s="11"/>
      <c r="AG37" s="11"/>
      <c r="AH37" s="11"/>
    </row>
    <row r="38" spans="1:34" s="12" customFormat="1" ht="30" x14ac:dyDescent="0.2">
      <c r="A38" s="8">
        <v>31</v>
      </c>
      <c r="B38" s="143" t="s">
        <v>111</v>
      </c>
      <c r="C38" s="143" t="s">
        <v>37</v>
      </c>
      <c r="D38" s="143" t="s">
        <v>40</v>
      </c>
      <c r="E38" s="143" t="s">
        <v>112</v>
      </c>
      <c r="F38" s="143" t="s">
        <v>45</v>
      </c>
      <c r="G38" s="144">
        <v>60000</v>
      </c>
      <c r="H38" s="144">
        <f t="shared" si="11"/>
        <v>56454</v>
      </c>
      <c r="I38" s="144">
        <f t="shared" si="1"/>
        <v>1722</v>
      </c>
      <c r="J38" s="144">
        <f t="shared" si="2"/>
        <v>4260</v>
      </c>
      <c r="K38" s="145">
        <f t="shared" si="3"/>
        <v>660.00000000000011</v>
      </c>
      <c r="L38" s="144">
        <f t="shared" si="9"/>
        <v>1824</v>
      </c>
      <c r="M38" s="144">
        <f t="shared" si="10"/>
        <v>4254</v>
      </c>
      <c r="N38" s="144"/>
      <c r="O38" s="144">
        <f t="shared" si="4"/>
        <v>12720</v>
      </c>
      <c r="P38" s="144">
        <v>25</v>
      </c>
      <c r="Q38" s="146">
        <v>1875.2</v>
      </c>
      <c r="R38" s="146"/>
      <c r="S38" s="146">
        <v>1299.8900000000001</v>
      </c>
      <c r="T38" s="146">
        <v>200</v>
      </c>
      <c r="U38" s="146">
        <v>3486.68</v>
      </c>
      <c r="V38" s="149"/>
      <c r="W38" s="149">
        <f t="shared" si="5"/>
        <v>6886.77</v>
      </c>
      <c r="X38" s="149">
        <f t="shared" si="12"/>
        <v>3546</v>
      </c>
      <c r="Y38" s="149">
        <f t="shared" si="13"/>
        <v>8514</v>
      </c>
      <c r="Z38" s="149">
        <f t="shared" si="14"/>
        <v>49567.229999999996</v>
      </c>
      <c r="AA38" s="11"/>
      <c r="AB38" s="11"/>
      <c r="AC38" s="11"/>
      <c r="AD38" s="11"/>
      <c r="AE38" s="11"/>
      <c r="AF38" s="11"/>
      <c r="AG38" s="11"/>
      <c r="AH38" s="11"/>
    </row>
    <row r="39" spans="1:34" s="12" customFormat="1" ht="30" x14ac:dyDescent="0.2">
      <c r="A39" s="8">
        <v>32</v>
      </c>
      <c r="B39" s="143" t="s">
        <v>114</v>
      </c>
      <c r="C39" s="143" t="s">
        <v>32</v>
      </c>
      <c r="D39" s="143" t="s">
        <v>56</v>
      </c>
      <c r="E39" s="143" t="s">
        <v>115</v>
      </c>
      <c r="F39" s="143" t="s">
        <v>45</v>
      </c>
      <c r="G39" s="144">
        <v>60000</v>
      </c>
      <c r="H39" s="144">
        <f t="shared" si="11"/>
        <v>54738.54</v>
      </c>
      <c r="I39" s="144">
        <f t="shared" si="1"/>
        <v>1722</v>
      </c>
      <c r="J39" s="144">
        <f t="shared" si="2"/>
        <v>4260</v>
      </c>
      <c r="K39" s="145">
        <f t="shared" si="3"/>
        <v>660.00000000000011</v>
      </c>
      <c r="L39" s="144">
        <f t="shared" si="9"/>
        <v>1824</v>
      </c>
      <c r="M39" s="144">
        <f t="shared" si="10"/>
        <v>4254</v>
      </c>
      <c r="N39" s="144">
        <v>1715.46</v>
      </c>
      <c r="O39" s="144">
        <f t="shared" si="4"/>
        <v>14435.46</v>
      </c>
      <c r="P39" s="144">
        <v>25</v>
      </c>
      <c r="Q39" s="146">
        <v>3552.23</v>
      </c>
      <c r="R39" s="146"/>
      <c r="S39" s="146">
        <v>955.93</v>
      </c>
      <c r="T39" s="146">
        <v>200</v>
      </c>
      <c r="U39" s="146">
        <v>3143.58</v>
      </c>
      <c r="V39" s="149"/>
      <c r="W39" s="149">
        <f t="shared" si="5"/>
        <v>7876.74</v>
      </c>
      <c r="X39" s="149">
        <f t="shared" si="12"/>
        <v>5261.46</v>
      </c>
      <c r="Y39" s="149">
        <f t="shared" si="13"/>
        <v>8514</v>
      </c>
      <c r="Z39" s="149">
        <f t="shared" si="14"/>
        <v>46861.8</v>
      </c>
      <c r="AA39" s="11"/>
      <c r="AB39" s="11"/>
      <c r="AC39" s="11"/>
      <c r="AD39" s="11"/>
      <c r="AE39" s="11"/>
      <c r="AF39" s="11"/>
      <c r="AG39" s="11"/>
      <c r="AH39" s="11"/>
    </row>
    <row r="40" spans="1:34" s="12" customFormat="1" ht="30" x14ac:dyDescent="0.2">
      <c r="A40" s="8">
        <v>33</v>
      </c>
      <c r="B40" s="143" t="s">
        <v>116</v>
      </c>
      <c r="C40" s="143" t="s">
        <v>37</v>
      </c>
      <c r="D40" s="143" t="s">
        <v>72</v>
      </c>
      <c r="E40" s="143" t="s">
        <v>117</v>
      </c>
      <c r="F40" s="143" t="s">
        <v>45</v>
      </c>
      <c r="G40" s="144">
        <v>60000</v>
      </c>
      <c r="H40" s="144">
        <f t="shared" si="11"/>
        <v>56454</v>
      </c>
      <c r="I40" s="144">
        <f t="shared" si="1"/>
        <v>1722</v>
      </c>
      <c r="J40" s="144">
        <f t="shared" si="2"/>
        <v>4260</v>
      </c>
      <c r="K40" s="145">
        <f t="shared" si="3"/>
        <v>660.00000000000011</v>
      </c>
      <c r="L40" s="144">
        <f t="shared" si="9"/>
        <v>1824</v>
      </c>
      <c r="M40" s="144">
        <f t="shared" si="10"/>
        <v>4254</v>
      </c>
      <c r="N40" s="144"/>
      <c r="O40" s="144">
        <f>+I40+J40+K40+L40+M40+N40</f>
        <v>12720</v>
      </c>
      <c r="P40" s="144">
        <v>25</v>
      </c>
      <c r="Q40" s="146">
        <v>500</v>
      </c>
      <c r="R40" s="146"/>
      <c r="S40" s="146">
        <v>1340.78</v>
      </c>
      <c r="T40" s="146">
        <v>200</v>
      </c>
      <c r="U40" s="146">
        <v>3486.68</v>
      </c>
      <c r="V40" s="149"/>
      <c r="W40" s="149">
        <f t="shared" si="5"/>
        <v>5552.4599999999991</v>
      </c>
      <c r="X40" s="149">
        <f t="shared" si="12"/>
        <v>3546</v>
      </c>
      <c r="Y40" s="149">
        <f t="shared" si="13"/>
        <v>8514</v>
      </c>
      <c r="Z40" s="149">
        <f t="shared" si="14"/>
        <v>50901.54</v>
      </c>
      <c r="AA40" s="11"/>
      <c r="AB40" s="11"/>
      <c r="AC40" s="11"/>
      <c r="AD40" s="11"/>
      <c r="AE40" s="11"/>
      <c r="AF40" s="11"/>
      <c r="AG40" s="11"/>
      <c r="AH40" s="11"/>
    </row>
    <row r="41" spans="1:34" s="12" customFormat="1" ht="30" x14ac:dyDescent="0.2">
      <c r="A41" s="8">
        <v>34</v>
      </c>
      <c r="B41" s="143" t="s">
        <v>118</v>
      </c>
      <c r="C41" s="143" t="s">
        <v>37</v>
      </c>
      <c r="D41" s="143" t="s">
        <v>47</v>
      </c>
      <c r="E41" s="143" t="s">
        <v>119</v>
      </c>
      <c r="F41" s="143" t="s">
        <v>45</v>
      </c>
      <c r="G41" s="144">
        <v>60000</v>
      </c>
      <c r="H41" s="144">
        <f t="shared" si="11"/>
        <v>56454</v>
      </c>
      <c r="I41" s="144">
        <f t="shared" si="1"/>
        <v>1722</v>
      </c>
      <c r="J41" s="144">
        <f t="shared" si="2"/>
        <v>4260</v>
      </c>
      <c r="K41" s="145">
        <f t="shared" si="3"/>
        <v>660.00000000000011</v>
      </c>
      <c r="L41" s="144">
        <f t="shared" si="9"/>
        <v>1824</v>
      </c>
      <c r="M41" s="144">
        <f t="shared" si="10"/>
        <v>4254</v>
      </c>
      <c r="N41" s="144"/>
      <c r="O41" s="144">
        <f t="shared" si="4"/>
        <v>12720</v>
      </c>
      <c r="P41" s="144">
        <v>25</v>
      </c>
      <c r="Q41" s="146">
        <v>3000</v>
      </c>
      <c r="R41" s="146"/>
      <c r="S41" s="146">
        <v>1640.61</v>
      </c>
      <c r="T41" s="146">
        <v>200</v>
      </c>
      <c r="U41" s="146">
        <v>3486.68</v>
      </c>
      <c r="V41" s="149"/>
      <c r="W41" s="149">
        <f t="shared" si="5"/>
        <v>8352.2899999999991</v>
      </c>
      <c r="X41" s="149">
        <f t="shared" si="12"/>
        <v>3546</v>
      </c>
      <c r="Y41" s="149">
        <f t="shared" si="13"/>
        <v>8514</v>
      </c>
      <c r="Z41" s="149">
        <f t="shared" si="14"/>
        <v>48101.71</v>
      </c>
      <c r="AA41" s="11"/>
      <c r="AB41" s="11"/>
      <c r="AC41" s="11"/>
      <c r="AD41" s="11"/>
      <c r="AE41" s="11"/>
      <c r="AF41" s="11"/>
      <c r="AG41" s="11"/>
      <c r="AH41" s="11"/>
    </row>
    <row r="42" spans="1:34" s="12" customFormat="1" ht="30" x14ac:dyDescent="0.2">
      <c r="A42" s="8">
        <v>35</v>
      </c>
      <c r="B42" s="143" t="s">
        <v>120</v>
      </c>
      <c r="C42" s="143" t="s">
        <v>37</v>
      </c>
      <c r="D42" s="143" t="s">
        <v>69</v>
      </c>
      <c r="E42" s="143" t="s">
        <v>121</v>
      </c>
      <c r="F42" s="143" t="s">
        <v>55</v>
      </c>
      <c r="G42" s="144">
        <v>65000</v>
      </c>
      <c r="H42" s="144">
        <f t="shared" si="11"/>
        <v>61158.5</v>
      </c>
      <c r="I42" s="144">
        <f t="shared" si="1"/>
        <v>1865.5</v>
      </c>
      <c r="J42" s="144">
        <f t="shared" si="2"/>
        <v>4615</v>
      </c>
      <c r="K42" s="145">
        <f t="shared" si="3"/>
        <v>715.00000000000011</v>
      </c>
      <c r="L42" s="144">
        <f t="shared" si="9"/>
        <v>1976</v>
      </c>
      <c r="M42" s="144">
        <f t="shared" si="10"/>
        <v>4608.5</v>
      </c>
      <c r="N42" s="144"/>
      <c r="O42" s="144">
        <f t="shared" si="4"/>
        <v>13780</v>
      </c>
      <c r="P42" s="144">
        <v>25</v>
      </c>
      <c r="Q42" s="146">
        <v>9860.77</v>
      </c>
      <c r="R42" s="146"/>
      <c r="S42" s="146">
        <v>398.64</v>
      </c>
      <c r="T42" s="146">
        <v>200</v>
      </c>
      <c r="U42" s="146">
        <v>4427.58</v>
      </c>
      <c r="V42" s="149"/>
      <c r="W42" s="149">
        <f t="shared" si="5"/>
        <v>14911.99</v>
      </c>
      <c r="X42" s="149">
        <f t="shared" si="12"/>
        <v>3841.5</v>
      </c>
      <c r="Y42" s="149">
        <f t="shared" si="13"/>
        <v>9223.5</v>
      </c>
      <c r="Z42" s="149">
        <f t="shared" si="14"/>
        <v>46246.51</v>
      </c>
      <c r="AA42" s="11"/>
      <c r="AB42" s="11"/>
      <c r="AC42" s="11"/>
      <c r="AD42" s="11"/>
      <c r="AE42" s="11"/>
      <c r="AF42" s="11"/>
      <c r="AG42" s="11"/>
      <c r="AH42" s="11"/>
    </row>
    <row r="43" spans="1:34" s="12" customFormat="1" ht="30" x14ac:dyDescent="0.2">
      <c r="A43" s="8">
        <v>36</v>
      </c>
      <c r="B43" s="143" t="s">
        <v>122</v>
      </c>
      <c r="C43" s="143" t="s">
        <v>37</v>
      </c>
      <c r="D43" s="143" t="s">
        <v>123</v>
      </c>
      <c r="E43" s="143" t="s">
        <v>124</v>
      </c>
      <c r="F43" s="143" t="s">
        <v>55</v>
      </c>
      <c r="G43" s="144">
        <v>70000</v>
      </c>
      <c r="H43" s="144">
        <f t="shared" si="11"/>
        <v>60716.619999999995</v>
      </c>
      <c r="I43" s="144">
        <f t="shared" si="1"/>
        <v>2009</v>
      </c>
      <c r="J43" s="144">
        <f t="shared" si="2"/>
        <v>4970</v>
      </c>
      <c r="K43" s="145">
        <f t="shared" si="3"/>
        <v>770.00000000000011</v>
      </c>
      <c r="L43" s="144">
        <f t="shared" si="9"/>
        <v>2128</v>
      </c>
      <c r="M43" s="144">
        <f t="shared" si="10"/>
        <v>4963</v>
      </c>
      <c r="N43" s="144">
        <v>5146.38</v>
      </c>
      <c r="O43" s="144">
        <f t="shared" si="4"/>
        <v>19986.38</v>
      </c>
      <c r="P43" s="144">
        <v>25</v>
      </c>
      <c r="Q43" s="146"/>
      <c r="R43" s="146"/>
      <c r="S43" s="146">
        <v>797.28</v>
      </c>
      <c r="T43" s="146">
        <v>200</v>
      </c>
      <c r="U43" s="146">
        <v>4339.2</v>
      </c>
      <c r="V43" s="149"/>
      <c r="W43" s="149">
        <f t="shared" si="5"/>
        <v>5361.48</v>
      </c>
      <c r="X43" s="149">
        <f t="shared" si="12"/>
        <v>9283.380000000001</v>
      </c>
      <c r="Y43" s="149">
        <f t="shared" si="13"/>
        <v>9933</v>
      </c>
      <c r="Z43" s="149">
        <f t="shared" si="14"/>
        <v>55355.14</v>
      </c>
      <c r="AA43" s="11"/>
      <c r="AB43" s="11"/>
      <c r="AC43" s="11"/>
      <c r="AD43" s="11"/>
      <c r="AE43" s="11"/>
      <c r="AF43" s="11"/>
      <c r="AG43" s="11"/>
      <c r="AH43" s="11"/>
    </row>
    <row r="44" spans="1:34" s="12" customFormat="1" ht="30" x14ac:dyDescent="0.2">
      <c r="A44" s="8">
        <v>37</v>
      </c>
      <c r="B44" s="147" t="s">
        <v>125</v>
      </c>
      <c r="C44" s="143" t="s">
        <v>32</v>
      </c>
      <c r="D44" s="143" t="s">
        <v>113</v>
      </c>
      <c r="E44" s="143" t="s">
        <v>124</v>
      </c>
      <c r="F44" s="143" t="s">
        <v>55</v>
      </c>
      <c r="G44" s="144">
        <v>80000</v>
      </c>
      <c r="H44" s="144">
        <f t="shared" si="11"/>
        <v>75272</v>
      </c>
      <c r="I44" s="144">
        <f t="shared" si="1"/>
        <v>2296</v>
      </c>
      <c r="J44" s="144">
        <f t="shared" si="2"/>
        <v>5679.9999999999991</v>
      </c>
      <c r="K44" s="145">
        <v>880</v>
      </c>
      <c r="L44" s="144">
        <f t="shared" si="9"/>
        <v>2432</v>
      </c>
      <c r="M44" s="144">
        <f t="shared" si="10"/>
        <v>5672</v>
      </c>
      <c r="N44" s="144"/>
      <c r="O44" s="144">
        <f t="shared" si="4"/>
        <v>16960</v>
      </c>
      <c r="P44" s="144">
        <v>25</v>
      </c>
      <c r="Q44" s="146"/>
      <c r="R44" s="146"/>
      <c r="S44" s="146"/>
      <c r="T44" s="146">
        <v>200</v>
      </c>
      <c r="U44" s="146">
        <v>7400.87</v>
      </c>
      <c r="V44" s="149"/>
      <c r="W44" s="149">
        <f t="shared" si="5"/>
        <v>7625.87</v>
      </c>
      <c r="X44" s="149">
        <f t="shared" si="12"/>
        <v>4728</v>
      </c>
      <c r="Y44" s="149">
        <f t="shared" si="13"/>
        <v>11352</v>
      </c>
      <c r="Z44" s="149">
        <f t="shared" si="14"/>
        <v>67646.13</v>
      </c>
      <c r="AA44" s="11"/>
      <c r="AB44" s="11"/>
      <c r="AC44" s="11"/>
      <c r="AD44" s="11"/>
      <c r="AE44" s="11"/>
      <c r="AF44" s="11"/>
      <c r="AG44" s="11"/>
      <c r="AH44" s="11"/>
    </row>
    <row r="45" spans="1:34" s="12" customFormat="1" ht="30.75" customHeight="1" x14ac:dyDescent="0.2">
      <c r="A45" s="8">
        <v>38</v>
      </c>
      <c r="B45" s="147" t="s">
        <v>126</v>
      </c>
      <c r="C45" s="143" t="s">
        <v>32</v>
      </c>
      <c r="D45" s="148" t="s">
        <v>40</v>
      </c>
      <c r="E45" s="143" t="s">
        <v>121</v>
      </c>
      <c r="F45" s="143" t="s">
        <v>45</v>
      </c>
      <c r="G45" s="144">
        <v>46000</v>
      </c>
      <c r="H45" s="144">
        <f t="shared" si="11"/>
        <v>43281.4</v>
      </c>
      <c r="I45" s="144">
        <f t="shared" si="1"/>
        <v>1320.2</v>
      </c>
      <c r="J45" s="144">
        <f t="shared" si="2"/>
        <v>3265.9999999999995</v>
      </c>
      <c r="K45" s="145">
        <f t="shared" si="3"/>
        <v>506.00000000000006</v>
      </c>
      <c r="L45" s="144">
        <f t="shared" si="9"/>
        <v>1398.4</v>
      </c>
      <c r="M45" s="144">
        <f t="shared" si="10"/>
        <v>3261.4</v>
      </c>
      <c r="N45" s="144"/>
      <c r="O45" s="144">
        <f t="shared" si="4"/>
        <v>9752</v>
      </c>
      <c r="P45" s="144">
        <v>25</v>
      </c>
      <c r="Q45" s="146"/>
      <c r="R45" s="146"/>
      <c r="S45" s="146">
        <v>855.96</v>
      </c>
      <c r="T45" s="146">
        <v>200</v>
      </c>
      <c r="U45" s="146">
        <f>IF((H45*12)&gt;867123.01,(79776+(((H45*12)-867123.01)*0.25))/12,IF((H45*12)&gt;624329.01,(31216+(((H45*12)-624329.01)*0.2))/12,IF((H45*12)&gt;416220.01,(((H45*12)-416220.01)*0.15)/12,0)))</f>
        <v>1289.4598750000005</v>
      </c>
      <c r="V45" s="149"/>
      <c r="W45" s="149">
        <f t="shared" si="5"/>
        <v>2370.4198750000005</v>
      </c>
      <c r="X45" s="149">
        <f t="shared" si="12"/>
        <v>2718.6000000000004</v>
      </c>
      <c r="Y45" s="149">
        <f t="shared" si="13"/>
        <v>6527.4</v>
      </c>
      <c r="Z45" s="149">
        <f t="shared" si="14"/>
        <v>40910.980125000002</v>
      </c>
      <c r="AA45" s="11"/>
      <c r="AB45" s="11"/>
      <c r="AC45" s="11"/>
      <c r="AD45" s="11"/>
      <c r="AE45" s="11"/>
      <c r="AF45" s="11"/>
      <c r="AG45" s="11"/>
      <c r="AH45" s="11"/>
    </row>
    <row r="46" spans="1:34" s="76" customFormat="1" ht="30" x14ac:dyDescent="0.2">
      <c r="A46" s="8">
        <v>39</v>
      </c>
      <c r="B46" s="150" t="s">
        <v>127</v>
      </c>
      <c r="C46" s="150" t="s">
        <v>37</v>
      </c>
      <c r="D46" s="150" t="s">
        <v>128</v>
      </c>
      <c r="E46" s="150" t="s">
        <v>121</v>
      </c>
      <c r="F46" s="150" t="s">
        <v>129</v>
      </c>
      <c r="G46" s="151">
        <v>46000</v>
      </c>
      <c r="H46" s="151">
        <f t="shared" si="11"/>
        <v>43281.4</v>
      </c>
      <c r="I46" s="151">
        <f t="shared" si="1"/>
        <v>1320.2</v>
      </c>
      <c r="J46" s="151">
        <f t="shared" si="2"/>
        <v>3265.9999999999995</v>
      </c>
      <c r="K46" s="152">
        <f t="shared" si="3"/>
        <v>506.00000000000006</v>
      </c>
      <c r="L46" s="151">
        <f t="shared" si="9"/>
        <v>1398.4</v>
      </c>
      <c r="M46" s="151">
        <f t="shared" si="10"/>
        <v>3261.4</v>
      </c>
      <c r="N46" s="151"/>
      <c r="O46" s="151">
        <f t="shared" si="4"/>
        <v>9752</v>
      </c>
      <c r="P46" s="151">
        <v>25</v>
      </c>
      <c r="Q46" s="153">
        <v>5000</v>
      </c>
      <c r="R46" s="153"/>
      <c r="S46" s="153">
        <v>54.99</v>
      </c>
      <c r="T46" s="153">
        <v>200</v>
      </c>
      <c r="U46" s="146">
        <f>IF((H46*12)&gt;867123.01,(79776+(((H46*12)-867123.01)*0.25))/12,IF((H46*12)&gt;624329.01,(31216+(((H46*12)-624329.01)*0.2))/12,IF((H46*12)&gt;416220.01,(((H46*12)-416220.01)*0.15)/12,0)))</f>
        <v>1289.4598750000005</v>
      </c>
      <c r="V46" s="154"/>
      <c r="W46" s="154">
        <f t="shared" si="5"/>
        <v>6569.4498750000002</v>
      </c>
      <c r="X46" s="154">
        <f t="shared" si="12"/>
        <v>2718.6000000000004</v>
      </c>
      <c r="Y46" s="154">
        <f t="shared" si="13"/>
        <v>6527.4</v>
      </c>
      <c r="Z46" s="154">
        <f t="shared" si="14"/>
        <v>36711.950125000003</v>
      </c>
      <c r="AA46" s="11"/>
      <c r="AB46" s="11"/>
      <c r="AC46" s="11"/>
      <c r="AD46" s="11"/>
      <c r="AE46" s="11"/>
      <c r="AF46" s="11"/>
      <c r="AG46" s="11"/>
      <c r="AH46" s="11"/>
    </row>
    <row r="47" spans="1:34" s="12" customFormat="1" ht="30" x14ac:dyDescent="0.2">
      <c r="A47" s="8">
        <v>40</v>
      </c>
      <c r="B47" s="143" t="s">
        <v>130</v>
      </c>
      <c r="C47" s="143" t="s">
        <v>37</v>
      </c>
      <c r="D47" s="143" t="s">
        <v>128</v>
      </c>
      <c r="E47" s="143" t="s">
        <v>121</v>
      </c>
      <c r="F47" s="143" t="s">
        <v>129</v>
      </c>
      <c r="G47" s="144">
        <v>36000</v>
      </c>
      <c r="H47" s="144">
        <f t="shared" si="11"/>
        <v>33872.400000000001</v>
      </c>
      <c r="I47" s="144">
        <f t="shared" si="1"/>
        <v>1033.2</v>
      </c>
      <c r="J47" s="144">
        <f t="shared" si="2"/>
        <v>2555.9999999999995</v>
      </c>
      <c r="K47" s="144">
        <f t="shared" si="3"/>
        <v>396.00000000000006</v>
      </c>
      <c r="L47" s="144">
        <f t="shared" si="9"/>
        <v>1094.4000000000001</v>
      </c>
      <c r="M47" s="144">
        <f t="shared" si="10"/>
        <v>2552.4</v>
      </c>
      <c r="N47" s="144"/>
      <c r="O47" s="144">
        <f t="shared" si="4"/>
        <v>7632</v>
      </c>
      <c r="P47" s="144">
        <v>25</v>
      </c>
      <c r="Q47" s="146"/>
      <c r="R47" s="146"/>
      <c r="S47" s="146"/>
      <c r="T47" s="146">
        <v>200</v>
      </c>
      <c r="U47" s="146">
        <v>0</v>
      </c>
      <c r="V47" s="149"/>
      <c r="W47" s="149">
        <f t="shared" si="5"/>
        <v>225</v>
      </c>
      <c r="X47" s="149">
        <f t="shared" si="12"/>
        <v>2127.6000000000004</v>
      </c>
      <c r="Y47" s="149">
        <f t="shared" si="13"/>
        <v>5108.3999999999996</v>
      </c>
      <c r="Z47" s="149">
        <f t="shared" si="14"/>
        <v>33647.4</v>
      </c>
    </row>
    <row r="48" spans="1:34" s="77" customFormat="1" ht="45" x14ac:dyDescent="0.2">
      <c r="A48" s="8">
        <v>41</v>
      </c>
      <c r="B48" s="155" t="s">
        <v>131</v>
      </c>
      <c r="C48" s="155" t="s">
        <v>37</v>
      </c>
      <c r="D48" s="155" t="s">
        <v>101</v>
      </c>
      <c r="E48" s="155" t="s">
        <v>121</v>
      </c>
      <c r="F48" s="155" t="s">
        <v>129</v>
      </c>
      <c r="G48" s="145">
        <v>46000</v>
      </c>
      <c r="H48" s="145">
        <f t="shared" si="11"/>
        <v>39850.479999999996</v>
      </c>
      <c r="I48" s="145">
        <f t="shared" si="1"/>
        <v>1320.2</v>
      </c>
      <c r="J48" s="145">
        <f t="shared" si="2"/>
        <v>3265.9999999999995</v>
      </c>
      <c r="K48" s="145">
        <f t="shared" si="3"/>
        <v>506.00000000000006</v>
      </c>
      <c r="L48" s="145">
        <f t="shared" si="9"/>
        <v>1398.4</v>
      </c>
      <c r="M48" s="145">
        <f t="shared" si="10"/>
        <v>3261.4</v>
      </c>
      <c r="N48" s="145">
        <v>3430.92</v>
      </c>
      <c r="O48" s="145">
        <f t="shared" si="4"/>
        <v>13182.92</v>
      </c>
      <c r="P48" s="145">
        <v>25</v>
      </c>
      <c r="Q48" s="156">
        <v>2860.81</v>
      </c>
      <c r="R48" s="156"/>
      <c r="S48" s="156">
        <v>935.34</v>
      </c>
      <c r="T48" s="156">
        <v>200</v>
      </c>
      <c r="U48" s="156">
        <v>774.82</v>
      </c>
      <c r="V48" s="157"/>
      <c r="W48" s="157">
        <f t="shared" si="5"/>
        <v>4795.97</v>
      </c>
      <c r="X48" s="157">
        <f t="shared" si="12"/>
        <v>6149.52</v>
      </c>
      <c r="Y48" s="157">
        <f t="shared" si="13"/>
        <v>6527.4</v>
      </c>
      <c r="Z48" s="157">
        <f t="shared" si="14"/>
        <v>35054.509999999995</v>
      </c>
      <c r="AA48" s="11"/>
      <c r="AB48" s="11"/>
      <c r="AC48" s="11"/>
      <c r="AD48" s="11"/>
      <c r="AE48" s="11"/>
      <c r="AF48" s="11"/>
      <c r="AG48" s="11"/>
      <c r="AH48" s="11"/>
    </row>
    <row r="49" spans="1:34" s="12" customFormat="1" ht="30" x14ac:dyDescent="0.2">
      <c r="A49" s="8">
        <v>42</v>
      </c>
      <c r="B49" s="143" t="s">
        <v>132</v>
      </c>
      <c r="C49" s="143" t="s">
        <v>37</v>
      </c>
      <c r="D49" s="143" t="s">
        <v>128</v>
      </c>
      <c r="E49" s="143" t="s">
        <v>121</v>
      </c>
      <c r="F49" s="143" t="s">
        <v>129</v>
      </c>
      <c r="G49" s="144">
        <v>46000</v>
      </c>
      <c r="H49" s="144">
        <f t="shared" si="11"/>
        <v>43281.4</v>
      </c>
      <c r="I49" s="144">
        <f t="shared" si="1"/>
        <v>1320.2</v>
      </c>
      <c r="J49" s="144">
        <f t="shared" si="2"/>
        <v>3265.9999999999995</v>
      </c>
      <c r="K49" s="145">
        <f t="shared" si="3"/>
        <v>506.00000000000006</v>
      </c>
      <c r="L49" s="144">
        <f t="shared" si="9"/>
        <v>1398.4</v>
      </c>
      <c r="M49" s="144">
        <f t="shared" si="10"/>
        <v>3261.4</v>
      </c>
      <c r="N49" s="144"/>
      <c r="O49" s="144">
        <f t="shared" si="4"/>
        <v>9752</v>
      </c>
      <c r="P49" s="144">
        <v>25</v>
      </c>
      <c r="Q49" s="146"/>
      <c r="R49" s="146"/>
      <c r="S49" s="146">
        <v>494.04</v>
      </c>
      <c r="T49" s="146">
        <v>200</v>
      </c>
      <c r="U49" s="146">
        <v>1289.46</v>
      </c>
      <c r="V49" s="149"/>
      <c r="W49" s="149">
        <f t="shared" si="5"/>
        <v>2008.5</v>
      </c>
      <c r="X49" s="149">
        <f t="shared" si="12"/>
        <v>2718.6000000000004</v>
      </c>
      <c r="Y49" s="149">
        <f t="shared" si="13"/>
        <v>6527.4</v>
      </c>
      <c r="Z49" s="149">
        <f t="shared" si="14"/>
        <v>41272.9</v>
      </c>
      <c r="AA49" s="11"/>
      <c r="AB49" s="11"/>
      <c r="AC49" s="11"/>
      <c r="AD49" s="11"/>
      <c r="AE49" s="11"/>
      <c r="AF49" s="11"/>
      <c r="AG49" s="11"/>
      <c r="AH49" s="11"/>
    </row>
    <row r="50" spans="1:34" s="14" customFormat="1" ht="30.75" x14ac:dyDescent="0.25">
      <c r="A50" s="8">
        <v>43</v>
      </c>
      <c r="B50" s="148" t="s">
        <v>133</v>
      </c>
      <c r="C50" s="148" t="s">
        <v>37</v>
      </c>
      <c r="D50" s="148" t="s">
        <v>128</v>
      </c>
      <c r="E50" s="143" t="s">
        <v>121</v>
      </c>
      <c r="F50" s="143" t="s">
        <v>129</v>
      </c>
      <c r="G50" s="144">
        <v>36000</v>
      </c>
      <c r="H50" s="144">
        <f t="shared" si="11"/>
        <v>33872.400000000001</v>
      </c>
      <c r="I50" s="144">
        <f t="shared" si="1"/>
        <v>1033.2</v>
      </c>
      <c r="J50" s="144">
        <f t="shared" si="2"/>
        <v>2555.9999999999995</v>
      </c>
      <c r="K50" s="145">
        <f t="shared" si="3"/>
        <v>396.00000000000006</v>
      </c>
      <c r="L50" s="144">
        <f t="shared" si="9"/>
        <v>1094.4000000000001</v>
      </c>
      <c r="M50" s="144">
        <f t="shared" si="10"/>
        <v>2552.4</v>
      </c>
      <c r="N50" s="144"/>
      <c r="O50" s="144">
        <f>+I50+J50+K50+L50+M50+N50</f>
        <v>7632</v>
      </c>
      <c r="P50" s="144">
        <v>25</v>
      </c>
      <c r="Q50" s="146"/>
      <c r="R50" s="146"/>
      <c r="S50" s="146">
        <v>797.28</v>
      </c>
      <c r="T50" s="146">
        <v>200</v>
      </c>
      <c r="U50" s="146"/>
      <c r="V50" s="149"/>
      <c r="W50" s="149">
        <f t="shared" si="5"/>
        <v>1022.28</v>
      </c>
      <c r="X50" s="149">
        <f t="shared" si="12"/>
        <v>2127.6000000000004</v>
      </c>
      <c r="Y50" s="149">
        <f t="shared" si="13"/>
        <v>5108.3999999999996</v>
      </c>
      <c r="Z50" s="149">
        <f t="shared" si="14"/>
        <v>32850.120000000003</v>
      </c>
    </row>
    <row r="51" spans="1:34" s="15" customFormat="1" ht="30" x14ac:dyDescent="0.2">
      <c r="A51" s="8">
        <v>44</v>
      </c>
      <c r="B51" s="148" t="s">
        <v>134</v>
      </c>
      <c r="C51" s="148" t="s">
        <v>37</v>
      </c>
      <c r="D51" s="148" t="s">
        <v>128</v>
      </c>
      <c r="E51" s="143" t="s">
        <v>121</v>
      </c>
      <c r="F51" s="148" t="s">
        <v>129</v>
      </c>
      <c r="G51" s="144">
        <v>46000</v>
      </c>
      <c r="H51" s="144">
        <f t="shared" si="11"/>
        <v>41565.94</v>
      </c>
      <c r="I51" s="144">
        <f t="shared" si="1"/>
        <v>1320.2</v>
      </c>
      <c r="J51" s="144">
        <f t="shared" si="2"/>
        <v>3265.9999999999995</v>
      </c>
      <c r="K51" s="145">
        <f t="shared" si="3"/>
        <v>506.00000000000006</v>
      </c>
      <c r="L51" s="144">
        <f t="shared" si="9"/>
        <v>1398.4</v>
      </c>
      <c r="M51" s="144">
        <f t="shared" si="10"/>
        <v>3261.4</v>
      </c>
      <c r="N51" s="144">
        <v>1715.46</v>
      </c>
      <c r="O51" s="144">
        <f t="shared" si="4"/>
        <v>11467.46</v>
      </c>
      <c r="P51" s="144">
        <v>25</v>
      </c>
      <c r="Q51" s="146"/>
      <c r="R51" s="146"/>
      <c r="S51" s="146"/>
      <c r="T51" s="146">
        <v>200</v>
      </c>
      <c r="U51" s="146">
        <v>1032.1400000000001</v>
      </c>
      <c r="V51" s="149"/>
      <c r="W51" s="149">
        <f t="shared" si="5"/>
        <v>1257.1400000000001</v>
      </c>
      <c r="X51" s="149">
        <f t="shared" si="12"/>
        <v>4434.0600000000004</v>
      </c>
      <c r="Y51" s="149">
        <f t="shared" si="13"/>
        <v>6527.4</v>
      </c>
      <c r="Z51" s="149">
        <f t="shared" si="14"/>
        <v>40308.800000000003</v>
      </c>
      <c r="AA51" s="13"/>
      <c r="AB51" s="13"/>
      <c r="AC51" s="13"/>
      <c r="AD51" s="13"/>
      <c r="AE51" s="13"/>
      <c r="AF51" s="13"/>
      <c r="AG51" s="13"/>
      <c r="AH51" s="13"/>
    </row>
    <row r="52" spans="1:34" s="15" customFormat="1" ht="30" x14ac:dyDescent="0.2">
      <c r="A52" s="8">
        <v>45</v>
      </c>
      <c r="B52" s="148" t="s">
        <v>135</v>
      </c>
      <c r="C52" s="148" t="s">
        <v>37</v>
      </c>
      <c r="D52" s="148" t="s">
        <v>58</v>
      </c>
      <c r="E52" s="143" t="s">
        <v>121</v>
      </c>
      <c r="F52" s="148" t="s">
        <v>129</v>
      </c>
      <c r="G52" s="144">
        <v>46000</v>
      </c>
      <c r="H52" s="144">
        <f t="shared" ref="H52:H82" si="15">+G52-(I52+L52+N52)</f>
        <v>43281.4</v>
      </c>
      <c r="I52" s="144">
        <f t="shared" si="1"/>
        <v>1320.2</v>
      </c>
      <c r="J52" s="144">
        <f t="shared" si="2"/>
        <v>3265.9999999999995</v>
      </c>
      <c r="K52" s="145">
        <f t="shared" si="3"/>
        <v>506.00000000000006</v>
      </c>
      <c r="L52" s="144">
        <f t="shared" si="9"/>
        <v>1398.4</v>
      </c>
      <c r="M52" s="144">
        <f t="shared" si="10"/>
        <v>3261.4</v>
      </c>
      <c r="N52" s="144"/>
      <c r="O52" s="144">
        <f t="shared" si="4"/>
        <v>9752</v>
      </c>
      <c r="P52" s="144">
        <v>25</v>
      </c>
      <c r="Q52" s="146">
        <v>3000</v>
      </c>
      <c r="R52" s="146"/>
      <c r="S52" s="158">
        <v>893.36</v>
      </c>
      <c r="T52" s="146">
        <v>200</v>
      </c>
      <c r="U52" s="146">
        <v>1289.46</v>
      </c>
      <c r="V52" s="149"/>
      <c r="W52" s="149">
        <f t="shared" si="5"/>
        <v>5407.8200000000006</v>
      </c>
      <c r="X52" s="149">
        <f t="shared" ref="X52:X82" si="16">+I52+L52+N52</f>
        <v>2718.6000000000004</v>
      </c>
      <c r="Y52" s="149">
        <f t="shared" ref="Y52:Y82" si="17">+J52+M52</f>
        <v>6527.4</v>
      </c>
      <c r="Z52" s="149">
        <f t="shared" ref="Z52:Z82" si="18">+G52-(W52+X52)</f>
        <v>37873.58</v>
      </c>
      <c r="AA52" s="13"/>
      <c r="AB52" s="13"/>
      <c r="AC52" s="13"/>
      <c r="AD52" s="13"/>
      <c r="AE52" s="13"/>
      <c r="AF52" s="13"/>
      <c r="AG52" s="13"/>
      <c r="AH52" s="13"/>
    </row>
    <row r="53" spans="1:34" s="15" customFormat="1" ht="30" x14ac:dyDescent="0.2">
      <c r="A53" s="8">
        <v>46</v>
      </c>
      <c r="B53" s="148" t="s">
        <v>136</v>
      </c>
      <c r="C53" s="148" t="s">
        <v>32</v>
      </c>
      <c r="D53" s="148" t="s">
        <v>128</v>
      </c>
      <c r="E53" s="143" t="s">
        <v>121</v>
      </c>
      <c r="F53" s="148" t="s">
        <v>129</v>
      </c>
      <c r="G53" s="144">
        <v>36000</v>
      </c>
      <c r="H53" s="144">
        <f t="shared" si="15"/>
        <v>33872.400000000001</v>
      </c>
      <c r="I53" s="144">
        <f t="shared" si="1"/>
        <v>1033.2</v>
      </c>
      <c r="J53" s="144">
        <f t="shared" si="2"/>
        <v>2555.9999999999995</v>
      </c>
      <c r="K53" s="145">
        <f t="shared" si="3"/>
        <v>396.00000000000006</v>
      </c>
      <c r="L53" s="144">
        <f t="shared" si="9"/>
        <v>1094.4000000000001</v>
      </c>
      <c r="M53" s="144">
        <f t="shared" si="10"/>
        <v>2552.4</v>
      </c>
      <c r="N53" s="144"/>
      <c r="O53" s="144">
        <f t="shared" ref="O53:O56" si="19">+I53+J53+K53+L53+M53+N53</f>
        <v>7632</v>
      </c>
      <c r="P53" s="144">
        <v>25</v>
      </c>
      <c r="Q53" s="146"/>
      <c r="R53" s="146"/>
      <c r="S53" s="146">
        <v>398.64</v>
      </c>
      <c r="T53" s="146">
        <v>200</v>
      </c>
      <c r="U53" s="146">
        <v>0</v>
      </c>
      <c r="V53" s="149"/>
      <c r="W53" s="149">
        <f t="shared" si="5"/>
        <v>623.64</v>
      </c>
      <c r="X53" s="149">
        <f t="shared" si="16"/>
        <v>2127.6000000000004</v>
      </c>
      <c r="Y53" s="149">
        <f t="shared" si="17"/>
        <v>5108.3999999999996</v>
      </c>
      <c r="Z53" s="149">
        <f t="shared" si="18"/>
        <v>33248.76</v>
      </c>
      <c r="AA53" s="13"/>
      <c r="AB53" s="13"/>
      <c r="AC53" s="13"/>
      <c r="AD53" s="13"/>
      <c r="AE53" s="13"/>
      <c r="AF53" s="13"/>
      <c r="AG53" s="13"/>
      <c r="AH53" s="13"/>
    </row>
    <row r="54" spans="1:34" s="15" customFormat="1" ht="45" x14ac:dyDescent="0.2">
      <c r="A54" s="8">
        <v>47</v>
      </c>
      <c r="B54" s="148" t="s">
        <v>137</v>
      </c>
      <c r="C54" s="148" t="s">
        <v>37</v>
      </c>
      <c r="D54" s="159" t="s">
        <v>72</v>
      </c>
      <c r="E54" s="143" t="s">
        <v>94</v>
      </c>
      <c r="F54" s="148" t="s">
        <v>129</v>
      </c>
      <c r="G54" s="144">
        <v>46000</v>
      </c>
      <c r="H54" s="144">
        <f t="shared" si="15"/>
        <v>43281.4</v>
      </c>
      <c r="I54" s="144">
        <f t="shared" si="1"/>
        <v>1320.2</v>
      </c>
      <c r="J54" s="144">
        <f t="shared" si="2"/>
        <v>3265.9999999999995</v>
      </c>
      <c r="K54" s="145">
        <f t="shared" si="3"/>
        <v>506.00000000000006</v>
      </c>
      <c r="L54" s="144">
        <f t="shared" si="9"/>
        <v>1398.4</v>
      </c>
      <c r="M54" s="144">
        <f t="shared" si="10"/>
        <v>3261.4</v>
      </c>
      <c r="N54" s="144"/>
      <c r="O54" s="144">
        <f t="shared" si="19"/>
        <v>9752</v>
      </c>
      <c r="P54" s="144">
        <v>25</v>
      </c>
      <c r="Q54" s="146">
        <v>500</v>
      </c>
      <c r="R54" s="146"/>
      <c r="S54" s="146">
        <v>894.26</v>
      </c>
      <c r="T54" s="146">
        <v>200</v>
      </c>
      <c r="U54" s="146">
        <v>1289.46</v>
      </c>
      <c r="V54" s="149"/>
      <c r="W54" s="149">
        <f t="shared" si="5"/>
        <v>2908.7200000000003</v>
      </c>
      <c r="X54" s="149">
        <f t="shared" si="16"/>
        <v>2718.6000000000004</v>
      </c>
      <c r="Y54" s="149">
        <f t="shared" si="17"/>
        <v>6527.4</v>
      </c>
      <c r="Z54" s="149">
        <f t="shared" si="18"/>
        <v>40372.68</v>
      </c>
      <c r="AA54" s="13"/>
      <c r="AB54" s="13"/>
      <c r="AC54" s="13"/>
      <c r="AD54" s="13"/>
      <c r="AE54" s="13"/>
      <c r="AF54" s="13"/>
      <c r="AG54" s="13"/>
      <c r="AH54" s="13"/>
    </row>
    <row r="55" spans="1:34" s="15" customFormat="1" ht="30" x14ac:dyDescent="0.2">
      <c r="A55" s="8">
        <v>48</v>
      </c>
      <c r="B55" s="148" t="s">
        <v>138</v>
      </c>
      <c r="C55" s="148" t="s">
        <v>32</v>
      </c>
      <c r="D55" s="148" t="s">
        <v>69</v>
      </c>
      <c r="E55" s="143" t="s">
        <v>121</v>
      </c>
      <c r="F55" s="148" t="s">
        <v>129</v>
      </c>
      <c r="G55" s="144">
        <v>46000</v>
      </c>
      <c r="H55" s="144">
        <f t="shared" si="15"/>
        <v>41565.94</v>
      </c>
      <c r="I55" s="144">
        <f t="shared" si="1"/>
        <v>1320.2</v>
      </c>
      <c r="J55" s="144">
        <f t="shared" si="2"/>
        <v>3265.9999999999995</v>
      </c>
      <c r="K55" s="145">
        <f t="shared" si="3"/>
        <v>506.00000000000006</v>
      </c>
      <c r="L55" s="144">
        <f t="shared" si="9"/>
        <v>1398.4</v>
      </c>
      <c r="M55" s="144">
        <f t="shared" si="10"/>
        <v>3261.4</v>
      </c>
      <c r="N55" s="144">
        <v>1715.46</v>
      </c>
      <c r="O55" s="144">
        <f t="shared" si="19"/>
        <v>11467.46</v>
      </c>
      <c r="P55" s="144">
        <v>25</v>
      </c>
      <c r="Q55" s="146"/>
      <c r="R55" s="146"/>
      <c r="S55" s="146">
        <v>398.64</v>
      </c>
      <c r="T55" s="146">
        <v>200</v>
      </c>
      <c r="U55" s="146">
        <v>1032.1400000000001</v>
      </c>
      <c r="V55" s="149"/>
      <c r="W55" s="149">
        <f t="shared" si="5"/>
        <v>1655.7800000000002</v>
      </c>
      <c r="X55" s="149">
        <f t="shared" si="16"/>
        <v>4434.0600000000004</v>
      </c>
      <c r="Y55" s="149">
        <f t="shared" si="17"/>
        <v>6527.4</v>
      </c>
      <c r="Z55" s="149">
        <f t="shared" si="18"/>
        <v>39910.160000000003</v>
      </c>
      <c r="AA55" s="13"/>
      <c r="AB55" s="13"/>
      <c r="AC55" s="13"/>
      <c r="AD55" s="13"/>
      <c r="AE55" s="13"/>
      <c r="AF55" s="13"/>
      <c r="AG55" s="13"/>
      <c r="AH55" s="13"/>
    </row>
    <row r="56" spans="1:34" s="15" customFormat="1" ht="30" x14ac:dyDescent="0.2">
      <c r="A56" s="8">
        <v>49</v>
      </c>
      <c r="B56" s="148" t="s">
        <v>139</v>
      </c>
      <c r="C56" s="148" t="s">
        <v>37</v>
      </c>
      <c r="D56" s="148" t="s">
        <v>64</v>
      </c>
      <c r="E56" s="143" t="s">
        <v>121</v>
      </c>
      <c r="F56" s="148" t="s">
        <v>129</v>
      </c>
      <c r="G56" s="144">
        <v>46000</v>
      </c>
      <c r="H56" s="144">
        <f t="shared" si="15"/>
        <v>43281.4</v>
      </c>
      <c r="I56" s="144">
        <f t="shared" si="1"/>
        <v>1320.2</v>
      </c>
      <c r="J56" s="144">
        <f t="shared" si="2"/>
        <v>3265.9999999999995</v>
      </c>
      <c r="K56" s="145">
        <f t="shared" si="3"/>
        <v>506.00000000000006</v>
      </c>
      <c r="L56" s="144">
        <f t="shared" si="9"/>
        <v>1398.4</v>
      </c>
      <c r="M56" s="144">
        <f t="shared" si="10"/>
        <v>3261.4</v>
      </c>
      <c r="N56" s="144"/>
      <c r="O56" s="144">
        <f t="shared" si="19"/>
        <v>9752</v>
      </c>
      <c r="P56" s="144">
        <v>25</v>
      </c>
      <c r="Q56" s="146"/>
      <c r="R56" s="146"/>
      <c r="S56" s="146">
        <v>1586.95</v>
      </c>
      <c r="T56" s="146">
        <v>200</v>
      </c>
      <c r="U56" s="146">
        <v>1289.46</v>
      </c>
      <c r="V56" s="149"/>
      <c r="W56" s="149">
        <f t="shared" si="5"/>
        <v>3101.41</v>
      </c>
      <c r="X56" s="149">
        <f t="shared" si="16"/>
        <v>2718.6000000000004</v>
      </c>
      <c r="Y56" s="149">
        <f t="shared" si="17"/>
        <v>6527.4</v>
      </c>
      <c r="Z56" s="149">
        <f t="shared" si="18"/>
        <v>40179.99</v>
      </c>
      <c r="AA56" s="13"/>
      <c r="AB56" s="13"/>
      <c r="AC56" s="13"/>
      <c r="AD56" s="13"/>
      <c r="AE56" s="13"/>
      <c r="AF56" s="13"/>
      <c r="AG56" s="13"/>
      <c r="AH56" s="13"/>
    </row>
    <row r="57" spans="1:34" s="15" customFormat="1" ht="30" x14ac:dyDescent="0.2">
      <c r="A57" s="8">
        <v>50</v>
      </c>
      <c r="B57" s="148" t="s">
        <v>140</v>
      </c>
      <c r="C57" s="148" t="s">
        <v>32</v>
      </c>
      <c r="D57" s="148" t="s">
        <v>104</v>
      </c>
      <c r="E57" s="143" t="s">
        <v>121</v>
      </c>
      <c r="F57" s="148" t="s">
        <v>129</v>
      </c>
      <c r="G57" s="144">
        <v>46000</v>
      </c>
      <c r="H57" s="144">
        <f t="shared" si="15"/>
        <v>43281.4</v>
      </c>
      <c r="I57" s="144">
        <f t="shared" si="1"/>
        <v>1320.2</v>
      </c>
      <c r="J57" s="144">
        <f t="shared" si="2"/>
        <v>3265.9999999999995</v>
      </c>
      <c r="K57" s="145">
        <f t="shared" si="3"/>
        <v>506.00000000000006</v>
      </c>
      <c r="L57" s="144">
        <f t="shared" si="9"/>
        <v>1398.4</v>
      </c>
      <c r="M57" s="144">
        <f t="shared" si="10"/>
        <v>3261.4</v>
      </c>
      <c r="N57" s="144"/>
      <c r="O57" s="144">
        <f t="shared" si="4"/>
        <v>9752</v>
      </c>
      <c r="P57" s="144">
        <v>25</v>
      </c>
      <c r="Q57" s="146">
        <v>1000</v>
      </c>
      <c r="R57" s="146"/>
      <c r="S57" s="146">
        <v>1294.18</v>
      </c>
      <c r="T57" s="146">
        <v>200</v>
      </c>
      <c r="U57" s="146">
        <v>1289.46</v>
      </c>
      <c r="V57" s="149"/>
      <c r="W57" s="149">
        <f t="shared" si="5"/>
        <v>3808.6400000000003</v>
      </c>
      <c r="X57" s="149">
        <f t="shared" si="16"/>
        <v>2718.6000000000004</v>
      </c>
      <c r="Y57" s="149">
        <f t="shared" si="17"/>
        <v>6527.4</v>
      </c>
      <c r="Z57" s="149">
        <f t="shared" si="18"/>
        <v>39472.76</v>
      </c>
      <c r="AA57" s="13"/>
      <c r="AB57" s="13"/>
      <c r="AC57" s="13"/>
      <c r="AD57" s="13"/>
      <c r="AE57" s="13"/>
      <c r="AF57" s="13"/>
      <c r="AG57" s="13"/>
      <c r="AH57" s="13"/>
    </row>
    <row r="58" spans="1:34" s="15" customFormat="1" ht="30" x14ac:dyDescent="0.2">
      <c r="A58" s="8">
        <v>51</v>
      </c>
      <c r="B58" s="148" t="s">
        <v>141</v>
      </c>
      <c r="C58" s="148" t="s">
        <v>32</v>
      </c>
      <c r="D58" s="148" t="s">
        <v>58</v>
      </c>
      <c r="E58" s="143" t="s">
        <v>121</v>
      </c>
      <c r="F58" s="148" t="s">
        <v>129</v>
      </c>
      <c r="G58" s="144">
        <v>36000</v>
      </c>
      <c r="H58" s="144">
        <f t="shared" si="15"/>
        <v>33872.400000000001</v>
      </c>
      <c r="I58" s="144">
        <f t="shared" si="1"/>
        <v>1033.2</v>
      </c>
      <c r="J58" s="144">
        <f t="shared" si="2"/>
        <v>2555.9999999999995</v>
      </c>
      <c r="K58" s="145">
        <f t="shared" si="3"/>
        <v>396.00000000000006</v>
      </c>
      <c r="L58" s="144">
        <f t="shared" si="9"/>
        <v>1094.4000000000001</v>
      </c>
      <c r="M58" s="144">
        <f t="shared" si="10"/>
        <v>2552.4</v>
      </c>
      <c r="N58" s="144"/>
      <c r="O58" s="144">
        <f t="shared" si="4"/>
        <v>7632</v>
      </c>
      <c r="P58" s="144">
        <v>25</v>
      </c>
      <c r="Q58" s="146"/>
      <c r="R58" s="146"/>
      <c r="S58" s="146">
        <v>2441.58</v>
      </c>
      <c r="T58" s="146">
        <v>200</v>
      </c>
      <c r="U58" s="146">
        <v>0</v>
      </c>
      <c r="V58" s="149"/>
      <c r="W58" s="149">
        <f t="shared" si="5"/>
        <v>2666.58</v>
      </c>
      <c r="X58" s="149">
        <f t="shared" si="16"/>
        <v>2127.6000000000004</v>
      </c>
      <c r="Y58" s="149">
        <f t="shared" si="17"/>
        <v>5108.3999999999996</v>
      </c>
      <c r="Z58" s="149">
        <f t="shared" si="18"/>
        <v>31205.82</v>
      </c>
      <c r="AA58" s="13"/>
      <c r="AB58" s="13"/>
      <c r="AC58" s="13"/>
      <c r="AD58" s="13"/>
      <c r="AE58" s="13"/>
      <c r="AF58" s="13"/>
      <c r="AG58" s="13"/>
      <c r="AH58" s="13"/>
    </row>
    <row r="59" spans="1:34" s="15" customFormat="1" ht="30" x14ac:dyDescent="0.2">
      <c r="A59" s="8">
        <v>52</v>
      </c>
      <c r="B59" s="148" t="s">
        <v>142</v>
      </c>
      <c r="C59" s="148" t="s">
        <v>32</v>
      </c>
      <c r="D59" s="148" t="s">
        <v>58</v>
      </c>
      <c r="E59" s="143" t="s">
        <v>143</v>
      </c>
      <c r="F59" s="148" t="s">
        <v>129</v>
      </c>
      <c r="G59" s="144">
        <v>36000</v>
      </c>
      <c r="H59" s="144">
        <f t="shared" si="15"/>
        <v>33872.400000000001</v>
      </c>
      <c r="I59" s="144">
        <f t="shared" si="1"/>
        <v>1033.2</v>
      </c>
      <c r="J59" s="144">
        <f t="shared" si="2"/>
        <v>2555.9999999999995</v>
      </c>
      <c r="K59" s="145">
        <f t="shared" si="3"/>
        <v>396.00000000000006</v>
      </c>
      <c r="L59" s="144">
        <f t="shared" si="9"/>
        <v>1094.4000000000001</v>
      </c>
      <c r="M59" s="144">
        <f t="shared" si="10"/>
        <v>2552.4</v>
      </c>
      <c r="N59" s="144"/>
      <c r="O59" s="144">
        <f t="shared" si="4"/>
        <v>7632</v>
      </c>
      <c r="P59" s="144">
        <v>25</v>
      </c>
      <c r="Q59" s="146">
        <v>1500</v>
      </c>
      <c r="R59" s="146"/>
      <c r="S59" s="146">
        <v>797.28</v>
      </c>
      <c r="T59" s="146">
        <v>200</v>
      </c>
      <c r="U59" s="146">
        <v>0</v>
      </c>
      <c r="V59" s="149"/>
      <c r="W59" s="149">
        <f t="shared" si="5"/>
        <v>2522.2799999999997</v>
      </c>
      <c r="X59" s="149">
        <f t="shared" si="16"/>
        <v>2127.6000000000004</v>
      </c>
      <c r="Y59" s="149">
        <f t="shared" si="17"/>
        <v>5108.3999999999996</v>
      </c>
      <c r="Z59" s="149">
        <f t="shared" si="18"/>
        <v>31350.12</v>
      </c>
      <c r="AA59" s="13"/>
      <c r="AB59" s="13"/>
      <c r="AC59" s="13"/>
      <c r="AD59" s="13"/>
      <c r="AE59" s="13"/>
      <c r="AF59" s="13"/>
      <c r="AG59" s="13"/>
      <c r="AH59" s="13"/>
    </row>
    <row r="60" spans="1:34" s="15" customFormat="1" ht="30" x14ac:dyDescent="0.2">
      <c r="A60" s="8">
        <v>53</v>
      </c>
      <c r="B60" s="148" t="s">
        <v>144</v>
      </c>
      <c r="C60" s="148" t="s">
        <v>32</v>
      </c>
      <c r="D60" s="148" t="s">
        <v>58</v>
      </c>
      <c r="E60" s="143" t="s">
        <v>145</v>
      </c>
      <c r="F60" s="148" t="s">
        <v>129</v>
      </c>
      <c r="G60" s="144">
        <v>46000</v>
      </c>
      <c r="H60" s="144">
        <f t="shared" si="15"/>
        <v>41565.94</v>
      </c>
      <c r="I60" s="144">
        <f t="shared" si="1"/>
        <v>1320.2</v>
      </c>
      <c r="J60" s="144">
        <f t="shared" si="2"/>
        <v>3265.9999999999995</v>
      </c>
      <c r="K60" s="145">
        <f t="shared" si="3"/>
        <v>506.00000000000006</v>
      </c>
      <c r="L60" s="144">
        <f t="shared" si="9"/>
        <v>1398.4</v>
      </c>
      <c r="M60" s="144">
        <f t="shared" si="10"/>
        <v>3261.4</v>
      </c>
      <c r="N60" s="144">
        <v>1715.46</v>
      </c>
      <c r="O60" s="144">
        <f t="shared" si="4"/>
        <v>11467.46</v>
      </c>
      <c r="P60" s="144">
        <v>25</v>
      </c>
      <c r="Q60" s="146">
        <v>200</v>
      </c>
      <c r="R60" s="146"/>
      <c r="S60" s="146">
        <v>797.28</v>
      </c>
      <c r="T60" s="146">
        <v>200</v>
      </c>
      <c r="U60" s="146">
        <v>1032.1400000000001</v>
      </c>
      <c r="V60" s="149"/>
      <c r="W60" s="149">
        <f t="shared" si="5"/>
        <v>2254.42</v>
      </c>
      <c r="X60" s="149">
        <f t="shared" si="16"/>
        <v>4434.0600000000004</v>
      </c>
      <c r="Y60" s="149">
        <f t="shared" si="17"/>
        <v>6527.4</v>
      </c>
      <c r="Z60" s="149">
        <f t="shared" si="18"/>
        <v>39311.519999999997</v>
      </c>
      <c r="AA60" s="13"/>
      <c r="AB60" s="13"/>
      <c r="AC60" s="13"/>
      <c r="AD60" s="13"/>
      <c r="AE60" s="13"/>
      <c r="AF60" s="13"/>
      <c r="AG60" s="13"/>
      <c r="AH60" s="13"/>
    </row>
    <row r="61" spans="1:34" s="15" customFormat="1" ht="30" x14ac:dyDescent="0.2">
      <c r="A61" s="8">
        <v>54</v>
      </c>
      <c r="B61" s="148" t="s">
        <v>146</v>
      </c>
      <c r="C61" s="148" t="s">
        <v>37</v>
      </c>
      <c r="D61" s="148" t="s">
        <v>104</v>
      </c>
      <c r="E61" s="143" t="s">
        <v>147</v>
      </c>
      <c r="F61" s="148" t="s">
        <v>129</v>
      </c>
      <c r="G61" s="144">
        <v>46000</v>
      </c>
      <c r="H61" s="144">
        <f t="shared" si="15"/>
        <v>43281.4</v>
      </c>
      <c r="I61" s="144">
        <f t="shared" si="1"/>
        <v>1320.2</v>
      </c>
      <c r="J61" s="144">
        <f t="shared" si="2"/>
        <v>3265.9999999999995</v>
      </c>
      <c r="K61" s="145">
        <f t="shared" si="3"/>
        <v>506.00000000000006</v>
      </c>
      <c r="L61" s="144">
        <f t="shared" si="9"/>
        <v>1398.4</v>
      </c>
      <c r="M61" s="144">
        <f t="shared" si="10"/>
        <v>3261.4</v>
      </c>
      <c r="N61" s="144"/>
      <c r="O61" s="144">
        <f t="shared" si="4"/>
        <v>9752</v>
      </c>
      <c r="P61" s="144">
        <v>25</v>
      </c>
      <c r="Q61" s="146"/>
      <c r="R61" s="146"/>
      <c r="S61" s="146">
        <v>903.64</v>
      </c>
      <c r="T61" s="146">
        <v>200</v>
      </c>
      <c r="U61" s="146">
        <v>1289.46</v>
      </c>
      <c r="V61" s="149"/>
      <c r="W61" s="149">
        <f t="shared" si="5"/>
        <v>2418.1</v>
      </c>
      <c r="X61" s="149">
        <f t="shared" si="16"/>
        <v>2718.6000000000004</v>
      </c>
      <c r="Y61" s="149">
        <f t="shared" si="17"/>
        <v>6527.4</v>
      </c>
      <c r="Z61" s="149">
        <f t="shared" si="18"/>
        <v>40863.300000000003</v>
      </c>
      <c r="AA61" s="13"/>
      <c r="AB61" s="13"/>
      <c r="AC61" s="13"/>
      <c r="AD61" s="13"/>
      <c r="AE61" s="13"/>
      <c r="AF61" s="13"/>
      <c r="AG61" s="13"/>
      <c r="AH61" s="13"/>
    </row>
    <row r="62" spans="1:34" s="15" customFormat="1" ht="30" x14ac:dyDescent="0.2">
      <c r="A62" s="8">
        <v>55</v>
      </c>
      <c r="B62" s="148" t="s">
        <v>148</v>
      </c>
      <c r="C62" s="148" t="s">
        <v>37</v>
      </c>
      <c r="D62" s="148" t="s">
        <v>40</v>
      </c>
      <c r="E62" s="143" t="s">
        <v>149</v>
      </c>
      <c r="F62" s="148" t="s">
        <v>129</v>
      </c>
      <c r="G62" s="144">
        <v>36000</v>
      </c>
      <c r="H62" s="144">
        <f t="shared" si="15"/>
        <v>30441.48</v>
      </c>
      <c r="I62" s="144">
        <f t="shared" si="1"/>
        <v>1033.2</v>
      </c>
      <c r="J62" s="144">
        <f t="shared" si="2"/>
        <v>2555.9999999999995</v>
      </c>
      <c r="K62" s="145">
        <f t="shared" si="3"/>
        <v>396.00000000000006</v>
      </c>
      <c r="L62" s="144">
        <f t="shared" si="9"/>
        <v>1094.4000000000001</v>
      </c>
      <c r="M62" s="144">
        <f t="shared" si="10"/>
        <v>2552.4</v>
      </c>
      <c r="N62" s="144">
        <v>3430.92</v>
      </c>
      <c r="O62" s="144">
        <f t="shared" si="4"/>
        <v>11062.92</v>
      </c>
      <c r="P62" s="144">
        <v>25</v>
      </c>
      <c r="Q62" s="146"/>
      <c r="R62" s="146"/>
      <c r="S62" s="146">
        <v>2539.5</v>
      </c>
      <c r="T62" s="146">
        <v>200</v>
      </c>
      <c r="U62" s="146"/>
      <c r="V62" s="149"/>
      <c r="W62" s="149">
        <f t="shared" si="5"/>
        <v>2764.5</v>
      </c>
      <c r="X62" s="149">
        <f t="shared" si="16"/>
        <v>5558.52</v>
      </c>
      <c r="Y62" s="149">
        <f t="shared" si="17"/>
        <v>5108.3999999999996</v>
      </c>
      <c r="Z62" s="149">
        <f t="shared" si="18"/>
        <v>27676.98</v>
      </c>
      <c r="AA62" s="13"/>
      <c r="AB62" s="13"/>
      <c r="AC62" s="13"/>
      <c r="AD62" s="13"/>
      <c r="AE62" s="13"/>
      <c r="AF62" s="13"/>
      <c r="AG62" s="13"/>
      <c r="AH62" s="13"/>
    </row>
    <row r="63" spans="1:34" s="12" customFormat="1" ht="30" x14ac:dyDescent="0.2">
      <c r="A63" s="8">
        <v>56</v>
      </c>
      <c r="B63" s="143" t="s">
        <v>150</v>
      </c>
      <c r="C63" s="143" t="s">
        <v>37</v>
      </c>
      <c r="D63" s="143" t="s">
        <v>151</v>
      </c>
      <c r="E63" s="143" t="s">
        <v>152</v>
      </c>
      <c r="F63" s="148" t="s">
        <v>129</v>
      </c>
      <c r="G63" s="144">
        <v>36000</v>
      </c>
      <c r="H63" s="144">
        <f t="shared" si="15"/>
        <v>33872.400000000001</v>
      </c>
      <c r="I63" s="144">
        <f t="shared" si="1"/>
        <v>1033.2</v>
      </c>
      <c r="J63" s="144">
        <f t="shared" si="2"/>
        <v>2555.9999999999995</v>
      </c>
      <c r="K63" s="145">
        <f t="shared" si="3"/>
        <v>396.00000000000006</v>
      </c>
      <c r="L63" s="144">
        <f t="shared" si="9"/>
        <v>1094.4000000000001</v>
      </c>
      <c r="M63" s="144">
        <f t="shared" si="10"/>
        <v>2552.4</v>
      </c>
      <c r="N63" s="144"/>
      <c r="O63" s="144">
        <f t="shared" si="4"/>
        <v>7632</v>
      </c>
      <c r="P63" s="144">
        <v>25</v>
      </c>
      <c r="Q63" s="146">
        <v>2000</v>
      </c>
      <c r="R63" s="146"/>
      <c r="S63" s="146">
        <v>398.64</v>
      </c>
      <c r="T63" s="146">
        <v>200</v>
      </c>
      <c r="U63" s="146"/>
      <c r="V63" s="149"/>
      <c r="W63" s="149">
        <f t="shared" si="5"/>
        <v>2623.64</v>
      </c>
      <c r="X63" s="149">
        <f t="shared" si="16"/>
        <v>2127.6000000000004</v>
      </c>
      <c r="Y63" s="149">
        <f t="shared" si="17"/>
        <v>5108.3999999999996</v>
      </c>
      <c r="Z63" s="149">
        <f t="shared" si="18"/>
        <v>31248.760000000002</v>
      </c>
      <c r="AA63" s="11"/>
      <c r="AB63" s="11"/>
      <c r="AC63" s="11"/>
      <c r="AD63" s="11"/>
      <c r="AE63" s="11"/>
      <c r="AF63" s="11"/>
      <c r="AG63" s="11"/>
      <c r="AH63" s="11"/>
    </row>
    <row r="64" spans="1:34" s="13" customFormat="1" ht="30" x14ac:dyDescent="0.2">
      <c r="A64" s="167">
        <v>57</v>
      </c>
      <c r="B64" s="148" t="s">
        <v>153</v>
      </c>
      <c r="C64" s="148" t="s">
        <v>32</v>
      </c>
      <c r="D64" s="147" t="s">
        <v>64</v>
      </c>
      <c r="E64" s="143" t="s">
        <v>154</v>
      </c>
      <c r="F64" s="143" t="s">
        <v>129</v>
      </c>
      <c r="G64" s="144">
        <v>46000</v>
      </c>
      <c r="H64" s="144">
        <f t="shared" si="15"/>
        <v>43281.4</v>
      </c>
      <c r="I64" s="144">
        <f t="shared" ref="I64:I102" si="20">IF(G64&lt;=374040,G64*2.87%,9334.68)</f>
        <v>1320.2</v>
      </c>
      <c r="J64" s="144">
        <f t="shared" ref="J64:J102" si="21">IF(G64&lt;=374040,G64*7.1%,23092.75)</f>
        <v>3265.9999999999995</v>
      </c>
      <c r="K64" s="144">
        <f t="shared" si="3"/>
        <v>506.00000000000006</v>
      </c>
      <c r="L64" s="144">
        <f t="shared" si="9"/>
        <v>1398.4</v>
      </c>
      <c r="M64" s="144">
        <f t="shared" si="10"/>
        <v>3261.4</v>
      </c>
      <c r="N64" s="144"/>
      <c r="O64" s="144">
        <f t="shared" ref="O64:O102" si="22">+I64+J64+K64+L64+M64+N64</f>
        <v>9752</v>
      </c>
      <c r="P64" s="144">
        <v>25</v>
      </c>
      <c r="Q64" s="146">
        <v>2000</v>
      </c>
      <c r="R64" s="146"/>
      <c r="S64" s="146">
        <v>589.96</v>
      </c>
      <c r="T64" s="146">
        <v>200</v>
      </c>
      <c r="U64" s="146">
        <v>1289.46</v>
      </c>
      <c r="V64" s="149"/>
      <c r="W64" s="149">
        <f t="shared" ref="W64:W106" si="23">P64+Q64+R64+S64+T64+U64</f>
        <v>4104.42</v>
      </c>
      <c r="X64" s="149">
        <f t="shared" si="16"/>
        <v>2718.6000000000004</v>
      </c>
      <c r="Y64" s="149">
        <f t="shared" si="17"/>
        <v>6527.4</v>
      </c>
      <c r="Z64" s="149">
        <f t="shared" si="18"/>
        <v>39176.979999999996</v>
      </c>
    </row>
    <row r="65" spans="1:35" s="12" customFormat="1" ht="30" x14ac:dyDescent="0.2">
      <c r="A65" s="167">
        <v>58</v>
      </c>
      <c r="B65" s="143" t="s">
        <v>155</v>
      </c>
      <c r="C65" s="143" t="s">
        <v>37</v>
      </c>
      <c r="D65" s="143" t="s">
        <v>58</v>
      </c>
      <c r="E65" s="143" t="s">
        <v>156</v>
      </c>
      <c r="F65" s="148" t="s">
        <v>129</v>
      </c>
      <c r="G65" s="144">
        <v>36000</v>
      </c>
      <c r="H65" s="144">
        <f t="shared" si="15"/>
        <v>33872.400000000001</v>
      </c>
      <c r="I65" s="144">
        <f t="shared" si="20"/>
        <v>1033.2</v>
      </c>
      <c r="J65" s="144">
        <f t="shared" si="21"/>
        <v>2555.9999999999995</v>
      </c>
      <c r="K65" s="144">
        <f t="shared" ref="K65:K105" si="24">IF(G65&lt;=74808,G65*1.1%,953.69)</f>
        <v>396.00000000000006</v>
      </c>
      <c r="L65" s="144">
        <f t="shared" si="9"/>
        <v>1094.4000000000001</v>
      </c>
      <c r="M65" s="144">
        <f t="shared" si="10"/>
        <v>2552.4</v>
      </c>
      <c r="N65" s="144"/>
      <c r="O65" s="144">
        <f t="shared" si="22"/>
        <v>7632</v>
      </c>
      <c r="P65" s="144">
        <v>25</v>
      </c>
      <c r="Q65" s="146">
        <v>1000</v>
      </c>
      <c r="R65" s="146"/>
      <c r="S65" s="146">
        <v>1064.6400000000001</v>
      </c>
      <c r="T65" s="146">
        <v>200</v>
      </c>
      <c r="U65" s="146">
        <v>0</v>
      </c>
      <c r="V65" s="149"/>
      <c r="W65" s="149">
        <f t="shared" si="23"/>
        <v>2289.6400000000003</v>
      </c>
      <c r="X65" s="149">
        <f t="shared" si="16"/>
        <v>2127.6000000000004</v>
      </c>
      <c r="Y65" s="149">
        <f t="shared" si="17"/>
        <v>5108.3999999999996</v>
      </c>
      <c r="Z65" s="149">
        <f t="shared" si="18"/>
        <v>31582.76</v>
      </c>
      <c r="AA65" s="11"/>
      <c r="AB65" s="11"/>
      <c r="AC65" s="11"/>
      <c r="AD65" s="11"/>
      <c r="AE65" s="11"/>
      <c r="AF65" s="11"/>
      <c r="AG65" s="11"/>
      <c r="AH65" s="11"/>
    </row>
    <row r="66" spans="1:35" s="12" customFormat="1" ht="30" x14ac:dyDescent="0.2">
      <c r="A66" s="167">
        <v>59</v>
      </c>
      <c r="B66" s="143" t="s">
        <v>157</v>
      </c>
      <c r="C66" s="143" t="s">
        <v>32</v>
      </c>
      <c r="D66" s="143" t="s">
        <v>128</v>
      </c>
      <c r="E66" s="143" t="s">
        <v>158</v>
      </c>
      <c r="F66" s="143" t="s">
        <v>129</v>
      </c>
      <c r="G66" s="144">
        <v>25000</v>
      </c>
      <c r="H66" s="144">
        <f t="shared" si="15"/>
        <v>23522.5</v>
      </c>
      <c r="I66" s="144">
        <f t="shared" si="20"/>
        <v>717.5</v>
      </c>
      <c r="J66" s="144">
        <f t="shared" si="21"/>
        <v>1774.9999999999998</v>
      </c>
      <c r="K66" s="144">
        <f t="shared" si="24"/>
        <v>275</v>
      </c>
      <c r="L66" s="144">
        <f t="shared" ref="L66:L102" si="25">IF(G66&lt;=187020,G66*3.04%,4943.8)</f>
        <v>760</v>
      </c>
      <c r="M66" s="144">
        <f t="shared" ref="M66:M102" si="26">IF(G66&lt;=187020,G66*7.09%,11530.11)</f>
        <v>1772.5000000000002</v>
      </c>
      <c r="N66" s="144"/>
      <c r="O66" s="144">
        <f t="shared" si="22"/>
        <v>5300</v>
      </c>
      <c r="P66" s="144">
        <v>25</v>
      </c>
      <c r="Q66" s="146">
        <v>1000</v>
      </c>
      <c r="R66" s="146"/>
      <c r="S66" s="146">
        <v>1328.8</v>
      </c>
      <c r="T66" s="146">
        <v>200</v>
      </c>
      <c r="U66" s="146"/>
      <c r="V66" s="149"/>
      <c r="W66" s="149">
        <f t="shared" si="23"/>
        <v>2553.8000000000002</v>
      </c>
      <c r="X66" s="149">
        <f t="shared" si="16"/>
        <v>1477.5</v>
      </c>
      <c r="Y66" s="149">
        <f t="shared" si="17"/>
        <v>3547.5</v>
      </c>
      <c r="Z66" s="149">
        <f t="shared" si="18"/>
        <v>20968.7</v>
      </c>
      <c r="AA66" s="11"/>
      <c r="AB66" s="11"/>
      <c r="AC66" s="11"/>
      <c r="AD66" s="11"/>
      <c r="AE66" s="11"/>
      <c r="AF66" s="11"/>
      <c r="AG66" s="11"/>
      <c r="AH66" s="11"/>
    </row>
    <row r="67" spans="1:35" s="16" customFormat="1" ht="30" x14ac:dyDescent="0.2">
      <c r="A67" s="8">
        <v>60</v>
      </c>
      <c r="B67" s="147" t="s">
        <v>159</v>
      </c>
      <c r="C67" s="147" t="s">
        <v>37</v>
      </c>
      <c r="D67" s="147" t="s">
        <v>98</v>
      </c>
      <c r="E67" s="143" t="s">
        <v>160</v>
      </c>
      <c r="F67" s="147" t="s">
        <v>60</v>
      </c>
      <c r="G67" s="144">
        <v>30000</v>
      </c>
      <c r="H67" s="144">
        <f t="shared" si="15"/>
        <v>28227</v>
      </c>
      <c r="I67" s="144">
        <f t="shared" si="20"/>
        <v>861</v>
      </c>
      <c r="J67" s="144">
        <f t="shared" si="21"/>
        <v>2130</v>
      </c>
      <c r="K67" s="145">
        <f t="shared" si="24"/>
        <v>330.00000000000006</v>
      </c>
      <c r="L67" s="144">
        <f t="shared" si="25"/>
        <v>912</v>
      </c>
      <c r="M67" s="144">
        <f t="shared" si="26"/>
        <v>2127</v>
      </c>
      <c r="N67" s="144"/>
      <c r="O67" s="144">
        <f t="shared" si="22"/>
        <v>6360</v>
      </c>
      <c r="P67" s="144">
        <v>25</v>
      </c>
      <c r="Q67" s="146"/>
      <c r="R67" s="146"/>
      <c r="S67" s="146"/>
      <c r="T67" s="146">
        <v>200</v>
      </c>
      <c r="U67" s="146"/>
      <c r="V67" s="149"/>
      <c r="W67" s="149">
        <f t="shared" si="23"/>
        <v>225</v>
      </c>
      <c r="X67" s="149">
        <f t="shared" si="16"/>
        <v>1773</v>
      </c>
      <c r="Y67" s="149">
        <f t="shared" si="17"/>
        <v>4257</v>
      </c>
      <c r="Z67" s="149">
        <f t="shared" si="18"/>
        <v>28002</v>
      </c>
    </row>
    <row r="68" spans="1:35" s="16" customFormat="1" ht="30" x14ac:dyDescent="0.2">
      <c r="A68" s="8">
        <v>61</v>
      </c>
      <c r="B68" s="147" t="s">
        <v>161</v>
      </c>
      <c r="C68" s="147" t="s">
        <v>37</v>
      </c>
      <c r="D68" s="147" t="s">
        <v>58</v>
      </c>
      <c r="E68" s="143" t="s">
        <v>149</v>
      </c>
      <c r="F68" s="143" t="s">
        <v>129</v>
      </c>
      <c r="G68" s="144">
        <v>30000</v>
      </c>
      <c r="H68" s="144">
        <f t="shared" si="15"/>
        <v>28227</v>
      </c>
      <c r="I68" s="144">
        <f t="shared" si="20"/>
        <v>861</v>
      </c>
      <c r="J68" s="144">
        <f t="shared" si="21"/>
        <v>2130</v>
      </c>
      <c r="K68" s="145">
        <f t="shared" si="24"/>
        <v>330.00000000000006</v>
      </c>
      <c r="L68" s="144">
        <f t="shared" si="25"/>
        <v>912</v>
      </c>
      <c r="M68" s="144">
        <f t="shared" si="26"/>
        <v>2127</v>
      </c>
      <c r="N68" s="144"/>
      <c r="O68" s="144">
        <f t="shared" si="22"/>
        <v>6360</v>
      </c>
      <c r="P68" s="144">
        <v>25</v>
      </c>
      <c r="Q68" s="146">
        <v>3000</v>
      </c>
      <c r="R68" s="146"/>
      <c r="S68" s="146"/>
      <c r="T68" s="146">
        <v>200</v>
      </c>
      <c r="U68" s="146">
        <v>0</v>
      </c>
      <c r="V68" s="149"/>
      <c r="W68" s="149">
        <f t="shared" si="23"/>
        <v>3225</v>
      </c>
      <c r="X68" s="149">
        <f t="shared" si="16"/>
        <v>1773</v>
      </c>
      <c r="Y68" s="149">
        <f t="shared" si="17"/>
        <v>4257</v>
      </c>
      <c r="Z68" s="149">
        <f t="shared" si="18"/>
        <v>25002</v>
      </c>
    </row>
    <row r="69" spans="1:35" s="11" customFormat="1" ht="30" x14ac:dyDescent="0.2">
      <c r="A69" s="8">
        <v>62</v>
      </c>
      <c r="B69" s="147" t="s">
        <v>162</v>
      </c>
      <c r="C69" s="147" t="s">
        <v>32</v>
      </c>
      <c r="D69" s="147" t="s">
        <v>64</v>
      </c>
      <c r="E69" s="143" t="s">
        <v>163</v>
      </c>
      <c r="F69" s="147" t="s">
        <v>45</v>
      </c>
      <c r="G69" s="144">
        <v>30000</v>
      </c>
      <c r="H69" s="144">
        <f t="shared" si="15"/>
        <v>28227</v>
      </c>
      <c r="I69" s="144">
        <f t="shared" si="20"/>
        <v>861</v>
      </c>
      <c r="J69" s="144">
        <f t="shared" si="21"/>
        <v>2130</v>
      </c>
      <c r="K69" s="145">
        <f t="shared" si="24"/>
        <v>330.00000000000006</v>
      </c>
      <c r="L69" s="144">
        <f t="shared" si="25"/>
        <v>912</v>
      </c>
      <c r="M69" s="144">
        <f t="shared" si="26"/>
        <v>2127</v>
      </c>
      <c r="N69" s="144"/>
      <c r="O69" s="144">
        <f t="shared" si="22"/>
        <v>6360</v>
      </c>
      <c r="P69" s="144">
        <v>25</v>
      </c>
      <c r="Q69" s="146">
        <v>7297.87</v>
      </c>
      <c r="R69" s="146"/>
      <c r="S69" s="146"/>
      <c r="T69" s="146">
        <v>200</v>
      </c>
      <c r="U69" s="146">
        <v>0</v>
      </c>
      <c r="V69" s="149"/>
      <c r="W69" s="149">
        <f t="shared" si="23"/>
        <v>7522.87</v>
      </c>
      <c r="X69" s="149">
        <f t="shared" si="16"/>
        <v>1773</v>
      </c>
      <c r="Y69" s="149">
        <f t="shared" si="17"/>
        <v>4257</v>
      </c>
      <c r="Z69" s="149">
        <f t="shared" si="18"/>
        <v>20704.13</v>
      </c>
    </row>
    <row r="70" spans="1:35" ht="30.75" x14ac:dyDescent="0.25">
      <c r="A70" s="8">
        <v>63</v>
      </c>
      <c r="B70" s="148" t="s">
        <v>164</v>
      </c>
      <c r="C70" s="148" t="s">
        <v>37</v>
      </c>
      <c r="D70" s="148" t="s">
        <v>64</v>
      </c>
      <c r="E70" s="148" t="s">
        <v>143</v>
      </c>
      <c r="F70" s="147" t="s">
        <v>129</v>
      </c>
      <c r="G70" s="144">
        <v>26000</v>
      </c>
      <c r="H70" s="144">
        <f t="shared" si="15"/>
        <v>22747.94</v>
      </c>
      <c r="I70" s="144">
        <f t="shared" si="20"/>
        <v>746.2</v>
      </c>
      <c r="J70" s="144">
        <f t="shared" si="21"/>
        <v>1845.9999999999998</v>
      </c>
      <c r="K70" s="145">
        <f t="shared" si="24"/>
        <v>286.00000000000006</v>
      </c>
      <c r="L70" s="144">
        <f t="shared" si="25"/>
        <v>790.4</v>
      </c>
      <c r="M70" s="144">
        <f t="shared" si="26"/>
        <v>1843.4</v>
      </c>
      <c r="N70" s="144">
        <v>1715.46</v>
      </c>
      <c r="O70" s="144">
        <f t="shared" si="22"/>
        <v>7227.46</v>
      </c>
      <c r="P70" s="144">
        <v>25</v>
      </c>
      <c r="Q70" s="146">
        <v>1000</v>
      </c>
      <c r="R70" s="84"/>
      <c r="S70" s="84"/>
      <c r="T70" s="146">
        <v>200</v>
      </c>
      <c r="U70" s="146">
        <v>0</v>
      </c>
      <c r="V70" s="149"/>
      <c r="W70" s="149">
        <f t="shared" si="23"/>
        <v>1225</v>
      </c>
      <c r="X70" s="149">
        <f t="shared" si="16"/>
        <v>3252.06</v>
      </c>
      <c r="Y70" s="149">
        <f t="shared" si="17"/>
        <v>3689.3999999999996</v>
      </c>
      <c r="Z70" s="149">
        <f t="shared" si="18"/>
        <v>21522.940000000002</v>
      </c>
      <c r="AA70"/>
      <c r="AB70"/>
      <c r="AC70"/>
      <c r="AD70"/>
      <c r="AE70"/>
      <c r="AF70"/>
      <c r="AG70"/>
      <c r="AH70"/>
      <c r="AI70"/>
    </row>
    <row r="71" spans="1:35" ht="30.75" x14ac:dyDescent="0.25">
      <c r="A71" s="8">
        <v>64</v>
      </c>
      <c r="B71" s="147" t="s">
        <v>165</v>
      </c>
      <c r="C71" s="147" t="s">
        <v>32</v>
      </c>
      <c r="D71" s="148" t="s">
        <v>104</v>
      </c>
      <c r="E71" s="143" t="s">
        <v>143</v>
      </c>
      <c r="F71" s="147" t="s">
        <v>129</v>
      </c>
      <c r="G71" s="144">
        <v>26000</v>
      </c>
      <c r="H71" s="144">
        <f t="shared" si="15"/>
        <v>24463.4</v>
      </c>
      <c r="I71" s="144">
        <f t="shared" si="20"/>
        <v>746.2</v>
      </c>
      <c r="J71" s="144">
        <f t="shared" si="21"/>
        <v>1845.9999999999998</v>
      </c>
      <c r="K71" s="145">
        <f t="shared" si="24"/>
        <v>286.00000000000006</v>
      </c>
      <c r="L71" s="144">
        <f t="shared" si="25"/>
        <v>790.4</v>
      </c>
      <c r="M71" s="144">
        <f t="shared" si="26"/>
        <v>1843.4</v>
      </c>
      <c r="N71" s="85"/>
      <c r="O71" s="144">
        <f t="shared" si="22"/>
        <v>5512</v>
      </c>
      <c r="P71" s="144">
        <v>25</v>
      </c>
      <c r="Q71" s="146">
        <v>1000</v>
      </c>
      <c r="R71" s="84"/>
      <c r="S71" s="84"/>
      <c r="T71" s="146">
        <v>200</v>
      </c>
      <c r="U71" s="146">
        <v>0</v>
      </c>
      <c r="V71" s="149"/>
      <c r="W71" s="149">
        <f t="shared" si="23"/>
        <v>1225</v>
      </c>
      <c r="X71" s="149">
        <f t="shared" si="16"/>
        <v>1536.6</v>
      </c>
      <c r="Y71" s="149">
        <f t="shared" si="17"/>
        <v>3689.3999999999996</v>
      </c>
      <c r="Z71" s="149">
        <f t="shared" si="18"/>
        <v>23238.400000000001</v>
      </c>
      <c r="AA71"/>
      <c r="AB71"/>
      <c r="AC71"/>
      <c r="AD71"/>
      <c r="AE71"/>
      <c r="AF71"/>
      <c r="AG71"/>
      <c r="AH71"/>
      <c r="AI71"/>
    </row>
    <row r="72" spans="1:35" ht="30.75" x14ac:dyDescent="0.25">
      <c r="A72" s="8">
        <v>65</v>
      </c>
      <c r="B72" s="147" t="s">
        <v>166</v>
      </c>
      <c r="C72" s="147" t="s">
        <v>37</v>
      </c>
      <c r="D72" s="147" t="s">
        <v>167</v>
      </c>
      <c r="E72" s="143" t="s">
        <v>149</v>
      </c>
      <c r="F72" s="148" t="s">
        <v>129</v>
      </c>
      <c r="G72" s="144">
        <v>26000</v>
      </c>
      <c r="H72" s="144">
        <f t="shared" si="15"/>
        <v>24463.4</v>
      </c>
      <c r="I72" s="144">
        <f t="shared" si="20"/>
        <v>746.2</v>
      </c>
      <c r="J72" s="144">
        <f t="shared" si="21"/>
        <v>1845.9999999999998</v>
      </c>
      <c r="K72" s="145">
        <f t="shared" si="24"/>
        <v>286.00000000000006</v>
      </c>
      <c r="L72" s="144">
        <f t="shared" si="25"/>
        <v>790.4</v>
      </c>
      <c r="M72" s="144">
        <f t="shared" si="26"/>
        <v>1843.4</v>
      </c>
      <c r="N72" s="85"/>
      <c r="O72" s="144">
        <f t="shared" si="22"/>
        <v>5512</v>
      </c>
      <c r="P72" s="144">
        <v>25</v>
      </c>
      <c r="Q72" s="146">
        <v>1439.1</v>
      </c>
      <c r="R72" s="84"/>
      <c r="S72" s="84"/>
      <c r="T72" s="146">
        <v>200</v>
      </c>
      <c r="U72" s="146">
        <v>0</v>
      </c>
      <c r="V72" s="149"/>
      <c r="W72" s="149">
        <f t="shared" si="23"/>
        <v>1664.1</v>
      </c>
      <c r="X72" s="149">
        <f t="shared" si="16"/>
        <v>1536.6</v>
      </c>
      <c r="Y72" s="149">
        <f t="shared" si="17"/>
        <v>3689.3999999999996</v>
      </c>
      <c r="Z72" s="149">
        <f t="shared" si="18"/>
        <v>22799.3</v>
      </c>
      <c r="AA72"/>
      <c r="AB72"/>
      <c r="AC72"/>
      <c r="AD72"/>
      <c r="AE72"/>
      <c r="AF72"/>
      <c r="AG72"/>
      <c r="AH72"/>
      <c r="AI72"/>
    </row>
    <row r="73" spans="1:35" ht="45.75" x14ac:dyDescent="0.25">
      <c r="A73" s="8">
        <v>66</v>
      </c>
      <c r="B73" s="160" t="s">
        <v>168</v>
      </c>
      <c r="C73" s="160" t="s">
        <v>32</v>
      </c>
      <c r="D73" s="160" t="s">
        <v>64</v>
      </c>
      <c r="E73" s="143" t="s">
        <v>169</v>
      </c>
      <c r="F73" s="160" t="s">
        <v>129</v>
      </c>
      <c r="G73" s="151">
        <v>30000</v>
      </c>
      <c r="H73" s="151">
        <f t="shared" si="15"/>
        <v>28227</v>
      </c>
      <c r="I73" s="151">
        <f t="shared" si="20"/>
        <v>861</v>
      </c>
      <c r="J73" s="151">
        <f t="shared" si="21"/>
        <v>2130</v>
      </c>
      <c r="K73" s="152">
        <f t="shared" si="24"/>
        <v>330.00000000000006</v>
      </c>
      <c r="L73" s="151">
        <f t="shared" si="25"/>
        <v>912</v>
      </c>
      <c r="M73" s="151">
        <f t="shared" si="26"/>
        <v>2127</v>
      </c>
      <c r="N73" s="86"/>
      <c r="O73" s="151">
        <f t="shared" si="22"/>
        <v>6360</v>
      </c>
      <c r="P73" s="151">
        <v>25</v>
      </c>
      <c r="Q73" s="153"/>
      <c r="R73" s="87"/>
      <c r="S73" s="87"/>
      <c r="T73" s="153">
        <v>200</v>
      </c>
      <c r="U73" s="153">
        <v>0</v>
      </c>
      <c r="V73" s="154"/>
      <c r="W73" s="154">
        <f t="shared" si="23"/>
        <v>225</v>
      </c>
      <c r="X73" s="154">
        <f t="shared" si="16"/>
        <v>1773</v>
      </c>
      <c r="Y73" s="154">
        <f t="shared" si="17"/>
        <v>4257</v>
      </c>
      <c r="Z73" s="154">
        <f t="shared" si="18"/>
        <v>28002</v>
      </c>
      <c r="AA73"/>
      <c r="AB73"/>
      <c r="AC73"/>
      <c r="AD73"/>
      <c r="AE73"/>
      <c r="AF73"/>
      <c r="AG73"/>
      <c r="AH73"/>
      <c r="AI73"/>
    </row>
    <row r="74" spans="1:35" s="78" customFormat="1" ht="30.75" x14ac:dyDescent="0.25">
      <c r="A74" s="8">
        <v>67</v>
      </c>
      <c r="B74" s="147" t="s">
        <v>170</v>
      </c>
      <c r="C74" s="147" t="s">
        <v>37</v>
      </c>
      <c r="D74" s="147" t="s">
        <v>33</v>
      </c>
      <c r="E74" s="143" t="s">
        <v>171</v>
      </c>
      <c r="F74" s="147" t="s">
        <v>129</v>
      </c>
      <c r="G74" s="144">
        <v>46000</v>
      </c>
      <c r="H74" s="144">
        <f t="shared" si="15"/>
        <v>43281.4</v>
      </c>
      <c r="I74" s="144">
        <f t="shared" si="20"/>
        <v>1320.2</v>
      </c>
      <c r="J74" s="144">
        <f t="shared" si="21"/>
        <v>3265.9999999999995</v>
      </c>
      <c r="K74" s="144">
        <f t="shared" si="24"/>
        <v>506.00000000000006</v>
      </c>
      <c r="L74" s="144">
        <f t="shared" si="25"/>
        <v>1398.4</v>
      </c>
      <c r="M74" s="144">
        <f t="shared" si="26"/>
        <v>3261.4</v>
      </c>
      <c r="N74" s="85"/>
      <c r="O74" s="144">
        <f t="shared" si="22"/>
        <v>9752</v>
      </c>
      <c r="P74" s="144">
        <v>25</v>
      </c>
      <c r="Q74" s="146"/>
      <c r="R74" s="84"/>
      <c r="S74" s="84">
        <v>21.9</v>
      </c>
      <c r="T74" s="146">
        <v>200</v>
      </c>
      <c r="U74" s="146">
        <v>1289.46</v>
      </c>
      <c r="V74" s="149"/>
      <c r="W74" s="149">
        <f t="shared" si="23"/>
        <v>1536.3600000000001</v>
      </c>
      <c r="X74" s="149">
        <f t="shared" si="16"/>
        <v>2718.6000000000004</v>
      </c>
      <c r="Y74" s="149">
        <f t="shared" si="17"/>
        <v>6527.4</v>
      </c>
      <c r="Z74" s="149">
        <f t="shared" si="18"/>
        <v>41745.040000000001</v>
      </c>
    </row>
    <row r="75" spans="1:35" ht="30.75" x14ac:dyDescent="0.25">
      <c r="A75" s="8">
        <v>68</v>
      </c>
      <c r="B75" s="161" t="s">
        <v>172</v>
      </c>
      <c r="C75" s="161" t="s">
        <v>32</v>
      </c>
      <c r="D75" s="161" t="s">
        <v>64</v>
      </c>
      <c r="E75" s="155" t="s">
        <v>143</v>
      </c>
      <c r="F75" s="161" t="s">
        <v>129</v>
      </c>
      <c r="G75" s="145">
        <v>46000</v>
      </c>
      <c r="H75" s="145">
        <f t="shared" si="15"/>
        <v>43281.4</v>
      </c>
      <c r="I75" s="145">
        <f t="shared" si="20"/>
        <v>1320.2</v>
      </c>
      <c r="J75" s="145">
        <f t="shared" si="21"/>
        <v>3265.9999999999995</v>
      </c>
      <c r="K75" s="145">
        <f t="shared" si="24"/>
        <v>506.00000000000006</v>
      </c>
      <c r="L75" s="145">
        <f t="shared" si="25"/>
        <v>1398.4</v>
      </c>
      <c r="M75" s="145">
        <f t="shared" si="26"/>
        <v>3261.4</v>
      </c>
      <c r="N75" s="88"/>
      <c r="O75" s="145">
        <f t="shared" si="22"/>
        <v>9752</v>
      </c>
      <c r="P75" s="145">
        <v>25</v>
      </c>
      <c r="Q75" s="156"/>
      <c r="R75" s="89"/>
      <c r="S75" s="89">
        <v>398.64</v>
      </c>
      <c r="T75" s="156">
        <v>200</v>
      </c>
      <c r="U75" s="156">
        <v>1289.46</v>
      </c>
      <c r="V75" s="157"/>
      <c r="W75" s="157">
        <f t="shared" si="23"/>
        <v>1913.1</v>
      </c>
      <c r="X75" s="157">
        <f t="shared" si="16"/>
        <v>2718.6000000000004</v>
      </c>
      <c r="Y75" s="157">
        <f t="shared" si="17"/>
        <v>6527.4</v>
      </c>
      <c r="Z75" s="157">
        <f t="shared" si="18"/>
        <v>41368.300000000003</v>
      </c>
      <c r="AA75"/>
      <c r="AB75"/>
      <c r="AC75"/>
      <c r="AD75"/>
      <c r="AE75"/>
      <c r="AF75"/>
      <c r="AG75"/>
      <c r="AH75"/>
      <c r="AI75"/>
    </row>
    <row r="76" spans="1:35" ht="30.75" x14ac:dyDescent="0.25">
      <c r="A76" s="8">
        <v>69</v>
      </c>
      <c r="B76" s="147" t="s">
        <v>173</v>
      </c>
      <c r="C76" s="147" t="s">
        <v>32</v>
      </c>
      <c r="D76" s="147" t="s">
        <v>64</v>
      </c>
      <c r="E76" s="143" t="s">
        <v>143</v>
      </c>
      <c r="F76" s="147" t="s">
        <v>129</v>
      </c>
      <c r="G76" s="144">
        <v>46000</v>
      </c>
      <c r="H76" s="144">
        <f t="shared" si="15"/>
        <v>43281.4</v>
      </c>
      <c r="I76" s="144">
        <f t="shared" si="20"/>
        <v>1320.2</v>
      </c>
      <c r="J76" s="144">
        <f t="shared" si="21"/>
        <v>3265.9999999999995</v>
      </c>
      <c r="K76" s="145">
        <f t="shared" si="24"/>
        <v>506.00000000000006</v>
      </c>
      <c r="L76" s="144">
        <f t="shared" si="25"/>
        <v>1398.4</v>
      </c>
      <c r="M76" s="144">
        <f t="shared" si="26"/>
        <v>3261.4</v>
      </c>
      <c r="N76" s="85"/>
      <c r="O76" s="144">
        <f t="shared" si="22"/>
        <v>9752</v>
      </c>
      <c r="P76" s="144">
        <v>25</v>
      </c>
      <c r="Q76" s="146"/>
      <c r="R76" s="84"/>
      <c r="S76" s="84"/>
      <c r="T76" s="146">
        <v>200</v>
      </c>
      <c r="U76" s="146">
        <f>IF((H76*12)&gt;867123.01,(79776+(((H76*12)-867123.01)*0.25))/12,IF((H76*12)&gt;624329.01,(31216+(((H76*12)-624329.01)*0.2))/12,IF((H76*12)&gt;416220.01,(((H76*12)-416220.01)*0.15)/12,0)))</f>
        <v>1289.4598750000005</v>
      </c>
      <c r="V76" s="149"/>
      <c r="W76" s="149">
        <f t="shared" si="23"/>
        <v>1514.4598750000005</v>
      </c>
      <c r="X76" s="149">
        <f t="shared" si="16"/>
        <v>2718.6000000000004</v>
      </c>
      <c r="Y76" s="149">
        <f t="shared" si="17"/>
        <v>6527.4</v>
      </c>
      <c r="Z76" s="149">
        <f t="shared" si="18"/>
        <v>41766.940125000001</v>
      </c>
      <c r="AA76"/>
      <c r="AB76"/>
      <c r="AC76"/>
      <c r="AD76"/>
      <c r="AE76"/>
      <c r="AF76"/>
      <c r="AG76"/>
      <c r="AH76"/>
      <c r="AI76"/>
    </row>
    <row r="77" spans="1:35" s="15" customFormat="1" ht="30" x14ac:dyDescent="0.2">
      <c r="A77" s="8">
        <v>70</v>
      </c>
      <c r="B77" s="148" t="s">
        <v>174</v>
      </c>
      <c r="C77" s="148" t="s">
        <v>37</v>
      </c>
      <c r="D77" s="147" t="s">
        <v>64</v>
      </c>
      <c r="E77" s="143" t="s">
        <v>121</v>
      </c>
      <c r="F77" s="147" t="s">
        <v>129</v>
      </c>
      <c r="G77" s="144">
        <v>46000</v>
      </c>
      <c r="H77" s="144">
        <f t="shared" si="15"/>
        <v>43281.4</v>
      </c>
      <c r="I77" s="144">
        <f t="shared" si="20"/>
        <v>1320.2</v>
      </c>
      <c r="J77" s="144">
        <f t="shared" si="21"/>
        <v>3265.9999999999995</v>
      </c>
      <c r="K77" s="145">
        <f t="shared" si="24"/>
        <v>506.00000000000006</v>
      </c>
      <c r="L77" s="144">
        <f t="shared" si="25"/>
        <v>1398.4</v>
      </c>
      <c r="M77" s="144">
        <f t="shared" si="26"/>
        <v>3261.4</v>
      </c>
      <c r="N77" s="144"/>
      <c r="O77" s="144">
        <f t="shared" si="22"/>
        <v>9752</v>
      </c>
      <c r="P77" s="144">
        <v>25</v>
      </c>
      <c r="Q77" s="146"/>
      <c r="R77" s="146"/>
      <c r="S77" s="146">
        <v>952.85</v>
      </c>
      <c r="T77" s="146">
        <v>200</v>
      </c>
      <c r="U77" s="146">
        <v>1289.46</v>
      </c>
      <c r="V77" s="149"/>
      <c r="W77" s="149">
        <f t="shared" si="23"/>
        <v>2467.31</v>
      </c>
      <c r="X77" s="149">
        <f t="shared" si="16"/>
        <v>2718.6000000000004</v>
      </c>
      <c r="Y77" s="149">
        <f t="shared" si="17"/>
        <v>6527.4</v>
      </c>
      <c r="Z77" s="149">
        <f t="shared" si="18"/>
        <v>40814.089999999997</v>
      </c>
      <c r="AA77" s="13"/>
      <c r="AB77" s="13"/>
      <c r="AC77" s="13"/>
      <c r="AD77" s="13"/>
      <c r="AE77" s="13"/>
      <c r="AF77" s="13"/>
      <c r="AG77" s="13"/>
      <c r="AH77" s="13"/>
    </row>
    <row r="78" spans="1:35" s="13" customFormat="1" ht="30" x14ac:dyDescent="0.2">
      <c r="A78" s="8">
        <v>71</v>
      </c>
      <c r="B78" s="148" t="s">
        <v>175</v>
      </c>
      <c r="C78" s="148" t="s">
        <v>32</v>
      </c>
      <c r="D78" s="147" t="s">
        <v>64</v>
      </c>
      <c r="E78" s="162" t="s">
        <v>121</v>
      </c>
      <c r="F78" s="147" t="s">
        <v>129</v>
      </c>
      <c r="G78" s="144">
        <v>46000</v>
      </c>
      <c r="H78" s="144">
        <f t="shared" si="15"/>
        <v>41565.94</v>
      </c>
      <c r="I78" s="144">
        <f t="shared" si="20"/>
        <v>1320.2</v>
      </c>
      <c r="J78" s="144">
        <f t="shared" si="21"/>
        <v>3265.9999999999995</v>
      </c>
      <c r="K78" s="145">
        <f t="shared" si="24"/>
        <v>506.00000000000006</v>
      </c>
      <c r="L78" s="144">
        <f t="shared" si="25"/>
        <v>1398.4</v>
      </c>
      <c r="M78" s="144">
        <f t="shared" si="26"/>
        <v>3261.4</v>
      </c>
      <c r="N78" s="144">
        <v>1715.46</v>
      </c>
      <c r="O78" s="144">
        <f t="shared" si="22"/>
        <v>11467.46</v>
      </c>
      <c r="P78" s="144">
        <v>25</v>
      </c>
      <c r="Q78" s="146">
        <v>1000</v>
      </c>
      <c r="R78" s="146"/>
      <c r="S78" s="146">
        <v>598</v>
      </c>
      <c r="T78" s="146">
        <v>200</v>
      </c>
      <c r="U78" s="146">
        <v>0</v>
      </c>
      <c r="V78" s="149"/>
      <c r="W78" s="149">
        <f t="shared" si="23"/>
        <v>1823</v>
      </c>
      <c r="X78" s="149">
        <f t="shared" si="16"/>
        <v>4434.0600000000004</v>
      </c>
      <c r="Y78" s="149">
        <f t="shared" si="17"/>
        <v>6527.4</v>
      </c>
      <c r="Z78" s="149">
        <f t="shared" si="18"/>
        <v>39742.94</v>
      </c>
    </row>
    <row r="79" spans="1:35" s="13" customFormat="1" ht="30" x14ac:dyDescent="0.2">
      <c r="A79" s="8">
        <v>72</v>
      </c>
      <c r="B79" s="143" t="s">
        <v>176</v>
      </c>
      <c r="C79" s="148" t="s">
        <v>32</v>
      </c>
      <c r="D79" s="147" t="s">
        <v>64</v>
      </c>
      <c r="E79" s="162" t="s">
        <v>177</v>
      </c>
      <c r="F79" s="148" t="s">
        <v>129</v>
      </c>
      <c r="G79" s="144">
        <v>46000</v>
      </c>
      <c r="H79" s="144">
        <f t="shared" si="15"/>
        <v>43281.4</v>
      </c>
      <c r="I79" s="144">
        <f t="shared" si="20"/>
        <v>1320.2</v>
      </c>
      <c r="J79" s="144">
        <f t="shared" si="21"/>
        <v>3265.9999999999995</v>
      </c>
      <c r="K79" s="145">
        <f t="shared" si="24"/>
        <v>506.00000000000006</v>
      </c>
      <c r="L79" s="144">
        <f t="shared" si="25"/>
        <v>1398.4</v>
      </c>
      <c r="M79" s="144">
        <f t="shared" si="26"/>
        <v>3261.4</v>
      </c>
      <c r="N79" s="144"/>
      <c r="O79" s="144">
        <f t="shared" si="22"/>
        <v>9752</v>
      </c>
      <c r="P79" s="144">
        <v>25</v>
      </c>
      <c r="Q79" s="146">
        <v>3191.84</v>
      </c>
      <c r="R79" s="146"/>
      <c r="S79" s="146">
        <v>797.28</v>
      </c>
      <c r="T79" s="146">
        <v>200</v>
      </c>
      <c r="U79" s="146">
        <f>IF((H79*12)&gt;867123.01,(79776+(((H79*12)-867123.01)*0.25))/12,IF((H79*12)&gt;624329.01,(31216+(((H79*12)-624329.01)*0.2))/12,IF((H79*12)&gt;416220.01,(((H79*12)-416220.01)*0.15)/12,0)))</f>
        <v>1289.4598750000005</v>
      </c>
      <c r="V79" s="149"/>
      <c r="W79" s="149">
        <f t="shared" si="23"/>
        <v>5503.5798750000004</v>
      </c>
      <c r="X79" s="149">
        <f t="shared" si="16"/>
        <v>2718.6000000000004</v>
      </c>
      <c r="Y79" s="149">
        <f t="shared" si="17"/>
        <v>6527.4</v>
      </c>
      <c r="Z79" s="149">
        <f t="shared" si="18"/>
        <v>37777.820124999998</v>
      </c>
    </row>
    <row r="80" spans="1:35" s="13" customFormat="1" ht="30" x14ac:dyDescent="0.2">
      <c r="A80" s="8">
        <v>73</v>
      </c>
      <c r="B80" s="143" t="s">
        <v>178</v>
      </c>
      <c r="C80" s="148" t="s">
        <v>32</v>
      </c>
      <c r="D80" s="147" t="s">
        <v>64</v>
      </c>
      <c r="E80" s="143" t="s">
        <v>143</v>
      </c>
      <c r="F80" s="148" t="s">
        <v>129</v>
      </c>
      <c r="G80" s="144">
        <v>46000</v>
      </c>
      <c r="H80" s="144">
        <f t="shared" si="15"/>
        <v>43281.4</v>
      </c>
      <c r="I80" s="144">
        <f t="shared" si="20"/>
        <v>1320.2</v>
      </c>
      <c r="J80" s="144">
        <f t="shared" si="21"/>
        <v>3265.9999999999995</v>
      </c>
      <c r="K80" s="145">
        <f t="shared" si="24"/>
        <v>506.00000000000006</v>
      </c>
      <c r="L80" s="144">
        <f t="shared" si="25"/>
        <v>1398.4</v>
      </c>
      <c r="M80" s="144">
        <f t="shared" si="26"/>
        <v>3261.4</v>
      </c>
      <c r="N80" s="144"/>
      <c r="O80" s="144">
        <f t="shared" si="22"/>
        <v>9752</v>
      </c>
      <c r="P80" s="144">
        <v>25</v>
      </c>
      <c r="Q80" s="146"/>
      <c r="R80" s="146"/>
      <c r="S80" s="146">
        <v>1532.07</v>
      </c>
      <c r="T80" s="146">
        <v>200</v>
      </c>
      <c r="U80" s="146">
        <v>1289.46</v>
      </c>
      <c r="V80" s="149"/>
      <c r="W80" s="149">
        <f t="shared" si="23"/>
        <v>3046.5299999999997</v>
      </c>
      <c r="X80" s="149">
        <f t="shared" si="16"/>
        <v>2718.6000000000004</v>
      </c>
      <c r="Y80" s="149">
        <f t="shared" si="17"/>
        <v>6527.4</v>
      </c>
      <c r="Z80" s="149">
        <f t="shared" si="18"/>
        <v>40234.870000000003</v>
      </c>
    </row>
    <row r="81" spans="1:34" s="13" customFormat="1" ht="30" x14ac:dyDescent="0.2">
      <c r="A81" s="8">
        <v>74</v>
      </c>
      <c r="B81" s="143" t="s">
        <v>179</v>
      </c>
      <c r="C81" s="148" t="s">
        <v>37</v>
      </c>
      <c r="D81" s="148" t="s">
        <v>128</v>
      </c>
      <c r="E81" s="143" t="s">
        <v>143</v>
      </c>
      <c r="F81" s="148" t="s">
        <v>129</v>
      </c>
      <c r="G81" s="144">
        <v>36000</v>
      </c>
      <c r="H81" s="144">
        <f t="shared" si="15"/>
        <v>33872.400000000001</v>
      </c>
      <c r="I81" s="144">
        <f t="shared" si="20"/>
        <v>1033.2</v>
      </c>
      <c r="J81" s="144">
        <f t="shared" si="21"/>
        <v>2555.9999999999995</v>
      </c>
      <c r="K81" s="145">
        <f t="shared" si="24"/>
        <v>396.00000000000006</v>
      </c>
      <c r="L81" s="144">
        <f t="shared" si="25"/>
        <v>1094.4000000000001</v>
      </c>
      <c r="M81" s="144">
        <f t="shared" si="26"/>
        <v>2552.4</v>
      </c>
      <c r="N81" s="144"/>
      <c r="O81" s="144">
        <f t="shared" si="22"/>
        <v>7632</v>
      </c>
      <c r="P81" s="144">
        <v>25</v>
      </c>
      <c r="Q81" s="146"/>
      <c r="R81" s="146"/>
      <c r="S81" s="146"/>
      <c r="T81" s="146">
        <v>200</v>
      </c>
      <c r="U81" s="146"/>
      <c r="V81" s="149"/>
      <c r="W81" s="149">
        <f t="shared" si="23"/>
        <v>225</v>
      </c>
      <c r="X81" s="149">
        <f t="shared" si="16"/>
        <v>2127.6000000000004</v>
      </c>
      <c r="Y81" s="149">
        <f t="shared" si="17"/>
        <v>5108.3999999999996</v>
      </c>
      <c r="Z81" s="149">
        <f t="shared" si="18"/>
        <v>33647.4</v>
      </c>
    </row>
    <row r="82" spans="1:34" s="13" customFormat="1" ht="30" x14ac:dyDescent="0.2">
      <c r="A82" s="8">
        <v>75</v>
      </c>
      <c r="B82" s="163" t="s">
        <v>180</v>
      </c>
      <c r="C82" s="148" t="s">
        <v>32</v>
      </c>
      <c r="D82" s="148" t="s">
        <v>181</v>
      </c>
      <c r="E82" s="143" t="s">
        <v>156</v>
      </c>
      <c r="F82" s="148" t="s">
        <v>129</v>
      </c>
      <c r="G82" s="144">
        <v>30000</v>
      </c>
      <c r="H82" s="144">
        <f t="shared" si="15"/>
        <v>28227</v>
      </c>
      <c r="I82" s="144">
        <f t="shared" si="20"/>
        <v>861</v>
      </c>
      <c r="J82" s="144">
        <f t="shared" si="21"/>
        <v>2130</v>
      </c>
      <c r="K82" s="145">
        <f t="shared" si="24"/>
        <v>330.00000000000006</v>
      </c>
      <c r="L82" s="144">
        <f t="shared" si="25"/>
        <v>912</v>
      </c>
      <c r="M82" s="144">
        <f t="shared" si="26"/>
        <v>2127</v>
      </c>
      <c r="N82" s="144"/>
      <c r="O82" s="144">
        <f t="shared" si="22"/>
        <v>6360</v>
      </c>
      <c r="P82" s="144">
        <v>25</v>
      </c>
      <c r="Q82" s="146">
        <v>500</v>
      </c>
      <c r="R82" s="146"/>
      <c r="S82" s="146"/>
      <c r="T82" s="146">
        <v>200</v>
      </c>
      <c r="U82" s="146">
        <v>0</v>
      </c>
      <c r="V82" s="149"/>
      <c r="W82" s="149">
        <f t="shared" si="23"/>
        <v>725</v>
      </c>
      <c r="X82" s="149">
        <f t="shared" si="16"/>
        <v>1773</v>
      </c>
      <c r="Y82" s="149">
        <f t="shared" si="17"/>
        <v>4257</v>
      </c>
      <c r="Z82" s="149">
        <f t="shared" si="18"/>
        <v>27502</v>
      </c>
    </row>
    <row r="83" spans="1:34" s="12" customFormat="1" ht="30" x14ac:dyDescent="0.2">
      <c r="A83" s="8">
        <v>76</v>
      </c>
      <c r="B83" s="143" t="s">
        <v>182</v>
      </c>
      <c r="C83" s="143" t="s">
        <v>37</v>
      </c>
      <c r="D83" s="143" t="s">
        <v>58</v>
      </c>
      <c r="E83" s="143" t="s">
        <v>183</v>
      </c>
      <c r="F83" s="148" t="s">
        <v>129</v>
      </c>
      <c r="G83" s="144">
        <v>25000</v>
      </c>
      <c r="H83" s="144">
        <f t="shared" ref="H83:H105" si="27">+G83-(I83+L83+N83)</f>
        <v>23522.5</v>
      </c>
      <c r="I83" s="144">
        <f t="shared" si="20"/>
        <v>717.5</v>
      </c>
      <c r="J83" s="144">
        <f t="shared" si="21"/>
        <v>1774.9999999999998</v>
      </c>
      <c r="K83" s="145">
        <f t="shared" si="24"/>
        <v>275</v>
      </c>
      <c r="L83" s="144">
        <f t="shared" si="25"/>
        <v>760</v>
      </c>
      <c r="M83" s="144">
        <f t="shared" si="26"/>
        <v>1772.5000000000002</v>
      </c>
      <c r="N83" s="144"/>
      <c r="O83" s="144">
        <f t="shared" si="22"/>
        <v>5300</v>
      </c>
      <c r="P83" s="144">
        <v>25</v>
      </c>
      <c r="Q83" s="146">
        <v>1000</v>
      </c>
      <c r="R83" s="146"/>
      <c r="S83" s="146"/>
      <c r="T83" s="146">
        <v>200</v>
      </c>
      <c r="U83" s="146">
        <f t="shared" ref="U83:U107" si="28">IF((H83*12)&gt;867123.01,(79776+(((H83*12)-867123.01)*0.25))/12,IF((H83*12)&gt;624329.01,(31216+(((H83*12)-624329.01)*0.2))/12,IF((H83*12)&gt;416220.01,(((H83*12)-416220.01)*0.15)/12,0)))</f>
        <v>0</v>
      </c>
      <c r="V83" s="149"/>
      <c r="W83" s="149">
        <f t="shared" si="23"/>
        <v>1225</v>
      </c>
      <c r="X83" s="149">
        <f t="shared" ref="X83:X106" si="29">+I83+L83+N83</f>
        <v>1477.5</v>
      </c>
      <c r="Y83" s="149">
        <f t="shared" ref="Y83:Y107" si="30">+J83+M83</f>
        <v>3547.5</v>
      </c>
      <c r="Z83" s="149">
        <f t="shared" ref="Z83:Z107" si="31">+G83-(W83+X83)</f>
        <v>22297.5</v>
      </c>
      <c r="AA83" s="11"/>
      <c r="AB83" s="11"/>
      <c r="AC83" s="11"/>
      <c r="AD83" s="11"/>
      <c r="AE83" s="11"/>
      <c r="AF83" s="11"/>
      <c r="AG83" s="11"/>
      <c r="AH83" s="11"/>
    </row>
    <row r="84" spans="1:34" s="12" customFormat="1" ht="30" x14ac:dyDescent="0.2">
      <c r="A84" s="8">
        <v>77</v>
      </c>
      <c r="B84" s="143" t="s">
        <v>184</v>
      </c>
      <c r="C84" s="143" t="s">
        <v>37</v>
      </c>
      <c r="D84" s="143" t="s">
        <v>128</v>
      </c>
      <c r="E84" s="143" t="s">
        <v>183</v>
      </c>
      <c r="F84" s="143" t="s">
        <v>129</v>
      </c>
      <c r="G84" s="144">
        <v>15000</v>
      </c>
      <c r="H84" s="144">
        <f t="shared" si="27"/>
        <v>14113.5</v>
      </c>
      <c r="I84" s="144">
        <f t="shared" si="20"/>
        <v>430.5</v>
      </c>
      <c r="J84" s="144">
        <f t="shared" si="21"/>
        <v>1065</v>
      </c>
      <c r="K84" s="145">
        <f t="shared" si="24"/>
        <v>165.00000000000003</v>
      </c>
      <c r="L84" s="144">
        <f t="shared" si="25"/>
        <v>456</v>
      </c>
      <c r="M84" s="144">
        <f t="shared" si="26"/>
        <v>1063.5</v>
      </c>
      <c r="N84" s="144"/>
      <c r="O84" s="144">
        <f t="shared" si="22"/>
        <v>3180</v>
      </c>
      <c r="P84" s="144">
        <v>25</v>
      </c>
      <c r="Q84" s="146"/>
      <c r="R84" s="146"/>
      <c r="S84" s="146"/>
      <c r="T84" s="146">
        <v>200</v>
      </c>
      <c r="U84" s="146">
        <f t="shared" si="28"/>
        <v>0</v>
      </c>
      <c r="V84" s="149"/>
      <c r="W84" s="149">
        <f t="shared" si="23"/>
        <v>225</v>
      </c>
      <c r="X84" s="149">
        <f t="shared" si="29"/>
        <v>886.5</v>
      </c>
      <c r="Y84" s="149">
        <f t="shared" si="30"/>
        <v>2128.5</v>
      </c>
      <c r="Z84" s="149">
        <f t="shared" si="31"/>
        <v>13888.5</v>
      </c>
      <c r="AA84" s="11"/>
      <c r="AB84" s="11"/>
      <c r="AC84" s="11"/>
      <c r="AD84" s="11"/>
      <c r="AE84" s="11"/>
      <c r="AF84" s="11"/>
      <c r="AG84" s="11"/>
      <c r="AH84" s="11"/>
    </row>
    <row r="85" spans="1:34" s="12" customFormat="1" ht="30" x14ac:dyDescent="0.2">
      <c r="A85" s="8">
        <v>78</v>
      </c>
      <c r="B85" s="143" t="s">
        <v>185</v>
      </c>
      <c r="C85" s="143" t="s">
        <v>37</v>
      </c>
      <c r="D85" s="143" t="s">
        <v>128</v>
      </c>
      <c r="E85" s="143" t="s">
        <v>183</v>
      </c>
      <c r="F85" s="143" t="s">
        <v>129</v>
      </c>
      <c r="G85" s="144">
        <v>15000</v>
      </c>
      <c r="H85" s="144">
        <f t="shared" si="27"/>
        <v>14113.5</v>
      </c>
      <c r="I85" s="144">
        <f t="shared" si="20"/>
        <v>430.5</v>
      </c>
      <c r="J85" s="144">
        <f t="shared" si="21"/>
        <v>1065</v>
      </c>
      <c r="K85" s="145">
        <f t="shared" si="24"/>
        <v>165.00000000000003</v>
      </c>
      <c r="L85" s="144">
        <f t="shared" si="25"/>
        <v>456</v>
      </c>
      <c r="M85" s="144">
        <f t="shared" si="26"/>
        <v>1063.5</v>
      </c>
      <c r="N85" s="144"/>
      <c r="O85" s="144">
        <f t="shared" si="22"/>
        <v>3180</v>
      </c>
      <c r="P85" s="144">
        <v>25</v>
      </c>
      <c r="Q85" s="146"/>
      <c r="R85" s="146"/>
      <c r="S85" s="146"/>
      <c r="T85" s="146">
        <v>200</v>
      </c>
      <c r="U85" s="146">
        <f t="shared" si="28"/>
        <v>0</v>
      </c>
      <c r="V85" s="149"/>
      <c r="W85" s="149">
        <f t="shared" si="23"/>
        <v>225</v>
      </c>
      <c r="X85" s="149">
        <f t="shared" si="29"/>
        <v>886.5</v>
      </c>
      <c r="Y85" s="149">
        <f t="shared" si="30"/>
        <v>2128.5</v>
      </c>
      <c r="Z85" s="149">
        <f t="shared" si="31"/>
        <v>13888.5</v>
      </c>
      <c r="AA85" s="11"/>
      <c r="AB85" s="11"/>
      <c r="AC85" s="11"/>
      <c r="AD85" s="11"/>
      <c r="AE85" s="11"/>
      <c r="AF85" s="11"/>
      <c r="AG85" s="11"/>
      <c r="AH85" s="11"/>
    </row>
    <row r="86" spans="1:34" s="12" customFormat="1" ht="30" x14ac:dyDescent="0.2">
      <c r="A86" s="8">
        <v>79</v>
      </c>
      <c r="B86" s="143" t="s">
        <v>186</v>
      </c>
      <c r="C86" s="143" t="s">
        <v>37</v>
      </c>
      <c r="D86" s="143" t="s">
        <v>128</v>
      </c>
      <c r="E86" s="143" t="s">
        <v>183</v>
      </c>
      <c r="F86" s="143" t="s">
        <v>129</v>
      </c>
      <c r="G86" s="144">
        <v>25000</v>
      </c>
      <c r="H86" s="144">
        <f t="shared" si="27"/>
        <v>23522.5</v>
      </c>
      <c r="I86" s="144">
        <f t="shared" si="20"/>
        <v>717.5</v>
      </c>
      <c r="J86" s="144">
        <f t="shared" si="21"/>
        <v>1774.9999999999998</v>
      </c>
      <c r="K86" s="145">
        <f t="shared" si="24"/>
        <v>275</v>
      </c>
      <c r="L86" s="144">
        <f t="shared" si="25"/>
        <v>760</v>
      </c>
      <c r="M86" s="144">
        <f t="shared" si="26"/>
        <v>1772.5000000000002</v>
      </c>
      <c r="N86" s="144"/>
      <c r="O86" s="144">
        <f t="shared" si="22"/>
        <v>5300</v>
      </c>
      <c r="P86" s="144">
        <v>25</v>
      </c>
      <c r="Q86" s="146"/>
      <c r="R86" s="146"/>
      <c r="S86" s="146"/>
      <c r="T86" s="146">
        <v>200</v>
      </c>
      <c r="U86" s="146">
        <f t="shared" si="28"/>
        <v>0</v>
      </c>
      <c r="V86" s="149"/>
      <c r="W86" s="149">
        <f t="shared" si="23"/>
        <v>225</v>
      </c>
      <c r="X86" s="149">
        <f t="shared" si="29"/>
        <v>1477.5</v>
      </c>
      <c r="Y86" s="149">
        <f t="shared" si="30"/>
        <v>3547.5</v>
      </c>
      <c r="Z86" s="149">
        <f t="shared" si="31"/>
        <v>23297.5</v>
      </c>
      <c r="AA86" s="11"/>
      <c r="AB86" s="11"/>
      <c r="AC86" s="11"/>
      <c r="AD86" s="11"/>
      <c r="AE86" s="11"/>
      <c r="AF86" s="11"/>
      <c r="AG86" s="11"/>
      <c r="AH86" s="11"/>
    </row>
    <row r="87" spans="1:34" s="11" customFormat="1" ht="30" x14ac:dyDescent="0.2">
      <c r="A87" s="8">
        <v>80</v>
      </c>
      <c r="B87" s="147" t="s">
        <v>187</v>
      </c>
      <c r="C87" s="147" t="s">
        <v>37</v>
      </c>
      <c r="D87" s="147" t="s">
        <v>64</v>
      </c>
      <c r="E87" s="143" t="s">
        <v>183</v>
      </c>
      <c r="F87" s="143" t="s">
        <v>129</v>
      </c>
      <c r="G87" s="144">
        <v>25000</v>
      </c>
      <c r="H87" s="144">
        <f t="shared" si="27"/>
        <v>23522.5</v>
      </c>
      <c r="I87" s="144">
        <f t="shared" si="20"/>
        <v>717.5</v>
      </c>
      <c r="J87" s="144">
        <f t="shared" si="21"/>
        <v>1774.9999999999998</v>
      </c>
      <c r="K87" s="145">
        <f t="shared" si="24"/>
        <v>275</v>
      </c>
      <c r="L87" s="144">
        <f t="shared" si="25"/>
        <v>760</v>
      </c>
      <c r="M87" s="144">
        <f t="shared" si="26"/>
        <v>1772.5000000000002</v>
      </c>
      <c r="N87" s="144"/>
      <c r="O87" s="144">
        <f t="shared" si="22"/>
        <v>5300</v>
      </c>
      <c r="P87" s="144">
        <v>25</v>
      </c>
      <c r="Q87" s="146">
        <v>1000</v>
      </c>
      <c r="R87" s="146"/>
      <c r="S87" s="146"/>
      <c r="T87" s="146">
        <v>200</v>
      </c>
      <c r="U87" s="146">
        <f t="shared" si="28"/>
        <v>0</v>
      </c>
      <c r="V87" s="149"/>
      <c r="W87" s="149">
        <f t="shared" si="23"/>
        <v>1225</v>
      </c>
      <c r="X87" s="149">
        <f t="shared" si="29"/>
        <v>1477.5</v>
      </c>
      <c r="Y87" s="149">
        <f t="shared" si="30"/>
        <v>3547.5</v>
      </c>
      <c r="Z87" s="149">
        <f t="shared" si="31"/>
        <v>22297.5</v>
      </c>
    </row>
    <row r="88" spans="1:34" s="12" customFormat="1" ht="30" x14ac:dyDescent="0.2">
      <c r="A88" s="8">
        <v>81</v>
      </c>
      <c r="B88" s="143" t="s">
        <v>188</v>
      </c>
      <c r="C88" s="143" t="s">
        <v>32</v>
      </c>
      <c r="D88" s="143" t="s">
        <v>58</v>
      </c>
      <c r="E88" s="143" t="s">
        <v>189</v>
      </c>
      <c r="F88" s="143" t="s">
        <v>129</v>
      </c>
      <c r="G88" s="144">
        <v>30000</v>
      </c>
      <c r="H88" s="144">
        <f t="shared" si="27"/>
        <v>26511.54</v>
      </c>
      <c r="I88" s="144">
        <f t="shared" si="20"/>
        <v>861</v>
      </c>
      <c r="J88" s="144">
        <f t="shared" si="21"/>
        <v>2130</v>
      </c>
      <c r="K88" s="145">
        <f t="shared" si="24"/>
        <v>330.00000000000006</v>
      </c>
      <c r="L88" s="144">
        <f t="shared" si="25"/>
        <v>912</v>
      </c>
      <c r="M88" s="144">
        <f t="shared" si="26"/>
        <v>2127</v>
      </c>
      <c r="N88" s="144">
        <v>1715.46</v>
      </c>
      <c r="O88" s="144">
        <f t="shared" si="22"/>
        <v>8075.46</v>
      </c>
      <c r="P88" s="144">
        <v>25</v>
      </c>
      <c r="Q88" s="146">
        <v>500</v>
      </c>
      <c r="R88" s="146"/>
      <c r="S88" s="146"/>
      <c r="T88" s="146">
        <v>200</v>
      </c>
      <c r="U88" s="146">
        <f t="shared" si="28"/>
        <v>0</v>
      </c>
      <c r="V88" s="149"/>
      <c r="W88" s="149">
        <f t="shared" si="23"/>
        <v>725</v>
      </c>
      <c r="X88" s="149">
        <f t="shared" si="29"/>
        <v>3488.46</v>
      </c>
      <c r="Y88" s="149">
        <f t="shared" si="30"/>
        <v>4257</v>
      </c>
      <c r="Z88" s="149">
        <f t="shared" si="31"/>
        <v>25786.54</v>
      </c>
      <c r="AA88" s="11"/>
      <c r="AB88" s="11"/>
      <c r="AC88" s="11"/>
      <c r="AD88" s="11"/>
      <c r="AE88" s="11"/>
      <c r="AF88" s="11"/>
      <c r="AG88" s="11"/>
      <c r="AH88" s="11"/>
    </row>
    <row r="89" spans="1:34" s="12" customFormat="1" ht="30" x14ac:dyDescent="0.2">
      <c r="A89" s="8">
        <v>82</v>
      </c>
      <c r="B89" s="143" t="s">
        <v>190</v>
      </c>
      <c r="C89" s="143" t="s">
        <v>32</v>
      </c>
      <c r="D89" s="143" t="s">
        <v>64</v>
      </c>
      <c r="E89" s="143" t="s">
        <v>189</v>
      </c>
      <c r="F89" s="143" t="s">
        <v>129</v>
      </c>
      <c r="G89" s="144">
        <v>30000</v>
      </c>
      <c r="H89" s="144">
        <f t="shared" si="27"/>
        <v>28227</v>
      </c>
      <c r="I89" s="144">
        <f t="shared" si="20"/>
        <v>861</v>
      </c>
      <c r="J89" s="144">
        <f t="shared" si="21"/>
        <v>2130</v>
      </c>
      <c r="K89" s="145">
        <f t="shared" si="24"/>
        <v>330.00000000000006</v>
      </c>
      <c r="L89" s="144">
        <f t="shared" si="25"/>
        <v>912</v>
      </c>
      <c r="M89" s="144">
        <f t="shared" si="26"/>
        <v>2127</v>
      </c>
      <c r="N89" s="144"/>
      <c r="O89" s="144">
        <f t="shared" si="22"/>
        <v>6360</v>
      </c>
      <c r="P89" s="144">
        <v>25</v>
      </c>
      <c r="Q89" s="146"/>
      <c r="R89" s="146"/>
      <c r="S89" s="146"/>
      <c r="T89" s="146">
        <v>200</v>
      </c>
      <c r="U89" s="146">
        <f t="shared" si="28"/>
        <v>0</v>
      </c>
      <c r="V89" s="149"/>
      <c r="W89" s="149">
        <f t="shared" si="23"/>
        <v>225</v>
      </c>
      <c r="X89" s="149">
        <f t="shared" si="29"/>
        <v>1773</v>
      </c>
      <c r="Y89" s="149">
        <f t="shared" si="30"/>
        <v>4257</v>
      </c>
      <c r="Z89" s="149">
        <f t="shared" si="31"/>
        <v>28002</v>
      </c>
      <c r="AA89" s="11"/>
      <c r="AB89" s="11"/>
      <c r="AC89" s="11"/>
      <c r="AD89" s="11"/>
      <c r="AE89" s="11"/>
      <c r="AF89" s="11"/>
      <c r="AG89" s="11"/>
      <c r="AH89" s="11"/>
    </row>
    <row r="90" spans="1:34" s="12" customFormat="1" ht="30" x14ac:dyDescent="0.2">
      <c r="A90" s="8">
        <v>83</v>
      </c>
      <c r="B90" s="143" t="s">
        <v>191</v>
      </c>
      <c r="C90" s="143" t="s">
        <v>32</v>
      </c>
      <c r="D90" s="143" t="s">
        <v>58</v>
      </c>
      <c r="E90" s="143" t="s">
        <v>189</v>
      </c>
      <c r="F90" s="143" t="s">
        <v>129</v>
      </c>
      <c r="G90" s="144">
        <v>30000</v>
      </c>
      <c r="H90" s="144">
        <f t="shared" si="27"/>
        <v>28227</v>
      </c>
      <c r="I90" s="144">
        <f t="shared" si="20"/>
        <v>861</v>
      </c>
      <c r="J90" s="144">
        <f t="shared" si="21"/>
        <v>2130</v>
      </c>
      <c r="K90" s="145">
        <f t="shared" si="24"/>
        <v>330.00000000000006</v>
      </c>
      <c r="L90" s="144">
        <f t="shared" si="25"/>
        <v>912</v>
      </c>
      <c r="M90" s="144">
        <f t="shared" si="26"/>
        <v>2127</v>
      </c>
      <c r="N90" s="144"/>
      <c r="O90" s="144">
        <f t="shared" si="22"/>
        <v>6360</v>
      </c>
      <c r="P90" s="144">
        <v>25</v>
      </c>
      <c r="Q90" s="146">
        <v>4029.91</v>
      </c>
      <c r="R90" s="146"/>
      <c r="S90" s="146"/>
      <c r="T90" s="146">
        <v>200</v>
      </c>
      <c r="U90" s="146">
        <f t="shared" si="28"/>
        <v>0</v>
      </c>
      <c r="V90" s="149"/>
      <c r="W90" s="149">
        <f t="shared" si="23"/>
        <v>4254.91</v>
      </c>
      <c r="X90" s="149">
        <f t="shared" si="29"/>
        <v>1773</v>
      </c>
      <c r="Y90" s="149">
        <f t="shared" si="30"/>
        <v>4257</v>
      </c>
      <c r="Z90" s="149">
        <f t="shared" si="31"/>
        <v>23972.09</v>
      </c>
      <c r="AA90" s="11"/>
      <c r="AB90" s="11"/>
      <c r="AC90" s="11"/>
      <c r="AD90" s="11"/>
      <c r="AE90" s="11"/>
      <c r="AF90" s="11"/>
      <c r="AG90" s="11"/>
      <c r="AH90" s="11"/>
    </row>
    <row r="91" spans="1:34" s="12" customFormat="1" ht="30" x14ac:dyDescent="0.2">
      <c r="A91" s="8">
        <v>84</v>
      </c>
      <c r="B91" s="143" t="s">
        <v>192</v>
      </c>
      <c r="C91" s="143" t="s">
        <v>32</v>
      </c>
      <c r="D91" s="143" t="s">
        <v>58</v>
      </c>
      <c r="E91" s="143" t="s">
        <v>193</v>
      </c>
      <c r="F91" s="143" t="s">
        <v>129</v>
      </c>
      <c r="G91" s="144">
        <v>35000</v>
      </c>
      <c r="H91" s="144">
        <f t="shared" si="27"/>
        <v>32931.5</v>
      </c>
      <c r="I91" s="144">
        <f t="shared" si="20"/>
        <v>1004.5</v>
      </c>
      <c r="J91" s="144">
        <f t="shared" si="21"/>
        <v>2485</v>
      </c>
      <c r="K91" s="145">
        <f t="shared" si="24"/>
        <v>385.00000000000006</v>
      </c>
      <c r="L91" s="144">
        <f t="shared" si="25"/>
        <v>1064</v>
      </c>
      <c r="M91" s="144">
        <f t="shared" si="26"/>
        <v>2481.5</v>
      </c>
      <c r="N91" s="144"/>
      <c r="O91" s="144">
        <f t="shared" si="22"/>
        <v>7420</v>
      </c>
      <c r="P91" s="144">
        <v>25</v>
      </c>
      <c r="Q91" s="146">
        <v>18807.169999999998</v>
      </c>
      <c r="R91" s="146"/>
      <c r="S91" s="146">
        <v>2056.92</v>
      </c>
      <c r="T91" s="146">
        <v>200</v>
      </c>
      <c r="U91" s="146">
        <f t="shared" si="28"/>
        <v>0</v>
      </c>
      <c r="V91" s="149"/>
      <c r="W91" s="149">
        <f t="shared" si="23"/>
        <v>21089.089999999997</v>
      </c>
      <c r="X91" s="149">
        <f t="shared" si="29"/>
        <v>2068.5</v>
      </c>
      <c r="Y91" s="149">
        <f t="shared" si="30"/>
        <v>4966.5</v>
      </c>
      <c r="Z91" s="149">
        <f t="shared" si="31"/>
        <v>11842.410000000003</v>
      </c>
      <c r="AA91" s="11"/>
      <c r="AB91" s="11"/>
      <c r="AC91" s="11"/>
      <c r="AD91" s="11"/>
      <c r="AE91" s="11"/>
      <c r="AF91" s="11"/>
      <c r="AG91" s="11"/>
      <c r="AH91" s="11"/>
    </row>
    <row r="92" spans="1:34" s="11" customFormat="1" ht="30" x14ac:dyDescent="0.2">
      <c r="A92" s="8">
        <v>85</v>
      </c>
      <c r="B92" s="143" t="s">
        <v>194</v>
      </c>
      <c r="C92" s="143" t="s">
        <v>32</v>
      </c>
      <c r="D92" s="159" t="s">
        <v>40</v>
      </c>
      <c r="E92" s="143" t="s">
        <v>189</v>
      </c>
      <c r="F92" s="143" t="s">
        <v>129</v>
      </c>
      <c r="G92" s="144">
        <v>30000</v>
      </c>
      <c r="H92" s="144">
        <f t="shared" si="27"/>
        <v>28227</v>
      </c>
      <c r="I92" s="144">
        <f t="shared" si="20"/>
        <v>861</v>
      </c>
      <c r="J92" s="144">
        <f t="shared" si="21"/>
        <v>2130</v>
      </c>
      <c r="K92" s="145">
        <f t="shared" si="24"/>
        <v>330.00000000000006</v>
      </c>
      <c r="L92" s="144">
        <f t="shared" si="25"/>
        <v>912</v>
      </c>
      <c r="M92" s="144">
        <f t="shared" si="26"/>
        <v>2127</v>
      </c>
      <c r="N92" s="144"/>
      <c r="O92" s="144">
        <f t="shared" si="22"/>
        <v>6360</v>
      </c>
      <c r="P92" s="144">
        <v>25</v>
      </c>
      <c r="Q92" s="146"/>
      <c r="R92" s="146"/>
      <c r="S92" s="146"/>
      <c r="T92" s="146">
        <v>200</v>
      </c>
      <c r="U92" s="146">
        <f t="shared" si="28"/>
        <v>0</v>
      </c>
      <c r="V92" s="149"/>
      <c r="W92" s="149">
        <f t="shared" si="23"/>
        <v>225</v>
      </c>
      <c r="X92" s="149">
        <f t="shared" si="29"/>
        <v>1773</v>
      </c>
      <c r="Y92" s="149">
        <f t="shared" si="30"/>
        <v>4257</v>
      </c>
      <c r="Z92" s="149">
        <f t="shared" si="31"/>
        <v>28002</v>
      </c>
    </row>
    <row r="93" spans="1:34" s="11" customFormat="1" ht="30" x14ac:dyDescent="0.2">
      <c r="A93" s="8">
        <v>86</v>
      </c>
      <c r="B93" s="143" t="s">
        <v>195</v>
      </c>
      <c r="C93" s="143" t="s">
        <v>32</v>
      </c>
      <c r="D93" s="143" t="s">
        <v>58</v>
      </c>
      <c r="E93" s="143" t="s">
        <v>196</v>
      </c>
      <c r="F93" s="143" t="s">
        <v>129</v>
      </c>
      <c r="G93" s="144">
        <v>26000</v>
      </c>
      <c r="H93" s="144">
        <f t="shared" si="27"/>
        <v>24463.4</v>
      </c>
      <c r="I93" s="144">
        <f t="shared" si="20"/>
        <v>746.2</v>
      </c>
      <c r="J93" s="144">
        <f t="shared" si="21"/>
        <v>1845.9999999999998</v>
      </c>
      <c r="K93" s="145">
        <f t="shared" si="24"/>
        <v>286.00000000000006</v>
      </c>
      <c r="L93" s="144">
        <f t="shared" si="25"/>
        <v>790.4</v>
      </c>
      <c r="M93" s="144">
        <f t="shared" si="26"/>
        <v>1843.4</v>
      </c>
      <c r="N93" s="144"/>
      <c r="O93" s="144">
        <f t="shared" si="22"/>
        <v>5512</v>
      </c>
      <c r="P93" s="144">
        <v>25</v>
      </c>
      <c r="Q93" s="146"/>
      <c r="R93" s="146"/>
      <c r="S93" s="146"/>
      <c r="T93" s="146">
        <v>200</v>
      </c>
      <c r="U93" s="146">
        <f t="shared" si="28"/>
        <v>0</v>
      </c>
      <c r="V93" s="149"/>
      <c r="W93" s="149">
        <f t="shared" si="23"/>
        <v>225</v>
      </c>
      <c r="X93" s="149">
        <f t="shared" si="29"/>
        <v>1536.6</v>
      </c>
      <c r="Y93" s="149">
        <f t="shared" si="30"/>
        <v>3689.3999999999996</v>
      </c>
      <c r="Z93" s="149">
        <f t="shared" si="31"/>
        <v>24238.400000000001</v>
      </c>
    </row>
    <row r="94" spans="1:34" s="11" customFormat="1" ht="30" x14ac:dyDescent="0.2">
      <c r="A94" s="8">
        <v>87</v>
      </c>
      <c r="B94" s="143" t="s">
        <v>197</v>
      </c>
      <c r="C94" s="143" t="s">
        <v>32</v>
      </c>
      <c r="D94" s="143" t="s">
        <v>58</v>
      </c>
      <c r="E94" s="143" t="s">
        <v>189</v>
      </c>
      <c r="F94" s="143" t="s">
        <v>45</v>
      </c>
      <c r="G94" s="144">
        <v>36000</v>
      </c>
      <c r="H94" s="144">
        <f t="shared" si="27"/>
        <v>33872.400000000001</v>
      </c>
      <c r="I94" s="144">
        <f t="shared" si="20"/>
        <v>1033.2</v>
      </c>
      <c r="J94" s="144">
        <f t="shared" si="21"/>
        <v>2555.9999999999995</v>
      </c>
      <c r="K94" s="145">
        <f t="shared" si="24"/>
        <v>396.00000000000006</v>
      </c>
      <c r="L94" s="144">
        <f t="shared" si="25"/>
        <v>1094.4000000000001</v>
      </c>
      <c r="M94" s="144">
        <f t="shared" si="26"/>
        <v>2552.4</v>
      </c>
      <c r="N94" s="144"/>
      <c r="O94" s="144">
        <f t="shared" si="22"/>
        <v>7632</v>
      </c>
      <c r="P94" s="144">
        <v>25</v>
      </c>
      <c r="Q94" s="146">
        <v>1500</v>
      </c>
      <c r="R94" s="146"/>
      <c r="S94" s="146">
        <v>797.28</v>
      </c>
      <c r="T94" s="146">
        <v>200</v>
      </c>
      <c r="U94" s="146">
        <f t="shared" si="28"/>
        <v>0</v>
      </c>
      <c r="V94" s="149"/>
      <c r="W94" s="149">
        <f t="shared" si="23"/>
        <v>2522.2799999999997</v>
      </c>
      <c r="X94" s="149">
        <f t="shared" si="29"/>
        <v>2127.6000000000004</v>
      </c>
      <c r="Y94" s="149">
        <f t="shared" si="30"/>
        <v>5108.3999999999996</v>
      </c>
      <c r="Z94" s="149">
        <f t="shared" si="31"/>
        <v>31350.12</v>
      </c>
    </row>
    <row r="95" spans="1:34" s="11" customFormat="1" ht="30" x14ac:dyDescent="0.2">
      <c r="A95" s="8">
        <v>88</v>
      </c>
      <c r="B95" s="143" t="s">
        <v>198</v>
      </c>
      <c r="C95" s="143" t="s">
        <v>32</v>
      </c>
      <c r="D95" s="143" t="s">
        <v>58</v>
      </c>
      <c r="E95" s="143" t="s">
        <v>158</v>
      </c>
      <c r="F95" s="143" t="s">
        <v>45</v>
      </c>
      <c r="G95" s="144">
        <v>20000</v>
      </c>
      <c r="H95" s="144">
        <f t="shared" si="27"/>
        <v>18818</v>
      </c>
      <c r="I95" s="144">
        <f t="shared" si="20"/>
        <v>574</v>
      </c>
      <c r="J95" s="144">
        <f t="shared" si="21"/>
        <v>1419.9999999999998</v>
      </c>
      <c r="K95" s="145">
        <f t="shared" si="24"/>
        <v>220.00000000000003</v>
      </c>
      <c r="L95" s="144">
        <f t="shared" si="25"/>
        <v>608</v>
      </c>
      <c r="M95" s="144">
        <f t="shared" si="26"/>
        <v>1418</v>
      </c>
      <c r="N95" s="144"/>
      <c r="O95" s="144">
        <f t="shared" si="22"/>
        <v>4240</v>
      </c>
      <c r="P95" s="144">
        <v>25</v>
      </c>
      <c r="Q95" s="146">
        <v>1000</v>
      </c>
      <c r="R95" s="146"/>
      <c r="S95" s="146"/>
      <c r="T95" s="146">
        <v>200</v>
      </c>
      <c r="U95" s="146">
        <f t="shared" si="28"/>
        <v>0</v>
      </c>
      <c r="V95" s="149"/>
      <c r="W95" s="149">
        <f t="shared" si="23"/>
        <v>1225</v>
      </c>
      <c r="X95" s="149">
        <f t="shared" si="29"/>
        <v>1182</v>
      </c>
      <c r="Y95" s="149">
        <f t="shared" si="30"/>
        <v>2838</v>
      </c>
      <c r="Z95" s="149">
        <f t="shared" si="31"/>
        <v>17593</v>
      </c>
    </row>
    <row r="96" spans="1:34" s="11" customFormat="1" ht="45" x14ac:dyDescent="0.2">
      <c r="A96" s="8">
        <v>89</v>
      </c>
      <c r="B96" s="143" t="s">
        <v>199</v>
      </c>
      <c r="C96" s="143" t="s">
        <v>37</v>
      </c>
      <c r="D96" s="143" t="s">
        <v>101</v>
      </c>
      <c r="E96" s="143" t="s">
        <v>121</v>
      </c>
      <c r="F96" s="143" t="s">
        <v>45</v>
      </c>
      <c r="G96" s="144">
        <v>36000</v>
      </c>
      <c r="H96" s="144">
        <f t="shared" si="27"/>
        <v>33872.400000000001</v>
      </c>
      <c r="I96" s="144">
        <f t="shared" si="20"/>
        <v>1033.2</v>
      </c>
      <c r="J96" s="144">
        <f t="shared" si="21"/>
        <v>2555.9999999999995</v>
      </c>
      <c r="K96" s="145">
        <f t="shared" si="24"/>
        <v>396.00000000000006</v>
      </c>
      <c r="L96" s="144">
        <f t="shared" si="25"/>
        <v>1094.4000000000001</v>
      </c>
      <c r="M96" s="144">
        <f t="shared" si="26"/>
        <v>2552.4</v>
      </c>
      <c r="N96" s="144"/>
      <c r="O96" s="144">
        <f t="shared" si="22"/>
        <v>7632</v>
      </c>
      <c r="P96" s="144">
        <v>25</v>
      </c>
      <c r="Q96" s="146"/>
      <c r="R96" s="146"/>
      <c r="S96" s="146">
        <v>797.28</v>
      </c>
      <c r="T96" s="146">
        <v>200</v>
      </c>
      <c r="U96" s="146">
        <f t="shared" si="28"/>
        <v>0</v>
      </c>
      <c r="V96" s="149"/>
      <c r="W96" s="149">
        <f t="shared" si="23"/>
        <v>1022.28</v>
      </c>
      <c r="X96" s="149">
        <f t="shared" si="29"/>
        <v>2127.6000000000004</v>
      </c>
      <c r="Y96" s="149">
        <f t="shared" si="30"/>
        <v>5108.3999999999996</v>
      </c>
      <c r="Z96" s="149">
        <f t="shared" si="31"/>
        <v>32850.120000000003</v>
      </c>
    </row>
    <row r="97" spans="1:35" s="11" customFormat="1" ht="30" x14ac:dyDescent="0.2">
      <c r="A97" s="8">
        <v>90</v>
      </c>
      <c r="B97" s="143" t="s">
        <v>200</v>
      </c>
      <c r="C97" s="143" t="s">
        <v>32</v>
      </c>
      <c r="D97" s="143" t="s">
        <v>58</v>
      </c>
      <c r="E97" s="143" t="s">
        <v>201</v>
      </c>
      <c r="F97" s="143" t="s">
        <v>45</v>
      </c>
      <c r="G97" s="144">
        <v>130000</v>
      </c>
      <c r="H97" s="144">
        <f t="shared" si="27"/>
        <v>122317</v>
      </c>
      <c r="I97" s="144">
        <f t="shared" si="20"/>
        <v>3731</v>
      </c>
      <c r="J97" s="144">
        <f t="shared" si="21"/>
        <v>9230</v>
      </c>
      <c r="K97" s="145">
        <f t="shared" si="24"/>
        <v>953.69</v>
      </c>
      <c r="L97" s="144">
        <f t="shared" si="25"/>
        <v>3952</v>
      </c>
      <c r="M97" s="144">
        <f t="shared" si="26"/>
        <v>9217</v>
      </c>
      <c r="N97" s="144"/>
      <c r="O97" s="144">
        <f t="shared" si="22"/>
        <v>27083.690000000002</v>
      </c>
      <c r="P97" s="144">
        <v>25</v>
      </c>
      <c r="Q97" s="146"/>
      <c r="R97" s="146"/>
      <c r="S97" s="146">
        <v>6216.6</v>
      </c>
      <c r="T97" s="146">
        <v>200</v>
      </c>
      <c r="U97" s="146">
        <f t="shared" si="28"/>
        <v>19162.187291666665</v>
      </c>
      <c r="V97" s="149"/>
      <c r="W97" s="149">
        <f t="shared" si="23"/>
        <v>25603.787291666667</v>
      </c>
      <c r="X97" s="149">
        <f t="shared" si="29"/>
        <v>7683</v>
      </c>
      <c r="Y97" s="149">
        <f t="shared" si="30"/>
        <v>18447</v>
      </c>
      <c r="Z97" s="149">
        <f t="shared" si="31"/>
        <v>96713.212708333333</v>
      </c>
    </row>
    <row r="98" spans="1:35" ht="30.75" x14ac:dyDescent="0.25">
      <c r="A98" s="167">
        <v>91</v>
      </c>
      <c r="B98" s="143" t="s">
        <v>202</v>
      </c>
      <c r="C98" s="143" t="s">
        <v>32</v>
      </c>
      <c r="D98" s="143" t="s">
        <v>58</v>
      </c>
      <c r="E98" s="143" t="s">
        <v>189</v>
      </c>
      <c r="F98" s="143" t="s">
        <v>45</v>
      </c>
      <c r="G98" s="144">
        <v>36000</v>
      </c>
      <c r="H98" s="144">
        <f t="shared" si="27"/>
        <v>33872.400000000001</v>
      </c>
      <c r="I98" s="144">
        <f t="shared" si="20"/>
        <v>1033.2</v>
      </c>
      <c r="J98" s="144">
        <f t="shared" si="21"/>
        <v>2555.9999999999995</v>
      </c>
      <c r="K98" s="144">
        <f t="shared" si="24"/>
        <v>396.00000000000006</v>
      </c>
      <c r="L98" s="144">
        <f t="shared" si="25"/>
        <v>1094.4000000000001</v>
      </c>
      <c r="M98" s="144">
        <f t="shared" si="26"/>
        <v>2552.4</v>
      </c>
      <c r="N98" s="144"/>
      <c r="O98" s="144">
        <f t="shared" si="22"/>
        <v>7632</v>
      </c>
      <c r="P98" s="144">
        <v>25</v>
      </c>
      <c r="Q98" s="146">
        <v>2000</v>
      </c>
      <c r="R98" s="90"/>
      <c r="S98" s="146">
        <v>1594.56</v>
      </c>
      <c r="T98" s="146">
        <v>200</v>
      </c>
      <c r="U98" s="146">
        <f t="shared" si="28"/>
        <v>0</v>
      </c>
      <c r="V98" s="149"/>
      <c r="W98" s="149">
        <f t="shared" si="23"/>
        <v>3819.56</v>
      </c>
      <c r="X98" s="149">
        <f t="shared" si="29"/>
        <v>2127.6000000000004</v>
      </c>
      <c r="Y98" s="149">
        <f t="shared" si="30"/>
        <v>5108.3999999999996</v>
      </c>
      <c r="Z98" s="149">
        <f t="shared" si="31"/>
        <v>30052.84</v>
      </c>
      <c r="AA98"/>
      <c r="AB98"/>
      <c r="AC98"/>
      <c r="AD98"/>
      <c r="AE98"/>
      <c r="AF98"/>
      <c r="AG98"/>
      <c r="AH98"/>
      <c r="AI98"/>
    </row>
    <row r="99" spans="1:35" ht="30.75" x14ac:dyDescent="0.25">
      <c r="A99" s="167">
        <v>92</v>
      </c>
      <c r="B99" s="143" t="s">
        <v>203</v>
      </c>
      <c r="C99" s="143" t="s">
        <v>37</v>
      </c>
      <c r="D99" s="143" t="s">
        <v>58</v>
      </c>
      <c r="E99" s="143" t="s">
        <v>183</v>
      </c>
      <c r="F99" s="143" t="s">
        <v>45</v>
      </c>
      <c r="G99" s="144">
        <v>25000</v>
      </c>
      <c r="H99" s="144">
        <f t="shared" si="27"/>
        <v>23522.5</v>
      </c>
      <c r="I99" s="144">
        <f t="shared" si="20"/>
        <v>717.5</v>
      </c>
      <c r="J99" s="144">
        <f t="shared" si="21"/>
        <v>1774.9999999999998</v>
      </c>
      <c r="K99" s="144">
        <f t="shared" si="24"/>
        <v>275</v>
      </c>
      <c r="L99" s="144">
        <f t="shared" si="25"/>
        <v>760</v>
      </c>
      <c r="M99" s="144">
        <f t="shared" si="26"/>
        <v>1772.5000000000002</v>
      </c>
      <c r="N99" s="144"/>
      <c r="O99" s="144">
        <f t="shared" si="22"/>
        <v>5300</v>
      </c>
      <c r="P99" s="144">
        <v>25</v>
      </c>
      <c r="Q99" s="146">
        <v>5000</v>
      </c>
      <c r="R99" s="90"/>
      <c r="S99" s="146"/>
      <c r="T99" s="146">
        <v>200</v>
      </c>
      <c r="U99" s="146">
        <f t="shared" si="28"/>
        <v>0</v>
      </c>
      <c r="V99" s="149"/>
      <c r="W99" s="149">
        <f t="shared" si="23"/>
        <v>5225</v>
      </c>
      <c r="X99" s="149">
        <f t="shared" si="29"/>
        <v>1477.5</v>
      </c>
      <c r="Y99" s="149">
        <f t="shared" si="30"/>
        <v>3547.5</v>
      </c>
      <c r="Z99" s="149">
        <f t="shared" si="31"/>
        <v>18297.5</v>
      </c>
      <c r="AA99"/>
      <c r="AB99"/>
      <c r="AC99"/>
      <c r="AD99"/>
      <c r="AE99"/>
      <c r="AF99"/>
      <c r="AG99"/>
      <c r="AH99"/>
      <c r="AI99"/>
    </row>
    <row r="100" spans="1:35" ht="30.75" x14ac:dyDescent="0.25">
      <c r="A100" s="167">
        <v>93</v>
      </c>
      <c r="B100" s="143" t="s">
        <v>204</v>
      </c>
      <c r="C100" s="143" t="s">
        <v>37</v>
      </c>
      <c r="D100" s="143" t="s">
        <v>58</v>
      </c>
      <c r="E100" s="143" t="s">
        <v>183</v>
      </c>
      <c r="F100" s="143" t="s">
        <v>45</v>
      </c>
      <c r="G100" s="144">
        <v>25000</v>
      </c>
      <c r="H100" s="144">
        <f t="shared" si="27"/>
        <v>23522.5</v>
      </c>
      <c r="I100" s="144">
        <f t="shared" si="20"/>
        <v>717.5</v>
      </c>
      <c r="J100" s="144">
        <f t="shared" si="21"/>
        <v>1774.9999999999998</v>
      </c>
      <c r="K100" s="144">
        <f t="shared" si="24"/>
        <v>275</v>
      </c>
      <c r="L100" s="144">
        <f t="shared" si="25"/>
        <v>760</v>
      </c>
      <c r="M100" s="144">
        <f t="shared" si="26"/>
        <v>1772.5000000000002</v>
      </c>
      <c r="N100" s="144"/>
      <c r="O100" s="144">
        <f t="shared" si="22"/>
        <v>5300</v>
      </c>
      <c r="P100" s="144">
        <v>25</v>
      </c>
      <c r="Q100" s="146">
        <v>8510.5</v>
      </c>
      <c r="R100" s="90"/>
      <c r="S100" s="146">
        <v>0</v>
      </c>
      <c r="T100" s="146">
        <v>200</v>
      </c>
      <c r="U100" s="146">
        <f t="shared" si="28"/>
        <v>0</v>
      </c>
      <c r="V100" s="149"/>
      <c r="W100" s="149">
        <f t="shared" si="23"/>
        <v>8735.5</v>
      </c>
      <c r="X100" s="149">
        <f t="shared" si="29"/>
        <v>1477.5</v>
      </c>
      <c r="Y100" s="149">
        <f t="shared" si="30"/>
        <v>3547.5</v>
      </c>
      <c r="Z100" s="149">
        <f t="shared" si="31"/>
        <v>14787</v>
      </c>
      <c r="AA100"/>
      <c r="AB100"/>
      <c r="AC100"/>
      <c r="AD100"/>
      <c r="AE100"/>
      <c r="AF100"/>
      <c r="AG100"/>
      <c r="AH100"/>
      <c r="AI100"/>
    </row>
    <row r="101" spans="1:35" ht="30.75" x14ac:dyDescent="0.25">
      <c r="A101" s="167">
        <v>94</v>
      </c>
      <c r="B101" s="143" t="s">
        <v>205</v>
      </c>
      <c r="C101" s="143" t="s">
        <v>37</v>
      </c>
      <c r="D101" s="143" t="s">
        <v>151</v>
      </c>
      <c r="E101" s="143" t="s">
        <v>149</v>
      </c>
      <c r="F101" s="143" t="s">
        <v>45</v>
      </c>
      <c r="G101" s="144">
        <v>30000</v>
      </c>
      <c r="H101" s="144">
        <f t="shared" si="27"/>
        <v>28227</v>
      </c>
      <c r="I101" s="144">
        <f t="shared" si="20"/>
        <v>861</v>
      </c>
      <c r="J101" s="144">
        <f t="shared" si="21"/>
        <v>2130</v>
      </c>
      <c r="K101" s="144">
        <f t="shared" si="24"/>
        <v>330.00000000000006</v>
      </c>
      <c r="L101" s="144">
        <f t="shared" si="25"/>
        <v>912</v>
      </c>
      <c r="M101" s="144">
        <f t="shared" si="26"/>
        <v>2127</v>
      </c>
      <c r="N101" s="144"/>
      <c r="O101" s="144">
        <f t="shared" si="22"/>
        <v>6360</v>
      </c>
      <c r="P101" s="144">
        <v>25</v>
      </c>
      <c r="Q101" s="146"/>
      <c r="R101" s="90"/>
      <c r="S101" s="146"/>
      <c r="T101" s="146">
        <v>200</v>
      </c>
      <c r="U101" s="146">
        <f t="shared" si="28"/>
        <v>0</v>
      </c>
      <c r="V101" s="149"/>
      <c r="W101" s="149">
        <f t="shared" si="23"/>
        <v>225</v>
      </c>
      <c r="X101" s="149">
        <f t="shared" si="29"/>
        <v>1773</v>
      </c>
      <c r="Y101" s="149">
        <f t="shared" si="30"/>
        <v>4257</v>
      </c>
      <c r="Z101" s="149">
        <f t="shared" si="31"/>
        <v>28002</v>
      </c>
      <c r="AA101"/>
      <c r="AB101"/>
      <c r="AC101"/>
      <c r="AD101"/>
      <c r="AE101"/>
      <c r="AF101"/>
      <c r="AG101"/>
      <c r="AH101"/>
      <c r="AI101"/>
    </row>
    <row r="102" spans="1:35" ht="30.75" x14ac:dyDescent="0.25">
      <c r="A102" s="167">
        <v>95</v>
      </c>
      <c r="B102" s="143" t="s">
        <v>206</v>
      </c>
      <c r="C102" s="143" t="s">
        <v>37</v>
      </c>
      <c r="D102" s="143" t="s">
        <v>58</v>
      </c>
      <c r="E102" s="143" t="s">
        <v>183</v>
      </c>
      <c r="F102" s="143" t="s">
        <v>45</v>
      </c>
      <c r="G102" s="144">
        <v>25000</v>
      </c>
      <c r="H102" s="144">
        <f t="shared" si="27"/>
        <v>23522.5</v>
      </c>
      <c r="I102" s="144">
        <f t="shared" si="20"/>
        <v>717.5</v>
      </c>
      <c r="J102" s="144">
        <f t="shared" si="21"/>
        <v>1774.9999999999998</v>
      </c>
      <c r="K102" s="144">
        <f t="shared" si="24"/>
        <v>275</v>
      </c>
      <c r="L102" s="144">
        <f t="shared" si="25"/>
        <v>760</v>
      </c>
      <c r="M102" s="144">
        <f t="shared" si="26"/>
        <v>1772.5000000000002</v>
      </c>
      <c r="N102" s="144"/>
      <c r="O102" s="144">
        <f t="shared" si="22"/>
        <v>5300</v>
      </c>
      <c r="P102" s="144">
        <v>25</v>
      </c>
      <c r="Q102" s="91"/>
      <c r="R102" s="90"/>
      <c r="S102" s="146"/>
      <c r="T102" s="146">
        <v>200</v>
      </c>
      <c r="U102" s="146">
        <f t="shared" si="28"/>
        <v>0</v>
      </c>
      <c r="V102" s="149"/>
      <c r="W102" s="149">
        <f t="shared" si="23"/>
        <v>225</v>
      </c>
      <c r="X102" s="149">
        <f t="shared" si="29"/>
        <v>1477.5</v>
      </c>
      <c r="Y102" s="149">
        <f t="shared" si="30"/>
        <v>3547.5</v>
      </c>
      <c r="Z102" s="149">
        <f t="shared" si="31"/>
        <v>23297.5</v>
      </c>
      <c r="AA102"/>
      <c r="AB102"/>
      <c r="AC102"/>
      <c r="AD102"/>
      <c r="AE102"/>
      <c r="AF102"/>
      <c r="AG102"/>
      <c r="AH102"/>
      <c r="AI102"/>
    </row>
    <row r="103" spans="1:35" s="16" customFormat="1" ht="30" x14ac:dyDescent="0.2">
      <c r="A103" s="167">
        <v>96</v>
      </c>
      <c r="B103" s="168" t="s">
        <v>207</v>
      </c>
      <c r="C103" s="143" t="s">
        <v>37</v>
      </c>
      <c r="D103" s="143" t="s">
        <v>58</v>
      </c>
      <c r="E103" s="143" t="s">
        <v>183</v>
      </c>
      <c r="F103" s="143" t="s">
        <v>45</v>
      </c>
      <c r="G103" s="144">
        <v>25000</v>
      </c>
      <c r="H103" s="144">
        <f t="shared" si="27"/>
        <v>23522.5</v>
      </c>
      <c r="I103" s="144">
        <f t="shared" ref="I103:I107" si="32">IF(G103&lt;=374040,G103*2.87%,9334.68)</f>
        <v>717.5</v>
      </c>
      <c r="J103" s="144">
        <f t="shared" ref="J103:J107" si="33">IF(G103&lt;=374040,G103*7.1%,23092.75)</f>
        <v>1774.9999999999998</v>
      </c>
      <c r="K103" s="144">
        <f t="shared" si="24"/>
        <v>275</v>
      </c>
      <c r="L103" s="144">
        <f t="shared" ref="L103:L107" si="34">IF(G103&lt;=187020,G103*3.04%,4943.8)</f>
        <v>760</v>
      </c>
      <c r="M103" s="144">
        <f t="shared" ref="M103:M107" si="35">IF(G103&lt;=187020,G103*7.09%,11530.11)</f>
        <v>1772.5000000000002</v>
      </c>
      <c r="N103" s="144"/>
      <c r="O103" s="144">
        <f t="shared" ref="O103:O107" si="36">+I103+J103+K103+L103+M103+N103</f>
        <v>5300</v>
      </c>
      <c r="P103" s="144">
        <v>25</v>
      </c>
      <c r="Q103" s="144"/>
      <c r="R103" s="144"/>
      <c r="S103" s="158"/>
      <c r="T103" s="146">
        <v>200</v>
      </c>
      <c r="U103" s="146">
        <f t="shared" si="28"/>
        <v>0</v>
      </c>
      <c r="V103" s="149"/>
      <c r="W103" s="149">
        <f t="shared" si="23"/>
        <v>225</v>
      </c>
      <c r="X103" s="149">
        <f t="shared" si="29"/>
        <v>1477.5</v>
      </c>
      <c r="Y103" s="149">
        <f t="shared" si="30"/>
        <v>3547.5</v>
      </c>
      <c r="Z103" s="149">
        <f t="shared" si="31"/>
        <v>23297.5</v>
      </c>
    </row>
    <row r="104" spans="1:35" s="78" customFormat="1" ht="30.75" x14ac:dyDescent="0.25">
      <c r="A104" s="167">
        <v>97</v>
      </c>
      <c r="B104" s="143" t="s">
        <v>208</v>
      </c>
      <c r="C104" s="143" t="s">
        <v>37</v>
      </c>
      <c r="D104" s="143" t="s">
        <v>209</v>
      </c>
      <c r="E104" s="143" t="s">
        <v>149</v>
      </c>
      <c r="F104" s="143" t="s">
        <v>210</v>
      </c>
      <c r="G104" s="144">
        <v>26000</v>
      </c>
      <c r="H104" s="144">
        <f t="shared" si="27"/>
        <v>24463.4</v>
      </c>
      <c r="I104" s="144">
        <f t="shared" si="32"/>
        <v>746.2</v>
      </c>
      <c r="J104" s="144">
        <f t="shared" si="33"/>
        <v>1845.9999999999998</v>
      </c>
      <c r="K104" s="144">
        <f t="shared" si="24"/>
        <v>286.00000000000006</v>
      </c>
      <c r="L104" s="144">
        <f t="shared" si="34"/>
        <v>790.4</v>
      </c>
      <c r="M104" s="144">
        <f t="shared" si="35"/>
        <v>1843.4</v>
      </c>
      <c r="N104" s="144"/>
      <c r="O104" s="144">
        <f t="shared" si="36"/>
        <v>5512</v>
      </c>
      <c r="P104" s="144">
        <v>25</v>
      </c>
      <c r="Q104" s="146"/>
      <c r="R104" s="90"/>
      <c r="S104" s="146"/>
      <c r="T104" s="146">
        <v>200</v>
      </c>
      <c r="U104" s="146">
        <f t="shared" si="28"/>
        <v>0</v>
      </c>
      <c r="V104" s="149"/>
      <c r="W104" s="149">
        <f t="shared" si="23"/>
        <v>225</v>
      </c>
      <c r="X104" s="149">
        <f t="shared" si="29"/>
        <v>1536.6</v>
      </c>
      <c r="Y104" s="149">
        <f t="shared" si="30"/>
        <v>3689.3999999999996</v>
      </c>
      <c r="Z104" s="149">
        <f t="shared" si="31"/>
        <v>24238.400000000001</v>
      </c>
    </row>
    <row r="105" spans="1:35" s="78" customFormat="1" ht="30.75" x14ac:dyDescent="0.25">
      <c r="A105" s="167">
        <v>98</v>
      </c>
      <c r="B105" s="143" t="s">
        <v>211</v>
      </c>
      <c r="C105" s="143" t="s">
        <v>32</v>
      </c>
      <c r="D105" s="143" t="s">
        <v>58</v>
      </c>
      <c r="E105" s="143" t="s">
        <v>163</v>
      </c>
      <c r="F105" s="143" t="s">
        <v>45</v>
      </c>
      <c r="G105" s="144">
        <v>46000</v>
      </c>
      <c r="H105" s="144">
        <f t="shared" si="27"/>
        <v>43281.4</v>
      </c>
      <c r="I105" s="144">
        <f t="shared" si="32"/>
        <v>1320.2</v>
      </c>
      <c r="J105" s="144">
        <f t="shared" si="33"/>
        <v>3265.9999999999995</v>
      </c>
      <c r="K105" s="144">
        <f t="shared" si="24"/>
        <v>506.00000000000006</v>
      </c>
      <c r="L105" s="144">
        <f t="shared" si="34"/>
        <v>1398.4</v>
      </c>
      <c r="M105" s="144">
        <f t="shared" si="35"/>
        <v>3261.4</v>
      </c>
      <c r="N105" s="144"/>
      <c r="O105" s="144">
        <f t="shared" si="36"/>
        <v>9752</v>
      </c>
      <c r="P105" s="144">
        <v>25</v>
      </c>
      <c r="Q105" s="91"/>
      <c r="R105" s="90"/>
      <c r="S105" s="146"/>
      <c r="T105" s="146">
        <v>200</v>
      </c>
      <c r="U105" s="146">
        <f t="shared" si="28"/>
        <v>1289.4598750000005</v>
      </c>
      <c r="V105" s="149"/>
      <c r="W105" s="149">
        <f t="shared" si="23"/>
        <v>1514.4598750000005</v>
      </c>
      <c r="X105" s="149">
        <f t="shared" si="29"/>
        <v>2718.6000000000004</v>
      </c>
      <c r="Y105" s="149">
        <f t="shared" si="30"/>
        <v>6527.4</v>
      </c>
      <c r="Z105" s="149">
        <f t="shared" si="31"/>
        <v>41766.940125000001</v>
      </c>
    </row>
    <row r="106" spans="1:35" ht="30.75" x14ac:dyDescent="0.25">
      <c r="A106" s="8">
        <v>99</v>
      </c>
      <c r="B106" s="143" t="s">
        <v>212</v>
      </c>
      <c r="C106" s="143" t="s">
        <v>37</v>
      </c>
      <c r="D106" s="143" t="s">
        <v>151</v>
      </c>
      <c r="E106" s="162" t="s">
        <v>121</v>
      </c>
      <c r="F106" s="150" t="s">
        <v>45</v>
      </c>
      <c r="G106" s="152">
        <v>46000</v>
      </c>
      <c r="H106" s="152">
        <f>+G106-(I106+L106+N106)</f>
        <v>43281.4</v>
      </c>
      <c r="I106" s="152">
        <f t="shared" si="32"/>
        <v>1320.2</v>
      </c>
      <c r="J106" s="152">
        <f t="shared" si="33"/>
        <v>3265.9999999999995</v>
      </c>
      <c r="K106" s="152">
        <f>IF(G106&lt;=74808,G106*1.1%,953.69)</f>
        <v>506.00000000000006</v>
      </c>
      <c r="L106" s="152">
        <f t="shared" si="34"/>
        <v>1398.4</v>
      </c>
      <c r="M106" s="152">
        <f t="shared" si="35"/>
        <v>3261.4</v>
      </c>
      <c r="N106" s="152"/>
      <c r="O106" s="152">
        <f t="shared" si="36"/>
        <v>9752</v>
      </c>
      <c r="P106" s="152">
        <v>25</v>
      </c>
      <c r="Q106" s="92"/>
      <c r="R106" s="93"/>
      <c r="S106" s="164">
        <v>10</v>
      </c>
      <c r="T106" s="164">
        <v>200</v>
      </c>
      <c r="U106" s="164">
        <f t="shared" si="28"/>
        <v>1289.4598750000005</v>
      </c>
      <c r="V106" s="165"/>
      <c r="W106" s="165">
        <f t="shared" si="23"/>
        <v>1524.4598750000005</v>
      </c>
      <c r="X106" s="165">
        <f t="shared" si="29"/>
        <v>2718.6000000000004</v>
      </c>
      <c r="Y106" s="165">
        <f t="shared" si="30"/>
        <v>6527.4</v>
      </c>
      <c r="Z106" s="165">
        <f t="shared" si="31"/>
        <v>41756.940125000001</v>
      </c>
      <c r="AA106"/>
      <c r="AB106"/>
      <c r="AC106"/>
      <c r="AD106"/>
      <c r="AE106"/>
      <c r="AF106"/>
      <c r="AG106"/>
      <c r="AH106"/>
      <c r="AI106"/>
    </row>
    <row r="107" spans="1:35" ht="31.5" thickBot="1" x14ac:dyDescent="0.3">
      <c r="A107" s="8">
        <v>100</v>
      </c>
      <c r="B107" s="143" t="s">
        <v>213</v>
      </c>
      <c r="C107" s="143" t="s">
        <v>37</v>
      </c>
      <c r="D107" s="143" t="s">
        <v>58</v>
      </c>
      <c r="E107" s="143" t="s">
        <v>183</v>
      </c>
      <c r="F107" s="143" t="s">
        <v>45</v>
      </c>
      <c r="G107" s="144">
        <v>25000</v>
      </c>
      <c r="H107" s="144">
        <f>+G107-(I107+L107+N107)</f>
        <v>23522.5</v>
      </c>
      <c r="I107" s="144">
        <f t="shared" si="32"/>
        <v>717.5</v>
      </c>
      <c r="J107" s="144">
        <f t="shared" si="33"/>
        <v>1774.9999999999998</v>
      </c>
      <c r="K107" s="144">
        <f>IF(G107&lt;=74808,G107*1.1%,953.69)</f>
        <v>275</v>
      </c>
      <c r="L107" s="144">
        <f t="shared" si="34"/>
        <v>760</v>
      </c>
      <c r="M107" s="144">
        <f t="shared" si="35"/>
        <v>1772.5000000000002</v>
      </c>
      <c r="N107" s="144"/>
      <c r="O107" s="144">
        <f t="shared" si="36"/>
        <v>5300</v>
      </c>
      <c r="P107" s="144">
        <v>25</v>
      </c>
      <c r="Q107" s="91"/>
      <c r="R107" s="90"/>
      <c r="S107" s="146"/>
      <c r="T107" s="146">
        <v>200</v>
      </c>
      <c r="U107" s="146">
        <f t="shared" si="28"/>
        <v>0</v>
      </c>
      <c r="V107" s="149"/>
      <c r="W107" s="149">
        <f>P107+Q107+R107+S107+T107+U107</f>
        <v>225</v>
      </c>
      <c r="X107" s="149">
        <f>+I107+L107+N107</f>
        <v>1477.5</v>
      </c>
      <c r="Y107" s="149">
        <f t="shared" si="30"/>
        <v>3547.5</v>
      </c>
      <c r="Z107" s="149">
        <f t="shared" si="31"/>
        <v>23297.5</v>
      </c>
      <c r="AA107"/>
      <c r="AB107"/>
      <c r="AC107"/>
      <c r="AD107"/>
      <c r="AE107"/>
      <c r="AF107"/>
      <c r="AG107"/>
      <c r="AH107"/>
      <c r="AI107"/>
    </row>
    <row r="108" spans="1:35" s="17" customFormat="1" ht="16.5" thickBot="1" x14ac:dyDescent="0.3">
      <c r="A108" s="123" t="s">
        <v>214</v>
      </c>
      <c r="B108" s="124"/>
      <c r="C108" s="124"/>
      <c r="D108" s="124"/>
      <c r="E108" s="124"/>
      <c r="F108" s="125"/>
      <c r="G108" s="81">
        <f>SUM(G8:G107)</f>
        <v>6331000</v>
      </c>
      <c r="H108" s="81">
        <f>SUM(H8:H107)</f>
        <v>5903573.9800000107</v>
      </c>
      <c r="I108" s="81">
        <f>SUM(I8:I107)</f>
        <v>181699.70000000027</v>
      </c>
      <c r="J108" s="81">
        <f>SUM(J8:J107)</f>
        <v>449501</v>
      </c>
      <c r="K108" s="81">
        <f>SUM(K8:K107)</f>
        <v>56638.8</v>
      </c>
      <c r="L108" s="81">
        <f>SUM(L8:L107)</f>
        <v>187400.67999999976</v>
      </c>
      <c r="M108" s="81">
        <f>SUM(M8:M107)</f>
        <v>437062.76000000094</v>
      </c>
      <c r="N108" s="81">
        <f>SUM(N8:N107)</f>
        <v>58325.639999999985</v>
      </c>
      <c r="O108" s="81">
        <f>SUM(O8:O107)</f>
        <v>1370628.58</v>
      </c>
      <c r="P108" s="81">
        <f>SUM(P8:P107)</f>
        <v>2500</v>
      </c>
      <c r="Q108" s="81">
        <f>SUM(Q8:Q107)</f>
        <v>242685.83999999997</v>
      </c>
      <c r="R108" s="81">
        <f>SUM(R8:R107)</f>
        <v>0</v>
      </c>
      <c r="S108" s="81">
        <f>SUM(S8:S107)</f>
        <v>80417.58</v>
      </c>
      <c r="T108" s="81">
        <f>SUM(T8:T107)</f>
        <v>19600</v>
      </c>
      <c r="U108" s="81">
        <f>SUM(U8:U107)</f>
        <v>561054.19383333274</v>
      </c>
      <c r="V108" s="69">
        <f>SUM(V8:V107)</f>
        <v>0</v>
      </c>
      <c r="W108" s="69">
        <f>SUM(W8:W107)</f>
        <v>906032.6138333336</v>
      </c>
      <c r="X108" s="69">
        <f>SUM(X8:X107)</f>
        <v>427426.01999999926</v>
      </c>
      <c r="Y108" s="69">
        <f>SUM(Y8:Y107)</f>
        <v>887517.450000001</v>
      </c>
      <c r="Z108" s="69">
        <f>SUM(Z8:Z107)</f>
        <v>4997541.3661666652</v>
      </c>
      <c r="AA108" s="48"/>
    </row>
    <row r="109" spans="1:35" s="17" customFormat="1" ht="15.75" x14ac:dyDescent="0.25">
      <c r="A109" s="49"/>
      <c r="B109" s="48"/>
      <c r="C109" s="50"/>
      <c r="D109" s="50"/>
      <c r="E109" s="51"/>
      <c r="F109" s="51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52"/>
      <c r="R109" s="53"/>
      <c r="S109" s="53"/>
      <c r="T109" s="53"/>
      <c r="U109" s="53"/>
      <c r="V109" s="53"/>
      <c r="W109" s="53"/>
      <c r="X109" s="53"/>
      <c r="Y109" s="53"/>
      <c r="Z109" s="53"/>
      <c r="AA109" s="48"/>
    </row>
    <row r="110" spans="1:35" s="19" customFormat="1" ht="17.25" x14ac:dyDescent="0.3">
      <c r="A110" s="54"/>
      <c r="B110" s="55"/>
      <c r="C110" s="56"/>
      <c r="D110" s="57" t="s">
        <v>215</v>
      </c>
      <c r="E110" s="54"/>
      <c r="F110" s="54"/>
      <c r="G110" s="58"/>
      <c r="H110" s="54"/>
      <c r="I110" s="59"/>
      <c r="J110" s="60"/>
      <c r="K110" s="61"/>
      <c r="L110" s="60"/>
      <c r="M110" s="60"/>
      <c r="N110" s="60"/>
      <c r="O110" s="60"/>
      <c r="P110" s="60"/>
      <c r="Q110" s="62"/>
      <c r="R110" s="63"/>
      <c r="S110" s="61"/>
      <c r="T110" s="60"/>
      <c r="U110" s="70"/>
      <c r="V110" s="61"/>
      <c r="W110" s="60"/>
      <c r="X110" s="60"/>
      <c r="Y110" s="60"/>
      <c r="Z110" s="64"/>
      <c r="AA110" s="65"/>
      <c r="AB110" s="28"/>
      <c r="AC110" s="28"/>
      <c r="AD110" s="28"/>
      <c r="AE110" s="28"/>
      <c r="AF110" s="28"/>
      <c r="AG110" s="28"/>
      <c r="AH110" s="28"/>
      <c r="AI110" s="28"/>
    </row>
    <row r="111" spans="1:35" s="19" customFormat="1" ht="17.25" x14ac:dyDescent="0.3">
      <c r="A111" s="54"/>
      <c r="B111" s="66"/>
      <c r="C111" s="56"/>
      <c r="D111" s="66"/>
      <c r="E111" s="67"/>
      <c r="F111" s="67"/>
      <c r="G111" s="58"/>
      <c r="H111" s="54"/>
      <c r="I111" s="60"/>
      <c r="J111" s="60"/>
      <c r="K111" s="61"/>
      <c r="L111" s="60"/>
      <c r="M111" s="60"/>
      <c r="N111" s="60"/>
      <c r="O111" s="60"/>
      <c r="P111" s="60"/>
      <c r="Q111" s="68"/>
      <c r="R111" s="63"/>
      <c r="S111" s="61"/>
      <c r="T111" s="60"/>
      <c r="U111" s="71"/>
      <c r="V111" s="61"/>
      <c r="W111" s="60"/>
      <c r="X111" s="60"/>
      <c r="Y111" s="60"/>
      <c r="Z111" s="64"/>
      <c r="AA111" s="65"/>
      <c r="AB111" s="28"/>
      <c r="AC111" s="28"/>
      <c r="AD111" s="28"/>
      <c r="AE111" s="28"/>
      <c r="AF111" s="28"/>
      <c r="AG111" s="28"/>
      <c r="AH111" s="28"/>
      <c r="AI111" s="28"/>
    </row>
    <row r="112" spans="1:35" s="19" customFormat="1" ht="17.25" x14ac:dyDescent="0.3">
      <c r="A112" s="54"/>
      <c r="B112" s="66"/>
      <c r="C112" s="56"/>
      <c r="D112" s="66"/>
      <c r="E112" s="67"/>
      <c r="F112" s="67"/>
      <c r="G112" s="58"/>
      <c r="H112" s="59"/>
      <c r="I112" s="60"/>
      <c r="J112" s="60"/>
      <c r="K112" s="61"/>
      <c r="L112" s="60"/>
      <c r="M112" s="60"/>
      <c r="N112" s="60"/>
      <c r="O112" s="60"/>
      <c r="P112" s="60"/>
      <c r="Q112" s="68"/>
      <c r="R112" s="63"/>
      <c r="S112" s="61"/>
      <c r="T112" s="60"/>
      <c r="U112" s="61"/>
      <c r="V112" s="61"/>
      <c r="W112" s="60"/>
      <c r="X112" s="60"/>
      <c r="Y112" s="60"/>
      <c r="Z112" s="64"/>
      <c r="AA112" s="65"/>
      <c r="AB112" s="28"/>
      <c r="AC112" s="28"/>
      <c r="AD112" s="28"/>
      <c r="AE112" s="28"/>
      <c r="AF112" s="28"/>
      <c r="AG112" s="28"/>
      <c r="AH112" s="28"/>
      <c r="AI112" s="28"/>
    </row>
    <row r="113" spans="2:35" s="19" customFormat="1" ht="17.25" x14ac:dyDescent="0.3">
      <c r="C113" s="20"/>
      <c r="D113" s="32"/>
      <c r="E113" s="30"/>
      <c r="F113" s="30"/>
      <c r="G113" s="21"/>
      <c r="H113" s="22"/>
      <c r="I113" s="23"/>
      <c r="J113" s="23"/>
      <c r="K113" s="26"/>
      <c r="L113" s="23"/>
      <c r="M113" s="23"/>
      <c r="N113" s="23"/>
      <c r="O113" s="23"/>
      <c r="P113" s="23"/>
      <c r="Q113" s="31"/>
      <c r="R113" s="25"/>
      <c r="S113" s="26"/>
      <c r="T113" s="23"/>
      <c r="U113" s="61"/>
      <c r="V113" s="26"/>
      <c r="W113" s="23"/>
      <c r="X113" s="23"/>
      <c r="Y113" s="23"/>
      <c r="Z113" s="27"/>
      <c r="AA113" s="28"/>
      <c r="AB113" s="28"/>
      <c r="AC113" s="28"/>
      <c r="AD113" s="28"/>
      <c r="AE113" s="28"/>
      <c r="AF113" s="28"/>
      <c r="AG113" s="28"/>
      <c r="AH113" s="28"/>
      <c r="AI113" s="28"/>
    </row>
    <row r="114" spans="2:35" s="19" customFormat="1" ht="17.25" x14ac:dyDescent="0.3">
      <c r="C114" s="20"/>
      <c r="D114" s="29"/>
      <c r="E114" s="30"/>
      <c r="F114" s="30"/>
      <c r="G114" s="21"/>
      <c r="H114" s="22"/>
      <c r="I114" s="23"/>
      <c r="J114" s="23"/>
      <c r="K114" s="26"/>
      <c r="L114" s="23"/>
      <c r="M114" s="23"/>
      <c r="N114" s="23"/>
      <c r="O114" s="23"/>
      <c r="P114" s="23"/>
      <c r="Q114" s="31"/>
      <c r="R114" s="25"/>
      <c r="S114" s="26"/>
      <c r="T114" s="23"/>
      <c r="U114" s="61"/>
      <c r="V114" s="26"/>
      <c r="W114" s="23"/>
      <c r="X114" s="23"/>
      <c r="Y114" s="23"/>
      <c r="Z114" s="27"/>
      <c r="AA114" s="28"/>
      <c r="AB114" s="28"/>
      <c r="AC114" s="28"/>
      <c r="AD114" s="28"/>
      <c r="AE114" s="28"/>
      <c r="AF114" s="28"/>
      <c r="AG114" s="28"/>
      <c r="AH114" s="28"/>
      <c r="AI114" s="28"/>
    </row>
    <row r="115" spans="2:35" s="19" customFormat="1" ht="17.25" x14ac:dyDescent="0.3">
      <c r="B115" s="29" t="s">
        <v>216</v>
      </c>
      <c r="C115" s="20"/>
      <c r="E115" s="29" t="s">
        <v>217</v>
      </c>
      <c r="F115" s="29"/>
      <c r="G115" s="29"/>
      <c r="H115" s="29"/>
      <c r="I115" s="29"/>
      <c r="J115" s="29"/>
      <c r="K115" s="26"/>
      <c r="L115" s="23"/>
      <c r="M115" s="23"/>
      <c r="N115" s="23"/>
      <c r="O115" s="23"/>
      <c r="P115" s="23"/>
      <c r="Q115" s="31"/>
      <c r="R115" s="25"/>
      <c r="S115" s="26"/>
      <c r="T115" s="23"/>
      <c r="U115" s="61"/>
      <c r="V115" s="26"/>
      <c r="W115" s="23"/>
      <c r="X115" s="23"/>
      <c r="Y115" s="23"/>
      <c r="Z115" s="27"/>
      <c r="AA115" s="28"/>
      <c r="AB115" s="28"/>
      <c r="AC115" s="28"/>
      <c r="AD115" s="28"/>
      <c r="AE115" s="28"/>
      <c r="AF115" s="28"/>
      <c r="AG115" s="28"/>
      <c r="AH115" s="28"/>
      <c r="AI115" s="28"/>
    </row>
    <row r="116" spans="2:35" s="19" customFormat="1" ht="17.25" x14ac:dyDescent="0.3">
      <c r="B116" s="32" t="s">
        <v>218</v>
      </c>
      <c r="C116" s="20"/>
      <c r="E116" s="32" t="s">
        <v>219</v>
      </c>
      <c r="F116" s="32"/>
      <c r="G116" s="32"/>
      <c r="H116" s="32"/>
      <c r="I116" s="32"/>
      <c r="J116" s="32"/>
      <c r="K116" s="26"/>
      <c r="L116" s="23"/>
      <c r="M116" s="23"/>
      <c r="N116" s="23"/>
      <c r="O116" s="23"/>
      <c r="P116" s="23"/>
      <c r="Q116" s="31"/>
      <c r="R116" s="25"/>
      <c r="S116" s="26"/>
      <c r="T116" s="23"/>
      <c r="U116" s="61"/>
      <c r="V116" s="26"/>
      <c r="W116" s="23"/>
      <c r="X116" s="23"/>
      <c r="Y116" s="23"/>
      <c r="Z116" s="27"/>
      <c r="AA116" s="28"/>
      <c r="AB116" s="28"/>
      <c r="AC116" s="28"/>
      <c r="AD116" s="28"/>
      <c r="AE116" s="28"/>
      <c r="AF116" s="28"/>
      <c r="AG116" s="28"/>
      <c r="AH116" s="28"/>
      <c r="AI116" s="28"/>
    </row>
    <row r="117" spans="2:35" s="19" customFormat="1" ht="17.25" x14ac:dyDescent="0.3">
      <c r="C117" s="20"/>
      <c r="D117" s="29"/>
      <c r="E117" s="30"/>
      <c r="F117" s="30"/>
      <c r="G117" s="21"/>
      <c r="H117" s="22"/>
      <c r="I117" s="23"/>
      <c r="J117" s="23"/>
      <c r="K117" s="26"/>
      <c r="L117" s="23"/>
      <c r="M117" s="23"/>
      <c r="N117" s="23"/>
      <c r="O117" s="23"/>
      <c r="P117" s="23"/>
      <c r="Q117" s="31"/>
      <c r="R117" s="25"/>
      <c r="S117" s="26"/>
      <c r="T117" s="23"/>
      <c r="U117" s="61"/>
      <c r="V117" s="26"/>
      <c r="W117" s="23"/>
      <c r="X117" s="23"/>
      <c r="Y117" s="23"/>
      <c r="Z117" s="27"/>
      <c r="AA117" s="28"/>
      <c r="AB117" s="28"/>
      <c r="AC117" s="28"/>
      <c r="AD117" s="28"/>
      <c r="AE117" s="28"/>
      <c r="AF117" s="28"/>
      <c r="AG117" s="28"/>
      <c r="AH117" s="28"/>
      <c r="AI117" s="28"/>
    </row>
    <row r="118" spans="2:35" s="19" customFormat="1" ht="17.25" x14ac:dyDescent="0.3">
      <c r="B118" s="29"/>
      <c r="C118" s="20"/>
      <c r="D118" s="29"/>
      <c r="E118" s="30"/>
      <c r="F118" s="30"/>
      <c r="G118" s="21"/>
      <c r="H118" s="22"/>
      <c r="I118" s="23"/>
      <c r="J118" s="23"/>
      <c r="K118" s="26"/>
      <c r="L118" s="23"/>
      <c r="M118" s="23"/>
      <c r="N118" s="23"/>
      <c r="O118" s="23"/>
      <c r="P118" s="23"/>
      <c r="Q118" s="31"/>
      <c r="R118" s="25"/>
      <c r="S118" s="26"/>
      <c r="T118" s="23"/>
      <c r="U118" s="61"/>
      <c r="V118" s="26"/>
      <c r="W118" s="23"/>
      <c r="X118" s="23"/>
      <c r="Y118" s="23"/>
      <c r="Z118" s="27"/>
      <c r="AA118" s="28"/>
      <c r="AB118" s="28"/>
      <c r="AC118" s="28"/>
      <c r="AD118" s="28"/>
      <c r="AE118" s="28"/>
      <c r="AF118" s="28"/>
      <c r="AG118" s="28"/>
      <c r="AH118" s="28"/>
      <c r="AI118" s="28"/>
    </row>
    <row r="119" spans="2:35" s="19" customFormat="1" ht="17.25" x14ac:dyDescent="0.3">
      <c r="B119" s="29"/>
      <c r="C119" s="20"/>
      <c r="E119" s="30"/>
      <c r="F119" s="30"/>
      <c r="G119" s="21"/>
      <c r="H119" s="21"/>
      <c r="I119" s="23"/>
      <c r="J119" s="23"/>
      <c r="K119" s="26"/>
      <c r="L119" s="23"/>
      <c r="M119" s="23"/>
      <c r="N119" s="23"/>
      <c r="O119" s="23"/>
      <c r="P119" s="23"/>
      <c r="Q119" s="24"/>
      <c r="R119" s="25"/>
      <c r="S119" s="26"/>
      <c r="T119" s="23"/>
      <c r="U119" s="61"/>
      <c r="V119" s="26"/>
      <c r="W119" s="23"/>
      <c r="X119" s="23"/>
      <c r="Y119" s="23"/>
      <c r="Z119" s="27"/>
      <c r="AA119" s="28"/>
      <c r="AB119" s="28"/>
      <c r="AC119" s="28"/>
      <c r="AD119" s="28"/>
      <c r="AE119" s="28"/>
      <c r="AF119" s="28"/>
      <c r="AG119" s="28"/>
      <c r="AH119" s="28"/>
      <c r="AI119" s="28"/>
    </row>
    <row r="120" spans="2:35" s="16" customFormat="1" ht="15.75" x14ac:dyDescent="0.25">
      <c r="B120" s="29"/>
      <c r="C120" s="33"/>
      <c r="E120" s="34"/>
      <c r="F120" s="34"/>
      <c r="G120" s="35"/>
      <c r="H120" s="5"/>
      <c r="I120" s="36"/>
      <c r="J120"/>
      <c r="K120" s="6"/>
      <c r="L120"/>
      <c r="M120"/>
      <c r="N120"/>
      <c r="O120"/>
      <c r="P120"/>
      <c r="Q120" s="37"/>
      <c r="R120" s="6"/>
      <c r="S120" s="6"/>
      <c r="T120"/>
      <c r="U120" s="73"/>
      <c r="V120" s="38"/>
      <c r="W120"/>
      <c r="X120"/>
      <c r="Y120"/>
      <c r="Z120" s="39"/>
      <c r="AA120" s="40"/>
      <c r="AB120" s="40"/>
      <c r="AC120" s="40"/>
      <c r="AD120" s="40"/>
      <c r="AE120" s="40"/>
      <c r="AF120" s="40"/>
      <c r="AG120" s="40"/>
      <c r="AH120" s="40"/>
      <c r="AI120" s="40"/>
    </row>
    <row r="121" spans="2:35" x14ac:dyDescent="0.25">
      <c r="B121" s="16"/>
      <c r="G121" s="41"/>
      <c r="H121" s="16"/>
      <c r="I121" s="42"/>
      <c r="J121" s="42"/>
      <c r="K121" s="42"/>
      <c r="L121" s="42"/>
      <c r="M121" s="42"/>
      <c r="N121" s="42"/>
      <c r="O121" s="43"/>
      <c r="P121" s="43"/>
      <c r="Q121" s="44"/>
      <c r="R121" s="42"/>
      <c r="S121" s="42"/>
      <c r="T121" s="43"/>
      <c r="U121" s="74"/>
      <c r="V121" s="42"/>
      <c r="W121" s="43"/>
      <c r="X121" s="45"/>
      <c r="Y121" s="43"/>
      <c r="Z121" s="43"/>
    </row>
    <row r="122" spans="2:35" x14ac:dyDescent="0.25">
      <c r="G122" s="41"/>
      <c r="H122" s="16"/>
      <c r="I122" s="42"/>
      <c r="J122" s="42"/>
      <c r="K122" s="42"/>
      <c r="L122" s="42"/>
      <c r="M122" s="42"/>
      <c r="N122" s="42"/>
      <c r="O122" s="43"/>
      <c r="P122" s="43"/>
      <c r="Q122" s="44"/>
      <c r="R122" s="42"/>
      <c r="S122" s="42"/>
      <c r="T122" s="43"/>
      <c r="U122" s="74"/>
      <c r="V122" s="42"/>
      <c r="W122" s="43"/>
      <c r="X122" s="45"/>
      <c r="Y122" s="43"/>
      <c r="Z122" s="43"/>
    </row>
    <row r="123" spans="2:35" x14ac:dyDescent="0.25">
      <c r="G123" s="46"/>
    </row>
    <row r="124" spans="2:35" x14ac:dyDescent="0.25">
      <c r="G124" s="46"/>
    </row>
    <row r="125" spans="2:35" x14ac:dyDescent="0.25">
      <c r="G125" s="46"/>
    </row>
    <row r="126" spans="2:35" x14ac:dyDescent="0.25">
      <c r="G126" s="46"/>
    </row>
    <row r="127" spans="2:35" x14ac:dyDescent="0.25">
      <c r="G127" s="46"/>
    </row>
    <row r="128" spans="2:35" x14ac:dyDescent="0.25">
      <c r="G128" s="46"/>
    </row>
    <row r="129" spans="7:7" x14ac:dyDescent="0.25">
      <c r="G129" s="46"/>
    </row>
    <row r="130" spans="7:7" x14ac:dyDescent="0.25">
      <c r="G130" s="46"/>
    </row>
    <row r="131" spans="7:7" x14ac:dyDescent="0.25">
      <c r="G131" s="46"/>
    </row>
    <row r="132" spans="7:7" x14ac:dyDescent="0.25">
      <c r="G132" s="46"/>
    </row>
    <row r="133" spans="7:7" x14ac:dyDescent="0.25">
      <c r="G133" s="46"/>
    </row>
    <row r="134" spans="7:7" x14ac:dyDescent="0.25">
      <c r="G134" s="46"/>
    </row>
    <row r="135" spans="7:7" x14ac:dyDescent="0.25">
      <c r="G135" s="46"/>
    </row>
    <row r="136" spans="7:7" x14ac:dyDescent="0.25">
      <c r="G136" s="46"/>
    </row>
    <row r="137" spans="7:7" x14ac:dyDescent="0.25">
      <c r="G137" s="46"/>
    </row>
    <row r="138" spans="7:7" x14ac:dyDescent="0.25">
      <c r="G138" s="46"/>
    </row>
    <row r="139" spans="7:7" x14ac:dyDescent="0.25">
      <c r="G139" s="46"/>
    </row>
    <row r="140" spans="7:7" x14ac:dyDescent="0.25">
      <c r="G140" s="46"/>
    </row>
    <row r="141" spans="7:7" x14ac:dyDescent="0.25">
      <c r="G141" s="46"/>
    </row>
    <row r="142" spans="7:7" x14ac:dyDescent="0.25">
      <c r="G142" s="46"/>
    </row>
    <row r="143" spans="7:7" x14ac:dyDescent="0.25">
      <c r="G143" s="46"/>
    </row>
    <row r="144" spans="7:7" x14ac:dyDescent="0.25">
      <c r="G144" s="46"/>
    </row>
    <row r="145" spans="7:7" x14ac:dyDescent="0.25">
      <c r="G145" s="46"/>
    </row>
    <row r="146" spans="7:7" x14ac:dyDescent="0.25">
      <c r="G146" s="46"/>
    </row>
    <row r="147" spans="7:7" x14ac:dyDescent="0.25">
      <c r="G147" s="46"/>
    </row>
    <row r="148" spans="7:7" x14ac:dyDescent="0.25">
      <c r="G148" s="46"/>
    </row>
    <row r="149" spans="7:7" x14ac:dyDescent="0.25">
      <c r="G149" s="46"/>
    </row>
    <row r="150" spans="7:7" x14ac:dyDescent="0.25">
      <c r="G150" s="46"/>
    </row>
    <row r="151" spans="7:7" x14ac:dyDescent="0.25">
      <c r="G151" s="46"/>
    </row>
    <row r="152" spans="7:7" x14ac:dyDescent="0.25">
      <c r="G152" s="46"/>
    </row>
    <row r="153" spans="7:7" x14ac:dyDescent="0.25">
      <c r="G153" s="46"/>
    </row>
    <row r="154" spans="7:7" x14ac:dyDescent="0.25">
      <c r="G154" s="46"/>
    </row>
    <row r="155" spans="7:7" x14ac:dyDescent="0.25">
      <c r="G155" s="46"/>
    </row>
    <row r="156" spans="7:7" x14ac:dyDescent="0.25">
      <c r="G156" s="46"/>
    </row>
    <row r="157" spans="7:7" x14ac:dyDescent="0.25">
      <c r="G157" s="46"/>
    </row>
    <row r="158" spans="7:7" x14ac:dyDescent="0.25">
      <c r="G158" s="46"/>
    </row>
    <row r="159" spans="7:7" x14ac:dyDescent="0.25">
      <c r="G159" s="46"/>
    </row>
    <row r="160" spans="7:7" x14ac:dyDescent="0.25">
      <c r="G160" s="46"/>
    </row>
    <row r="161" spans="7:7" x14ac:dyDescent="0.25">
      <c r="G161" s="46"/>
    </row>
    <row r="162" spans="7:7" x14ac:dyDescent="0.25">
      <c r="G162" s="46"/>
    </row>
    <row r="163" spans="7:7" x14ac:dyDescent="0.25">
      <c r="G163" s="46"/>
    </row>
    <row r="164" spans="7:7" x14ac:dyDescent="0.25">
      <c r="G164" s="46"/>
    </row>
    <row r="165" spans="7:7" x14ac:dyDescent="0.25">
      <c r="G165" s="46"/>
    </row>
    <row r="166" spans="7:7" x14ac:dyDescent="0.25">
      <c r="G166" s="46"/>
    </row>
    <row r="167" spans="7:7" x14ac:dyDescent="0.25">
      <c r="G167" s="46"/>
    </row>
    <row r="168" spans="7:7" x14ac:dyDescent="0.25">
      <c r="G168" s="46"/>
    </row>
    <row r="169" spans="7:7" x14ac:dyDescent="0.25">
      <c r="G169" s="46"/>
    </row>
    <row r="170" spans="7:7" x14ac:dyDescent="0.25">
      <c r="G170" s="46"/>
    </row>
    <row r="171" spans="7:7" x14ac:dyDescent="0.25">
      <c r="G171" s="46"/>
    </row>
    <row r="172" spans="7:7" x14ac:dyDescent="0.25">
      <c r="G172" s="46"/>
    </row>
    <row r="173" spans="7:7" x14ac:dyDescent="0.25">
      <c r="G173" s="46"/>
    </row>
    <row r="174" spans="7:7" x14ac:dyDescent="0.25">
      <c r="G174" s="46"/>
    </row>
    <row r="175" spans="7:7" x14ac:dyDescent="0.25">
      <c r="G175" s="46"/>
    </row>
    <row r="176" spans="7:7" x14ac:dyDescent="0.25">
      <c r="G176" s="46"/>
    </row>
    <row r="177" spans="7:7" x14ac:dyDescent="0.25">
      <c r="G177" s="46"/>
    </row>
    <row r="178" spans="7:7" x14ac:dyDescent="0.25">
      <c r="G178" s="46"/>
    </row>
    <row r="179" spans="7:7" x14ac:dyDescent="0.25">
      <c r="G179" s="46"/>
    </row>
    <row r="180" spans="7:7" x14ac:dyDescent="0.25">
      <c r="G180" s="46"/>
    </row>
    <row r="181" spans="7:7" x14ac:dyDescent="0.25">
      <c r="G181" s="46"/>
    </row>
    <row r="182" spans="7:7" x14ac:dyDescent="0.25">
      <c r="G182" s="46"/>
    </row>
    <row r="183" spans="7:7" x14ac:dyDescent="0.25">
      <c r="G183" s="46"/>
    </row>
    <row r="184" spans="7:7" x14ac:dyDescent="0.25">
      <c r="G184" s="46"/>
    </row>
    <row r="185" spans="7:7" x14ac:dyDescent="0.25">
      <c r="G185" s="46"/>
    </row>
    <row r="186" spans="7:7" x14ac:dyDescent="0.25">
      <c r="G186" s="46"/>
    </row>
    <row r="187" spans="7:7" x14ac:dyDescent="0.25">
      <c r="G187" s="46"/>
    </row>
    <row r="188" spans="7:7" x14ac:dyDescent="0.25">
      <c r="G188" s="46"/>
    </row>
    <row r="189" spans="7:7" x14ac:dyDescent="0.25">
      <c r="G189" s="46"/>
    </row>
    <row r="190" spans="7:7" x14ac:dyDescent="0.25">
      <c r="G190" s="46"/>
    </row>
    <row r="191" spans="7:7" x14ac:dyDescent="0.25">
      <c r="G191" s="46"/>
    </row>
    <row r="192" spans="7:7" x14ac:dyDescent="0.25">
      <c r="G192" s="46"/>
    </row>
    <row r="193" spans="7:7" x14ac:dyDescent="0.25">
      <c r="G193" s="46"/>
    </row>
    <row r="194" spans="7:7" x14ac:dyDescent="0.25">
      <c r="G194" s="46"/>
    </row>
    <row r="195" spans="7:7" x14ac:dyDescent="0.25">
      <c r="G195" s="46"/>
    </row>
    <row r="196" spans="7:7" x14ac:dyDescent="0.25">
      <c r="G196" s="46"/>
    </row>
    <row r="197" spans="7:7" x14ac:dyDescent="0.25">
      <c r="G197" s="46"/>
    </row>
    <row r="198" spans="7:7" x14ac:dyDescent="0.25">
      <c r="G198" s="46"/>
    </row>
    <row r="199" spans="7:7" x14ac:dyDescent="0.25">
      <c r="G199" s="46"/>
    </row>
    <row r="200" spans="7:7" x14ac:dyDescent="0.25">
      <c r="G200" s="46"/>
    </row>
    <row r="201" spans="7:7" x14ac:dyDescent="0.25">
      <c r="G201" s="46"/>
    </row>
    <row r="202" spans="7:7" x14ac:dyDescent="0.25">
      <c r="G202" s="46"/>
    </row>
    <row r="203" spans="7:7" x14ac:dyDescent="0.25">
      <c r="G203" s="46"/>
    </row>
    <row r="204" spans="7:7" x14ac:dyDescent="0.25">
      <c r="G204" s="46"/>
    </row>
    <row r="205" spans="7:7" x14ac:dyDescent="0.25">
      <c r="G205" s="46"/>
    </row>
    <row r="206" spans="7:7" x14ac:dyDescent="0.25">
      <c r="G206" s="46"/>
    </row>
    <row r="207" spans="7:7" x14ac:dyDescent="0.25">
      <c r="G207" s="46"/>
    </row>
    <row r="208" spans="7:7" x14ac:dyDescent="0.25">
      <c r="G208" s="46"/>
    </row>
    <row r="209" spans="7:7" x14ac:dyDescent="0.25">
      <c r="G209" s="46"/>
    </row>
    <row r="210" spans="7:7" x14ac:dyDescent="0.25">
      <c r="G210" s="46"/>
    </row>
    <row r="211" spans="7:7" x14ac:dyDescent="0.25">
      <c r="G211" s="46"/>
    </row>
    <row r="212" spans="7:7" x14ac:dyDescent="0.25">
      <c r="G212" s="46"/>
    </row>
    <row r="213" spans="7:7" x14ac:dyDescent="0.25">
      <c r="G213" s="46"/>
    </row>
    <row r="214" spans="7:7" x14ac:dyDescent="0.25">
      <c r="G214" s="46"/>
    </row>
    <row r="215" spans="7:7" x14ac:dyDescent="0.25">
      <c r="G215" s="46"/>
    </row>
    <row r="216" spans="7:7" x14ac:dyDescent="0.25">
      <c r="G216" s="46"/>
    </row>
    <row r="217" spans="7:7" x14ac:dyDescent="0.25">
      <c r="G217" s="46"/>
    </row>
    <row r="218" spans="7:7" x14ac:dyDescent="0.25">
      <c r="G218" s="46"/>
    </row>
    <row r="219" spans="7:7" x14ac:dyDescent="0.25">
      <c r="G219" s="46"/>
    </row>
    <row r="220" spans="7:7" x14ac:dyDescent="0.25">
      <c r="G220" s="46"/>
    </row>
    <row r="221" spans="7:7" x14ac:dyDescent="0.25">
      <c r="G221" s="46"/>
    </row>
    <row r="222" spans="7:7" x14ac:dyDescent="0.25">
      <c r="G222" s="46"/>
    </row>
    <row r="223" spans="7:7" x14ac:dyDescent="0.25">
      <c r="G223" s="46"/>
    </row>
    <row r="224" spans="7:7" x14ac:dyDescent="0.25">
      <c r="G224" s="46"/>
    </row>
    <row r="225" spans="7:7" x14ac:dyDescent="0.25">
      <c r="G225" s="46"/>
    </row>
    <row r="226" spans="7:7" x14ac:dyDescent="0.25">
      <c r="G226" s="46"/>
    </row>
    <row r="227" spans="7:7" x14ac:dyDescent="0.25">
      <c r="G227" s="46"/>
    </row>
    <row r="228" spans="7:7" x14ac:dyDescent="0.25">
      <c r="G228" s="46"/>
    </row>
    <row r="229" spans="7:7" x14ac:dyDescent="0.25">
      <c r="G229" s="46"/>
    </row>
    <row r="230" spans="7:7" x14ac:dyDescent="0.25">
      <c r="G230" s="46"/>
    </row>
    <row r="231" spans="7:7" x14ac:dyDescent="0.25">
      <c r="G231" s="46"/>
    </row>
    <row r="232" spans="7:7" x14ac:dyDescent="0.25">
      <c r="G232" s="46"/>
    </row>
    <row r="233" spans="7:7" x14ac:dyDescent="0.25">
      <c r="G233" s="46"/>
    </row>
    <row r="234" spans="7:7" x14ac:dyDescent="0.25">
      <c r="G234" s="46"/>
    </row>
    <row r="235" spans="7:7" x14ac:dyDescent="0.25">
      <c r="G235" s="46"/>
    </row>
    <row r="236" spans="7:7" x14ac:dyDescent="0.25">
      <c r="G236" s="46"/>
    </row>
    <row r="237" spans="7:7" x14ac:dyDescent="0.25">
      <c r="G237" s="46"/>
    </row>
    <row r="238" spans="7:7" x14ac:dyDescent="0.25">
      <c r="G238" s="46"/>
    </row>
    <row r="239" spans="7:7" x14ac:dyDescent="0.25">
      <c r="G239" s="46"/>
    </row>
    <row r="240" spans="7:7" x14ac:dyDescent="0.25">
      <c r="G240" s="46"/>
    </row>
    <row r="241" spans="7:7" x14ac:dyDescent="0.25">
      <c r="G241" s="46"/>
    </row>
    <row r="242" spans="7:7" x14ac:dyDescent="0.25">
      <c r="G242" s="46"/>
    </row>
    <row r="243" spans="7:7" x14ac:dyDescent="0.25">
      <c r="G243" s="46"/>
    </row>
    <row r="244" spans="7:7" x14ac:dyDescent="0.25">
      <c r="G244" s="46"/>
    </row>
    <row r="245" spans="7:7" x14ac:dyDescent="0.25">
      <c r="G245" s="46"/>
    </row>
    <row r="246" spans="7:7" x14ac:dyDescent="0.25">
      <c r="G246" s="46"/>
    </row>
    <row r="247" spans="7:7" x14ac:dyDescent="0.25">
      <c r="G247" s="46"/>
    </row>
    <row r="248" spans="7:7" x14ac:dyDescent="0.25">
      <c r="G248" s="46"/>
    </row>
    <row r="249" spans="7:7" x14ac:dyDescent="0.25">
      <c r="G249" s="46"/>
    </row>
    <row r="250" spans="7:7" x14ac:dyDescent="0.25">
      <c r="G250" s="46"/>
    </row>
    <row r="251" spans="7:7" x14ac:dyDescent="0.25">
      <c r="G251" s="46"/>
    </row>
    <row r="252" spans="7:7" x14ac:dyDescent="0.25">
      <c r="G252" s="46"/>
    </row>
    <row r="253" spans="7:7" x14ac:dyDescent="0.25">
      <c r="G253" s="46"/>
    </row>
    <row r="254" spans="7:7" x14ac:dyDescent="0.25">
      <c r="G254" s="46"/>
    </row>
    <row r="255" spans="7:7" x14ac:dyDescent="0.25">
      <c r="G255" s="46"/>
    </row>
    <row r="256" spans="7:7" x14ac:dyDescent="0.25">
      <c r="G256" s="46"/>
    </row>
    <row r="257" spans="7:7" x14ac:dyDescent="0.25">
      <c r="G257" s="46"/>
    </row>
    <row r="258" spans="7:7" x14ac:dyDescent="0.25">
      <c r="G258" s="46"/>
    </row>
    <row r="259" spans="7:7" x14ac:dyDescent="0.25">
      <c r="G259" s="46"/>
    </row>
    <row r="260" spans="7:7" x14ac:dyDescent="0.25">
      <c r="G260" s="46"/>
    </row>
    <row r="261" spans="7:7" x14ac:dyDescent="0.25">
      <c r="G261" s="46"/>
    </row>
    <row r="262" spans="7:7" x14ac:dyDescent="0.25">
      <c r="G262" s="46"/>
    </row>
    <row r="263" spans="7:7" x14ac:dyDescent="0.25">
      <c r="G263" s="46"/>
    </row>
    <row r="264" spans="7:7" x14ac:dyDescent="0.25">
      <c r="G264" s="46"/>
    </row>
    <row r="265" spans="7:7" x14ac:dyDescent="0.25">
      <c r="G265" s="46"/>
    </row>
    <row r="266" spans="7:7" x14ac:dyDescent="0.25">
      <c r="G266" s="46"/>
    </row>
    <row r="267" spans="7:7" x14ac:dyDescent="0.25">
      <c r="G267" s="46"/>
    </row>
    <row r="268" spans="7:7" x14ac:dyDescent="0.25">
      <c r="G268" s="46"/>
    </row>
    <row r="269" spans="7:7" x14ac:dyDescent="0.25">
      <c r="G269" s="46"/>
    </row>
    <row r="270" spans="7:7" x14ac:dyDescent="0.25">
      <c r="G270" s="46"/>
    </row>
    <row r="271" spans="7:7" x14ac:dyDescent="0.25">
      <c r="G271" s="46"/>
    </row>
    <row r="272" spans="7:7" x14ac:dyDescent="0.25">
      <c r="G272" s="46"/>
    </row>
    <row r="273" spans="7:7" x14ac:dyDescent="0.25">
      <c r="G273" s="46"/>
    </row>
    <row r="274" spans="7:7" x14ac:dyDescent="0.25">
      <c r="G274" s="46"/>
    </row>
    <row r="275" spans="7:7" x14ac:dyDescent="0.25">
      <c r="G275" s="46"/>
    </row>
    <row r="276" spans="7:7" x14ac:dyDescent="0.25">
      <c r="G276" s="46"/>
    </row>
    <row r="277" spans="7:7" x14ac:dyDescent="0.25">
      <c r="G277" s="46"/>
    </row>
    <row r="278" spans="7:7" x14ac:dyDescent="0.25">
      <c r="G278" s="46"/>
    </row>
    <row r="279" spans="7:7" x14ac:dyDescent="0.25">
      <c r="G279" s="46"/>
    </row>
    <row r="280" spans="7:7" x14ac:dyDescent="0.25">
      <c r="G280" s="46"/>
    </row>
    <row r="281" spans="7:7" x14ac:dyDescent="0.25">
      <c r="G281" s="46"/>
    </row>
    <row r="282" spans="7:7" x14ac:dyDescent="0.25">
      <c r="G282" s="46"/>
    </row>
    <row r="283" spans="7:7" x14ac:dyDescent="0.25">
      <c r="G283" s="46"/>
    </row>
    <row r="284" spans="7:7" x14ac:dyDescent="0.25">
      <c r="G284" s="46"/>
    </row>
    <row r="285" spans="7:7" x14ac:dyDescent="0.25">
      <c r="G285" s="46"/>
    </row>
    <row r="286" spans="7:7" x14ac:dyDescent="0.25">
      <c r="G286" s="46"/>
    </row>
    <row r="287" spans="7:7" x14ac:dyDescent="0.25">
      <c r="G287" s="46"/>
    </row>
    <row r="288" spans="7:7" x14ac:dyDescent="0.25">
      <c r="G288" s="46"/>
    </row>
    <row r="289" spans="7:7" x14ac:dyDescent="0.25">
      <c r="G289" s="46"/>
    </row>
    <row r="290" spans="7:7" x14ac:dyDescent="0.25">
      <c r="G290" s="46"/>
    </row>
    <row r="291" spans="7:7" x14ac:dyDescent="0.25">
      <c r="G291" s="46"/>
    </row>
    <row r="292" spans="7:7" x14ac:dyDescent="0.25">
      <c r="G292" s="46"/>
    </row>
    <row r="293" spans="7:7" x14ac:dyDescent="0.25">
      <c r="G293" s="46"/>
    </row>
    <row r="294" spans="7:7" x14ac:dyDescent="0.25">
      <c r="G294" s="46"/>
    </row>
    <row r="295" spans="7:7" x14ac:dyDescent="0.25">
      <c r="G295" s="46"/>
    </row>
    <row r="296" spans="7:7" x14ac:dyDescent="0.25">
      <c r="G296" s="46"/>
    </row>
    <row r="297" spans="7:7" x14ac:dyDescent="0.25">
      <c r="G297" s="46"/>
    </row>
    <row r="298" spans="7:7" x14ac:dyDescent="0.25">
      <c r="G298" s="46"/>
    </row>
    <row r="299" spans="7:7" x14ac:dyDescent="0.25">
      <c r="G299" s="46"/>
    </row>
    <row r="300" spans="7:7" x14ac:dyDescent="0.25">
      <c r="G300" s="46"/>
    </row>
    <row r="301" spans="7:7" x14ac:dyDescent="0.25">
      <c r="G301" s="46"/>
    </row>
    <row r="302" spans="7:7" x14ac:dyDescent="0.25">
      <c r="G302" s="46"/>
    </row>
    <row r="303" spans="7:7" x14ac:dyDescent="0.25">
      <c r="G303" s="46"/>
    </row>
    <row r="304" spans="7:7" x14ac:dyDescent="0.25">
      <c r="G304" s="46"/>
    </row>
    <row r="305" spans="7:7" x14ac:dyDescent="0.25">
      <c r="G305" s="46"/>
    </row>
    <row r="306" spans="7:7" x14ac:dyDescent="0.25">
      <c r="G306" s="46"/>
    </row>
    <row r="307" spans="7:7" x14ac:dyDescent="0.25">
      <c r="G307" s="46"/>
    </row>
    <row r="308" spans="7:7" x14ac:dyDescent="0.25">
      <c r="G308" s="46"/>
    </row>
    <row r="309" spans="7:7" x14ac:dyDescent="0.25">
      <c r="G309" s="46"/>
    </row>
    <row r="310" spans="7:7" x14ac:dyDescent="0.25">
      <c r="G310" s="46"/>
    </row>
    <row r="311" spans="7:7" x14ac:dyDescent="0.25">
      <c r="G311" s="46"/>
    </row>
    <row r="312" spans="7:7" x14ac:dyDescent="0.25">
      <c r="G312" s="46"/>
    </row>
    <row r="313" spans="7:7" x14ac:dyDescent="0.25">
      <c r="G313" s="46"/>
    </row>
    <row r="314" spans="7:7" x14ac:dyDescent="0.25">
      <c r="G314" s="46"/>
    </row>
    <row r="315" spans="7:7" x14ac:dyDescent="0.25">
      <c r="G315" s="46"/>
    </row>
    <row r="316" spans="7:7" x14ac:dyDescent="0.25">
      <c r="G316" s="46"/>
    </row>
    <row r="317" spans="7:7" x14ac:dyDescent="0.25">
      <c r="G317" s="46"/>
    </row>
    <row r="318" spans="7:7" x14ac:dyDescent="0.25">
      <c r="G318" s="46"/>
    </row>
    <row r="319" spans="7:7" x14ac:dyDescent="0.25">
      <c r="G319" s="46"/>
    </row>
    <row r="320" spans="7:7" x14ac:dyDescent="0.25">
      <c r="G320" s="46"/>
    </row>
    <row r="321" spans="7:7" x14ac:dyDescent="0.25">
      <c r="G321" s="46"/>
    </row>
    <row r="322" spans="7:7" x14ac:dyDescent="0.25">
      <c r="G322" s="46"/>
    </row>
    <row r="323" spans="7:7" x14ac:dyDescent="0.25">
      <c r="G323" s="46"/>
    </row>
    <row r="324" spans="7:7" x14ac:dyDescent="0.25">
      <c r="G324" s="46"/>
    </row>
    <row r="325" spans="7:7" x14ac:dyDescent="0.25">
      <c r="G325" s="46"/>
    </row>
    <row r="326" spans="7:7" x14ac:dyDescent="0.25">
      <c r="G326" s="46"/>
    </row>
    <row r="327" spans="7:7" x14ac:dyDescent="0.25">
      <c r="G327" s="46"/>
    </row>
    <row r="328" spans="7:7" x14ac:dyDescent="0.25">
      <c r="G328" s="46"/>
    </row>
    <row r="329" spans="7:7" x14ac:dyDescent="0.25">
      <c r="G329" s="46"/>
    </row>
    <row r="330" spans="7:7" x14ac:dyDescent="0.25">
      <c r="G330" s="46"/>
    </row>
    <row r="331" spans="7:7" x14ac:dyDescent="0.25">
      <c r="G331" s="46"/>
    </row>
    <row r="332" spans="7:7" x14ac:dyDescent="0.25">
      <c r="G332" s="46"/>
    </row>
    <row r="333" spans="7:7" x14ac:dyDescent="0.25">
      <c r="G333" s="46"/>
    </row>
    <row r="334" spans="7:7" x14ac:dyDescent="0.25">
      <c r="G334" s="46"/>
    </row>
    <row r="335" spans="7:7" x14ac:dyDescent="0.25">
      <c r="G335" s="46"/>
    </row>
    <row r="336" spans="7:7" x14ac:dyDescent="0.25">
      <c r="G336" s="46"/>
    </row>
    <row r="337" spans="7:7" x14ac:dyDescent="0.25">
      <c r="G337" s="46"/>
    </row>
    <row r="338" spans="7:7" x14ac:dyDescent="0.25">
      <c r="G338" s="46"/>
    </row>
    <row r="339" spans="7:7" x14ac:dyDescent="0.25">
      <c r="G339" s="46"/>
    </row>
    <row r="340" spans="7:7" x14ac:dyDescent="0.25">
      <c r="G340" s="46"/>
    </row>
    <row r="341" spans="7:7" x14ac:dyDescent="0.25">
      <c r="G341" s="46"/>
    </row>
    <row r="342" spans="7:7" x14ac:dyDescent="0.25">
      <c r="G342" s="46"/>
    </row>
    <row r="343" spans="7:7" x14ac:dyDescent="0.25">
      <c r="G343" s="46"/>
    </row>
    <row r="344" spans="7:7" x14ac:dyDescent="0.25">
      <c r="G344" s="46"/>
    </row>
    <row r="345" spans="7:7" x14ac:dyDescent="0.25">
      <c r="G345" s="46"/>
    </row>
    <row r="346" spans="7:7" x14ac:dyDescent="0.25">
      <c r="G346" s="46"/>
    </row>
    <row r="347" spans="7:7" x14ac:dyDescent="0.25">
      <c r="G347" s="46"/>
    </row>
    <row r="348" spans="7:7" x14ac:dyDescent="0.25">
      <c r="G348" s="46"/>
    </row>
    <row r="349" spans="7:7" x14ac:dyDescent="0.25">
      <c r="G349" s="46"/>
    </row>
    <row r="350" spans="7:7" x14ac:dyDescent="0.25">
      <c r="G350" s="46"/>
    </row>
    <row r="351" spans="7:7" x14ac:dyDescent="0.25">
      <c r="G351" s="46"/>
    </row>
    <row r="352" spans="7:7" x14ac:dyDescent="0.25">
      <c r="G352" s="46"/>
    </row>
    <row r="353" spans="7:7" x14ac:dyDescent="0.25">
      <c r="G353" s="46"/>
    </row>
    <row r="354" spans="7:7" x14ac:dyDescent="0.25">
      <c r="G354" s="46"/>
    </row>
    <row r="355" spans="7:7" x14ac:dyDescent="0.25">
      <c r="G355" s="46"/>
    </row>
    <row r="356" spans="7:7" x14ac:dyDescent="0.25">
      <c r="G356" s="46"/>
    </row>
    <row r="357" spans="7:7" x14ac:dyDescent="0.25">
      <c r="G357" s="46"/>
    </row>
    <row r="358" spans="7:7" x14ac:dyDescent="0.25">
      <c r="G358" s="46"/>
    </row>
    <row r="359" spans="7:7" x14ac:dyDescent="0.25">
      <c r="G359" s="46"/>
    </row>
    <row r="360" spans="7:7" x14ac:dyDescent="0.25">
      <c r="G360" s="46"/>
    </row>
    <row r="361" spans="7:7" x14ac:dyDescent="0.25">
      <c r="G361" s="46"/>
    </row>
    <row r="362" spans="7:7" x14ac:dyDescent="0.25">
      <c r="G362" s="46"/>
    </row>
    <row r="363" spans="7:7" x14ac:dyDescent="0.25">
      <c r="G363" s="46"/>
    </row>
    <row r="364" spans="7:7" x14ac:dyDescent="0.25">
      <c r="G364" s="46"/>
    </row>
    <row r="365" spans="7:7" x14ac:dyDescent="0.25">
      <c r="G365" s="46"/>
    </row>
    <row r="366" spans="7:7" x14ac:dyDescent="0.25">
      <c r="G366" s="46"/>
    </row>
    <row r="367" spans="7:7" x14ac:dyDescent="0.25">
      <c r="G367" s="46"/>
    </row>
    <row r="368" spans="7:7" x14ac:dyDescent="0.25">
      <c r="G368" s="46"/>
    </row>
    <row r="369" spans="7:7" x14ac:dyDescent="0.25">
      <c r="G369" s="46"/>
    </row>
    <row r="370" spans="7:7" x14ac:dyDescent="0.25">
      <c r="G370" s="46"/>
    </row>
    <row r="371" spans="7:7" x14ac:dyDescent="0.25">
      <c r="G371" s="46"/>
    </row>
    <row r="372" spans="7:7" x14ac:dyDescent="0.25">
      <c r="G372" s="46"/>
    </row>
    <row r="373" spans="7:7" x14ac:dyDescent="0.25">
      <c r="G373" s="46"/>
    </row>
    <row r="374" spans="7:7" x14ac:dyDescent="0.25">
      <c r="G374" s="46"/>
    </row>
    <row r="375" spans="7:7" x14ac:dyDescent="0.25">
      <c r="G375" s="46"/>
    </row>
    <row r="376" spans="7:7" x14ac:dyDescent="0.25">
      <c r="G376" s="46"/>
    </row>
    <row r="377" spans="7:7" x14ac:dyDescent="0.25">
      <c r="G377" s="46"/>
    </row>
    <row r="378" spans="7:7" x14ac:dyDescent="0.25">
      <c r="G378" s="46"/>
    </row>
    <row r="379" spans="7:7" x14ac:dyDescent="0.25">
      <c r="G379" s="46"/>
    </row>
    <row r="380" spans="7:7" x14ac:dyDescent="0.25">
      <c r="G380" s="46"/>
    </row>
    <row r="381" spans="7:7" x14ac:dyDescent="0.25">
      <c r="G381" s="46"/>
    </row>
    <row r="382" spans="7:7" x14ac:dyDescent="0.25">
      <c r="G382" s="46"/>
    </row>
    <row r="383" spans="7:7" x14ac:dyDescent="0.25">
      <c r="G383" s="46"/>
    </row>
  </sheetData>
  <mergeCells count="11">
    <mergeCell ref="A108:F108"/>
    <mergeCell ref="A4:Z4"/>
    <mergeCell ref="C5:C7"/>
    <mergeCell ref="I5:N5"/>
    <mergeCell ref="P5:U5"/>
    <mergeCell ref="X5:Y5"/>
    <mergeCell ref="I6:J6"/>
    <mergeCell ref="L6:M6"/>
    <mergeCell ref="X6:X7"/>
    <mergeCell ref="Y6:Y7"/>
    <mergeCell ref="K6:K7"/>
  </mergeCells>
  <pageMargins left="0.5" right="0" top="0.75" bottom="0.75" header="0.3" footer="0.3"/>
  <pageSetup paperSize="5" scale="47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FC97D6A6-1342-415A-B32C-7EC16FB9A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37999-6CB4-45E5-9555-93720AC202B7}">
  <ds:schemaRefs>
    <ds:schemaRef ds:uri="http://purl.org/dc/elements/1.1/"/>
    <ds:schemaRef ds:uri="http://www.w3.org/XML/1998/namespace"/>
    <ds:schemaRef ds:uri="http://purl.org/dc/dcmitype/"/>
    <ds:schemaRef ds:uri="8dedfef6-c5ba-4a3e-af87-6a55fe944720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a0356f3-83b3-42db-a4ea-d0e11b8bbd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Franchesca Moreno</dc:creator>
  <cp:keywords/>
  <dc:description/>
  <cp:lastModifiedBy>Franchesca Moreno</cp:lastModifiedBy>
  <cp:revision/>
  <cp:lastPrinted>2025-10-01T14:11:37Z</cp:lastPrinted>
  <dcterms:created xsi:type="dcterms:W3CDTF">2025-01-30T14:42:21Z</dcterms:created>
  <dcterms:modified xsi:type="dcterms:W3CDTF">2025-10-01T14:17:56Z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