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arias\OneDrive - cnss.gob.do\Dir_RRHH - Documents\01 Recursos Humanos\División de Nomina\2026\Victor Arias\Nomina Portal\02 Febrer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Hoja1!$A$5:$Z$73</definedName>
    <definedName name="_xlnm.Print_Area" localSheetId="0">Hoja1!$A$1:$Z$85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3" i="1" l="1"/>
  <c r="N73" i="1" l="1"/>
  <c r="S73" i="1" l="1"/>
  <c r="K35" i="1"/>
  <c r="K18" i="1"/>
  <c r="K11" i="1"/>
  <c r="K10" i="1"/>
  <c r="K9" i="1"/>
  <c r="K8" i="1"/>
  <c r="K65" i="1"/>
  <c r="K61" i="1"/>
  <c r="K17" i="1"/>
  <c r="K16" i="1"/>
  <c r="K22" i="1"/>
  <c r="K21" i="1"/>
  <c r="K68" i="1"/>
  <c r="K19" i="1"/>
  <c r="K15" i="1"/>
  <c r="K14" i="1"/>
  <c r="K13" i="1"/>
  <c r="K12" i="1"/>
  <c r="K66" i="1"/>
  <c r="K20" i="1"/>
  <c r="K40" i="1"/>
  <c r="K23" i="1"/>
  <c r="K46" i="1"/>
  <c r="K67" i="1"/>
  <c r="K63" i="1"/>
  <c r="K59" i="1"/>
  <c r="K30" i="1"/>
  <c r="K29" i="1"/>
  <c r="K39" i="1"/>
  <c r="K38" i="1"/>
  <c r="K27" i="1"/>
  <c r="K25" i="1"/>
  <c r="K72" i="1"/>
  <c r="K71" i="1"/>
  <c r="K60" i="1"/>
  <c r="K57" i="1"/>
  <c r="K43" i="1"/>
  <c r="K41" i="1"/>
  <c r="K36" i="1"/>
  <c r="K34" i="1"/>
  <c r="K33" i="1"/>
  <c r="K31" i="1"/>
  <c r="K28" i="1"/>
  <c r="K26" i="1"/>
  <c r="K24" i="1"/>
  <c r="K62" i="1"/>
  <c r="K37" i="1"/>
  <c r="K32" i="1"/>
  <c r="K51" i="1"/>
  <c r="V73" i="1"/>
  <c r="I33" i="1"/>
  <c r="J33" i="1"/>
  <c r="L33" i="1"/>
  <c r="M33" i="1"/>
  <c r="W3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N40" i="1"/>
  <c r="W40" i="1"/>
  <c r="I41" i="1"/>
  <c r="J41" i="1"/>
  <c r="L41" i="1"/>
  <c r="M41" i="1"/>
  <c r="N41" i="1"/>
  <c r="W41" i="1"/>
  <c r="I42" i="1"/>
  <c r="J42" i="1"/>
  <c r="K42" i="1"/>
  <c r="L42" i="1"/>
  <c r="M42" i="1"/>
  <c r="W42" i="1"/>
  <c r="I43" i="1"/>
  <c r="J43" i="1"/>
  <c r="L43" i="1"/>
  <c r="M43" i="1"/>
  <c r="W43" i="1"/>
  <c r="I44" i="1"/>
  <c r="J44" i="1"/>
  <c r="K44" i="1"/>
  <c r="L44" i="1"/>
  <c r="M44" i="1"/>
  <c r="W44" i="1"/>
  <c r="I45" i="1"/>
  <c r="J45" i="1"/>
  <c r="K45" i="1"/>
  <c r="L45" i="1"/>
  <c r="M45" i="1"/>
  <c r="W45" i="1"/>
  <c r="I46" i="1"/>
  <c r="J46" i="1"/>
  <c r="L46" i="1"/>
  <c r="M46" i="1"/>
  <c r="W46" i="1"/>
  <c r="I47" i="1"/>
  <c r="J47" i="1"/>
  <c r="K47" i="1"/>
  <c r="L47" i="1"/>
  <c r="M47" i="1"/>
  <c r="N47" i="1"/>
  <c r="W47" i="1"/>
  <c r="I48" i="1"/>
  <c r="J48" i="1"/>
  <c r="K48" i="1"/>
  <c r="L48" i="1"/>
  <c r="M48" i="1"/>
  <c r="W48" i="1"/>
  <c r="I49" i="1"/>
  <c r="J49" i="1"/>
  <c r="K49" i="1"/>
  <c r="L49" i="1"/>
  <c r="M49" i="1"/>
  <c r="W49" i="1"/>
  <c r="I50" i="1"/>
  <c r="J50" i="1"/>
  <c r="K50" i="1"/>
  <c r="L50" i="1"/>
  <c r="M50" i="1"/>
  <c r="N50" i="1"/>
  <c r="W50" i="1"/>
  <c r="I51" i="1"/>
  <c r="J51" i="1"/>
  <c r="L51" i="1"/>
  <c r="M51" i="1"/>
  <c r="W51" i="1"/>
  <c r="I52" i="1"/>
  <c r="J52" i="1"/>
  <c r="K52" i="1"/>
  <c r="L52" i="1"/>
  <c r="M52" i="1"/>
  <c r="W52" i="1"/>
  <c r="I53" i="1"/>
  <c r="J53" i="1"/>
  <c r="K53" i="1"/>
  <c r="L53" i="1"/>
  <c r="M53" i="1"/>
  <c r="W53" i="1"/>
  <c r="I54" i="1"/>
  <c r="J54" i="1"/>
  <c r="K54" i="1"/>
  <c r="L54" i="1"/>
  <c r="M54" i="1"/>
  <c r="W54" i="1"/>
  <c r="I55" i="1"/>
  <c r="J55" i="1"/>
  <c r="K55" i="1"/>
  <c r="L55" i="1"/>
  <c r="M55" i="1"/>
  <c r="W55" i="1"/>
  <c r="I56" i="1"/>
  <c r="J56" i="1"/>
  <c r="K56" i="1"/>
  <c r="L56" i="1"/>
  <c r="M56" i="1"/>
  <c r="W56" i="1"/>
  <c r="I57" i="1"/>
  <c r="J57" i="1"/>
  <c r="L57" i="1"/>
  <c r="M57" i="1"/>
  <c r="W57" i="1"/>
  <c r="I58" i="1"/>
  <c r="J58" i="1"/>
  <c r="K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X50" i="1" l="1"/>
  <c r="H48" i="1"/>
  <c r="H33" i="1"/>
  <c r="H46" i="1"/>
  <c r="O35" i="1"/>
  <c r="X34" i="1"/>
  <c r="X52" i="1"/>
  <c r="X45" i="1"/>
  <c r="H38" i="1"/>
  <c r="Y46" i="1"/>
  <c r="X41" i="1"/>
  <c r="Y39" i="1"/>
  <c r="H39" i="1"/>
  <c r="H53" i="1"/>
  <c r="Y54" i="1"/>
  <c r="O38" i="1"/>
  <c r="Y44" i="1"/>
  <c r="H35" i="1"/>
  <c r="O44" i="1"/>
  <c r="Y51" i="1"/>
  <c r="H47" i="1"/>
  <c r="Y43" i="1"/>
  <c r="Y41" i="1"/>
  <c r="H41" i="1"/>
  <c r="O51" i="1"/>
  <c r="Y60" i="1"/>
  <c r="Y58" i="1"/>
  <c r="O60" i="1"/>
  <c r="X58" i="1"/>
  <c r="H54" i="1"/>
  <c r="O37" i="1"/>
  <c r="X43" i="1"/>
  <c r="O54" i="1"/>
  <c r="X48" i="1"/>
  <c r="H42" i="1"/>
  <c r="X42" i="1"/>
  <c r="X40" i="1"/>
  <c r="H49" i="1"/>
  <c r="Y45" i="1"/>
  <c r="O43" i="1"/>
  <c r="O40" i="1"/>
  <c r="Y36" i="1"/>
  <c r="Y34" i="1"/>
  <c r="Y47" i="1"/>
  <c r="H40" i="1"/>
  <c r="Y38" i="1"/>
  <c r="X36" i="1"/>
  <c r="O34" i="1"/>
  <c r="Y59" i="1"/>
  <c r="Y57" i="1"/>
  <c r="O52" i="1"/>
  <c r="O48" i="1"/>
  <c r="H45" i="1"/>
  <c r="X38" i="1"/>
  <c r="Y56" i="1"/>
  <c r="H44" i="1"/>
  <c r="O56" i="1"/>
  <c r="H56" i="1"/>
  <c r="X59" i="1"/>
  <c r="H52" i="1"/>
  <c r="X47" i="1"/>
  <c r="X44" i="1"/>
  <c r="X39" i="1"/>
  <c r="Y52" i="1"/>
  <c r="X60" i="1"/>
  <c r="H59" i="1"/>
  <c r="H57" i="1"/>
  <c r="O53" i="1"/>
  <c r="Y50" i="1"/>
  <c r="Y35" i="1"/>
  <c r="X56" i="1"/>
  <c r="Y55" i="1"/>
  <c r="X53" i="1"/>
  <c r="O50" i="1"/>
  <c r="O46" i="1"/>
  <c r="H43" i="1"/>
  <c r="O41" i="1"/>
  <c r="Y37" i="1"/>
  <c r="X35" i="1"/>
  <c r="Y33" i="1"/>
  <c r="Y49" i="1"/>
  <c r="X54" i="1"/>
  <c r="O55" i="1"/>
  <c r="X49" i="1"/>
  <c r="Y48" i="1"/>
  <c r="H37" i="1"/>
  <c r="O42" i="1"/>
  <c r="Y40" i="1"/>
  <c r="H60" i="1"/>
  <c r="X57" i="1"/>
  <c r="H51" i="1"/>
  <c r="H50" i="1"/>
  <c r="X37" i="1"/>
  <c r="O36" i="1"/>
  <c r="O57" i="1"/>
  <c r="X46" i="1"/>
  <c r="O45" i="1"/>
  <c r="H34" i="1"/>
  <c r="O58" i="1"/>
  <c r="O47" i="1"/>
  <c r="X33" i="1"/>
  <c r="H55" i="1"/>
  <c r="X51" i="1"/>
  <c r="O49" i="1"/>
  <c r="H36" i="1"/>
  <c r="Y53" i="1"/>
  <c r="Y42" i="1"/>
  <c r="O39" i="1"/>
  <c r="O33" i="1"/>
  <c r="H58" i="1"/>
  <c r="X55" i="1"/>
  <c r="W72" i="1"/>
  <c r="M72" i="1"/>
  <c r="L72" i="1"/>
  <c r="J72" i="1"/>
  <c r="I72" i="1"/>
  <c r="W71" i="1"/>
  <c r="M71" i="1"/>
  <c r="L71" i="1"/>
  <c r="J71" i="1"/>
  <c r="I71" i="1"/>
  <c r="W70" i="1"/>
  <c r="N70" i="1"/>
  <c r="M70" i="1"/>
  <c r="L70" i="1"/>
  <c r="K70" i="1"/>
  <c r="J70" i="1"/>
  <c r="I70" i="1"/>
  <c r="W69" i="1"/>
  <c r="N69" i="1"/>
  <c r="M69" i="1"/>
  <c r="L69" i="1"/>
  <c r="K69" i="1"/>
  <c r="J69" i="1"/>
  <c r="I69" i="1"/>
  <c r="Y71" i="1" l="1"/>
  <c r="H71" i="1"/>
  <c r="X69" i="1"/>
  <c r="Z69" i="1" s="1"/>
  <c r="Y72" i="1"/>
  <c r="H69" i="1"/>
  <c r="Y69" i="1"/>
  <c r="H72" i="1"/>
  <c r="X72" i="1"/>
  <c r="Z72" i="1" s="1"/>
  <c r="O72" i="1"/>
  <c r="O71" i="1"/>
  <c r="X71" i="1"/>
  <c r="Z71" i="1" s="1"/>
  <c r="O70" i="1"/>
  <c r="Y70" i="1"/>
  <c r="X70" i="1"/>
  <c r="Z70" i="1" s="1"/>
  <c r="H70" i="1"/>
  <c r="O6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61" i="1"/>
  <c r="M62" i="1"/>
  <c r="M63" i="1"/>
  <c r="M64" i="1"/>
  <c r="M65" i="1"/>
  <c r="M66" i="1"/>
  <c r="M67" i="1"/>
  <c r="M68" i="1"/>
  <c r="M8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61" i="1"/>
  <c r="L62" i="1"/>
  <c r="L63" i="1"/>
  <c r="L64" i="1"/>
  <c r="L65" i="1"/>
  <c r="L66" i="1"/>
  <c r="L67" i="1"/>
  <c r="L68" i="1"/>
  <c r="L8" i="1"/>
  <c r="L9" i="1"/>
  <c r="L10" i="1"/>
  <c r="L11" i="1"/>
  <c r="G73" i="1"/>
  <c r="M73" i="1" l="1"/>
  <c r="L73" i="1"/>
  <c r="W67" i="1" l="1"/>
  <c r="J67" i="1"/>
  <c r="I67" i="1"/>
  <c r="W68" i="1"/>
  <c r="J68" i="1"/>
  <c r="I68" i="1"/>
  <c r="Y68" i="1" l="1"/>
  <c r="Y67" i="1"/>
  <c r="O67" i="1"/>
  <c r="O68" i="1"/>
  <c r="H68" i="1"/>
  <c r="H67" i="1"/>
  <c r="X67" i="1"/>
  <c r="Z67" i="1" s="1"/>
  <c r="X68" i="1"/>
  <c r="Z68" i="1" s="1"/>
  <c r="A9" i="1" l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N62" i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T73" i="1"/>
  <c r="W19" i="1" l="1"/>
  <c r="J19" i="1"/>
  <c r="Y19" i="1" s="1"/>
  <c r="I19" i="1"/>
  <c r="X19" i="1" s="1"/>
  <c r="W28" i="1"/>
  <c r="J28" i="1"/>
  <c r="I28" i="1"/>
  <c r="W65" i="1"/>
  <c r="J65" i="1"/>
  <c r="I65" i="1"/>
  <c r="W17" i="1"/>
  <c r="J17" i="1"/>
  <c r="I17" i="1"/>
  <c r="W25" i="1"/>
  <c r="J25" i="1"/>
  <c r="I25" i="1"/>
  <c r="I15" i="1"/>
  <c r="J15" i="1"/>
  <c r="W15" i="1"/>
  <c r="I27" i="1"/>
  <c r="J27" i="1"/>
  <c r="W27" i="1"/>
  <c r="O28" i="1" l="1"/>
  <c r="Y28" i="1"/>
  <c r="H28" i="1"/>
  <c r="Z19" i="1"/>
  <c r="H19" i="1"/>
  <c r="O19" i="1"/>
  <c r="X28" i="1"/>
  <c r="Z28" i="1" s="1"/>
  <c r="Y65" i="1"/>
  <c r="Y27" i="1"/>
  <c r="Y15" i="1"/>
  <c r="H15" i="1"/>
  <c r="O17" i="1"/>
  <c r="X27" i="1"/>
  <c r="Z27" i="1" s="1"/>
  <c r="X25" i="1"/>
  <c r="Z25" i="1" s="1"/>
  <c r="Y17" i="1"/>
  <c r="O65" i="1"/>
  <c r="X65" i="1"/>
  <c r="Z65" i="1" s="1"/>
  <c r="H65" i="1"/>
  <c r="H17" i="1"/>
  <c r="X17" i="1"/>
  <c r="Z17" i="1" s="1"/>
  <c r="Z41" i="1"/>
  <c r="H25" i="1"/>
  <c r="Y25" i="1"/>
  <c r="O25" i="1"/>
  <c r="X15" i="1"/>
  <c r="Z15" i="1" s="1"/>
  <c r="O15" i="1"/>
  <c r="H27" i="1"/>
  <c r="O27" i="1"/>
  <c r="N22" i="1"/>
  <c r="N20" i="1"/>
  <c r="N14" i="1"/>
  <c r="W21" i="1" l="1"/>
  <c r="W64" i="1"/>
  <c r="W66" i="1"/>
  <c r="K64" i="1" l="1"/>
  <c r="K73" i="1" s="1"/>
  <c r="I66" i="1"/>
  <c r="H66" i="1" s="1"/>
  <c r="J66" i="1"/>
  <c r="Y66" i="1" s="1"/>
  <c r="X66" i="1" l="1"/>
  <c r="Z66" i="1" s="1"/>
  <c r="W16" i="1"/>
  <c r="I16" i="1"/>
  <c r="J16" i="1"/>
  <c r="W23" i="1"/>
  <c r="I21" i="1"/>
  <c r="J21" i="1"/>
  <c r="Y21" i="1" s="1"/>
  <c r="I23" i="1"/>
  <c r="J23" i="1"/>
  <c r="I64" i="1"/>
  <c r="J64" i="1"/>
  <c r="Y64" i="1" s="1"/>
  <c r="W61" i="1"/>
  <c r="I61" i="1"/>
  <c r="J61" i="1"/>
  <c r="W11" i="1"/>
  <c r="I11" i="1"/>
  <c r="H11" i="1" s="1"/>
  <c r="J11" i="1"/>
  <c r="H61" i="1" l="1"/>
  <c r="H64" i="1"/>
  <c r="Z59" i="1"/>
  <c r="Z56" i="1"/>
  <c r="X21" i="1"/>
  <c r="Z21" i="1" s="1"/>
  <c r="Y16" i="1"/>
  <c r="Z58" i="1"/>
  <c r="X23" i="1"/>
  <c r="Z23" i="1" s="1"/>
  <c r="H16" i="1"/>
  <c r="O16" i="1"/>
  <c r="O21" i="1"/>
  <c r="X64" i="1"/>
  <c r="Z64" i="1" s="1"/>
  <c r="X16" i="1"/>
  <c r="Z16" i="1" s="1"/>
  <c r="Z36" i="1"/>
  <c r="Y23" i="1"/>
  <c r="O23" i="1"/>
  <c r="O64" i="1"/>
  <c r="Y61" i="1"/>
  <c r="O61" i="1"/>
  <c r="X61" i="1"/>
  <c r="Z61" i="1" s="1"/>
  <c r="Y11" i="1"/>
  <c r="X11" i="1"/>
  <c r="Z11" i="1" s="1"/>
  <c r="O11" i="1"/>
  <c r="W18" i="1" l="1"/>
  <c r="I18" i="1"/>
  <c r="J18" i="1"/>
  <c r="X18" i="1" l="1"/>
  <c r="Z18" i="1" s="1"/>
  <c r="Y18" i="1"/>
  <c r="H18" i="1"/>
  <c r="O18" i="1"/>
  <c r="W8" i="1" l="1"/>
  <c r="W9" i="1"/>
  <c r="W10" i="1"/>
  <c r="W12" i="1"/>
  <c r="W13" i="1"/>
  <c r="W14" i="1"/>
  <c r="W20" i="1"/>
  <c r="W22" i="1"/>
  <c r="W24" i="1"/>
  <c r="W26" i="1"/>
  <c r="W29" i="1"/>
  <c r="W30" i="1"/>
  <c r="W31" i="1"/>
  <c r="W32" i="1"/>
  <c r="W62" i="1"/>
  <c r="W63" i="1"/>
  <c r="Q73" i="1" l="1"/>
  <c r="Z45" i="1" l="1"/>
  <c r="P73" i="1"/>
  <c r="U73" i="1"/>
  <c r="W73" i="1" l="1"/>
  <c r="I8" i="1" l="1"/>
  <c r="J8" i="1"/>
  <c r="I9" i="1"/>
  <c r="J9" i="1"/>
  <c r="I10" i="1"/>
  <c r="J10" i="1"/>
  <c r="I12" i="1"/>
  <c r="J12" i="1"/>
  <c r="I13" i="1"/>
  <c r="J13" i="1"/>
  <c r="I14" i="1"/>
  <c r="J14" i="1"/>
  <c r="I20" i="1"/>
  <c r="J20" i="1"/>
  <c r="I22" i="1"/>
  <c r="J22" i="1"/>
  <c r="I24" i="1"/>
  <c r="J24" i="1"/>
  <c r="I26" i="1"/>
  <c r="J26" i="1"/>
  <c r="I29" i="1"/>
  <c r="J29" i="1"/>
  <c r="I30" i="1"/>
  <c r="J30" i="1"/>
  <c r="I31" i="1"/>
  <c r="J31" i="1"/>
  <c r="I32" i="1"/>
  <c r="J32" i="1"/>
  <c r="I62" i="1"/>
  <c r="J62" i="1"/>
  <c r="I63" i="1"/>
  <c r="J63" i="1"/>
  <c r="H63" i="1" l="1"/>
  <c r="H62" i="1"/>
  <c r="Z35" i="1"/>
  <c r="O22" i="1"/>
  <c r="J73" i="1"/>
  <c r="I73" i="1"/>
  <c r="O12" i="1"/>
  <c r="H32" i="1"/>
  <c r="O8" i="1"/>
  <c r="H29" i="1"/>
  <c r="O14" i="1"/>
  <c r="O62" i="1"/>
  <c r="O13" i="1"/>
  <c r="O29" i="1"/>
  <c r="H14" i="1"/>
  <c r="H9" i="1"/>
  <c r="H20" i="1"/>
  <c r="H26" i="1"/>
  <c r="H22" i="1"/>
  <c r="H10" i="1"/>
  <c r="H8" i="1"/>
  <c r="O63" i="1"/>
  <c r="H31" i="1"/>
  <c r="O9" i="1"/>
  <c r="O31" i="1"/>
  <c r="O26" i="1"/>
  <c r="H12" i="1"/>
  <c r="O32" i="1"/>
  <c r="H24" i="1"/>
  <c r="O20" i="1"/>
  <c r="H30" i="1"/>
  <c r="H13" i="1"/>
  <c r="O24" i="1"/>
  <c r="O10" i="1"/>
  <c r="O30" i="1"/>
  <c r="H73" i="1" l="1"/>
  <c r="O73" i="1"/>
  <c r="Y62" i="1"/>
  <c r="X62" i="1"/>
  <c r="Z62" i="1" s="1"/>
  <c r="Z55" i="1" l="1"/>
  <c r="Y63" i="1" l="1"/>
  <c r="X63" i="1" l="1"/>
  <c r="Z63" i="1" s="1"/>
  <c r="Z60" i="1" l="1"/>
  <c r="X13" i="1" l="1"/>
  <c r="Z13" i="1" s="1"/>
  <c r="Z42" i="1"/>
  <c r="X32" i="1"/>
  <c r="Z32" i="1" s="1"/>
  <c r="X10" i="1"/>
  <c r="X9" i="1"/>
  <c r="X20" i="1"/>
  <c r="Z20" i="1" s="1"/>
  <c r="X24" i="1"/>
  <c r="Z24" i="1" s="1"/>
  <c r="Z43" i="1"/>
  <c r="Y13" i="1"/>
  <c r="X8" i="1"/>
  <c r="Z48" i="1"/>
  <c r="X30" i="1"/>
  <c r="Z30" i="1" s="1"/>
  <c r="Z46" i="1"/>
  <c r="X26" i="1"/>
  <c r="Z26" i="1" s="1"/>
  <c r="Z38" i="1"/>
  <c r="Z51" i="1"/>
  <c r="Z33" i="1"/>
  <c r="X22" i="1"/>
  <c r="Z22" i="1" s="1"/>
  <c r="Y29" i="1"/>
  <c r="Y24" i="1"/>
  <c r="Z57" i="1"/>
  <c r="Z39" i="1"/>
  <c r="Y12" i="1"/>
  <c r="Z40" i="1"/>
  <c r="X31" i="1"/>
  <c r="Y14" i="1"/>
  <c r="Z47" i="1"/>
  <c r="X29" i="1"/>
  <c r="Z29" i="1" s="1"/>
  <c r="Z44" i="1"/>
  <c r="Z37" i="1"/>
  <c r="X14" i="1"/>
  <c r="Z14" i="1" s="1"/>
  <c r="Y22" i="1"/>
  <c r="Z52" i="1"/>
  <c r="Z34" i="1"/>
  <c r="X12" i="1"/>
  <c r="Y8" i="1"/>
  <c r="Y32" i="1"/>
  <c r="Y20" i="1"/>
  <c r="Y10" i="1"/>
  <c r="Y31" i="1"/>
  <c r="Y9" i="1"/>
  <c r="Y30" i="1"/>
  <c r="Y26" i="1"/>
  <c r="Y73" i="1" l="1"/>
  <c r="X73" i="1"/>
  <c r="Z54" i="1" l="1"/>
  <c r="Z53" i="1" l="1"/>
  <c r="Z10" i="1" l="1"/>
  <c r="Z50" i="1"/>
  <c r="Z9" i="1"/>
  <c r="Z12" i="1" l="1"/>
  <c r="Z49" i="1"/>
  <c r="Z8" i="1" l="1"/>
  <c r="Z31" i="1"/>
</calcChain>
</file>

<file path=xl/sharedStrings.xml><?xml version="1.0" encoding="utf-8"?>
<sst xmlns="http://schemas.openxmlformats.org/spreadsheetml/2006/main" count="375" uniqueCount="168">
  <si>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</si>
  <si>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</si>
  <si>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</si>
  <si>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</si>
  <si>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</si>
  <si>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</si>
  <si>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</si>
  <si>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</si>
  <si>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</si>
  <si>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</si>
  <si>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</si>
  <si>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</si>
  <si>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</si>
  <si>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</si>
  <si>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</si>
  <si>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</si>
  <si>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</si>
  <si>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</si>
  <si>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</si>
  <si>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</si>
  <si>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</si>
  <si>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</si>
  <si>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</si>
  <si>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</si>
  <si>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</si>
  <si>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AUDITOR</t>
  </si>
  <si>
    <t xml:space="preserve">AUDITOR 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</si>
  <si>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</si>
  <si>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</si>
  <si>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</si>
  <si>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</si>
  <si>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</si>
  <si>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</si>
  <si>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</si>
  <si>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</si>
  <si>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</si>
  <si>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</si>
  <si>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YONAIDA VICTORIA, ARIAS ADAMES</t>
  </si>
  <si>
    <t xml:space="preserve">LUIS MANUEL, BAUTISTA DE LA CRUZ </t>
  </si>
  <si>
    <t>WILLIAM GENNIFER, MATEO MONTERO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</si>
  <si>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</si>
  <si>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</si>
  <si>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</si>
  <si>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</si>
  <si>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</si>
  <si>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</si>
  <si>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</si>
  <si>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</si>
  <si>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Total de Descuentos</t>
  </si>
  <si>
    <t>DIRECCION DE COMUNICACIONES</t>
  </si>
  <si>
    <t>DIRECCION FINANCIERA</t>
  </si>
  <si>
    <t xml:space="preserve">CARLA P. SANTANA BAEZ </t>
  </si>
  <si>
    <t>DIRECCION DE TECNOLOGIA</t>
  </si>
  <si>
    <t xml:space="preserve">DIRECCION DE POLITICAS DEL SEGURO FAMILIAR DE SALUD </t>
  </si>
  <si>
    <t>ARONY MIRANDA SILVERIO</t>
  </si>
  <si>
    <t>SOPORTE TECNICO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</si>
  <si>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</si>
  <si>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</si>
  <si>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</si>
  <si>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</si>
  <si>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</si>
  <si>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 xml:space="preserve">YESSI LENNY OROZCO </t>
  </si>
  <si>
    <t>ENC. DEPARTAMENTO DE  CALIDAD MEDICA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</si>
  <si>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</si>
  <si>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</si>
  <si>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</si>
  <si>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</si>
  <si>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ELABORACIÓN DE DOCUMENTOS LEGALES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</si>
  <si>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</si>
  <si>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</si>
  <si>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</si>
  <si>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</si>
  <si>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</si>
  <si>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</si>
  <si>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</si>
  <si>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TEMPÓRAL </t>
  </si>
  <si>
    <t xml:space="preserve">ANALISTA DE PROYECTOS </t>
  </si>
  <si>
    <t>FREDDY VALENZUELA LAMA</t>
  </si>
  <si>
    <t xml:space="preserve">TECNICO EN COMUNICACIONES </t>
  </si>
  <si>
    <t xml:space="preserve">MERCEDES BELGAR </t>
  </si>
  <si>
    <t xml:space="preserve">DIRECCION DE ADMINISTRATIVO </t>
  </si>
  <si>
    <t>ENC. DE DIVISIÓN DE REGISTRO Y NÓMINA</t>
  </si>
  <si>
    <t>FRANCHESCA MORENO</t>
  </si>
  <si>
    <t>CLIO YANIRE SEGURA VENTURA</t>
  </si>
  <si>
    <t>ENC. PROGRAMAS PROGRAMAS EDUCATIVOS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</si>
  <si>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</si>
  <si>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</si>
  <si>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</si>
  <si>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</si>
  <si>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</si>
  <si>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</si>
  <si>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</si>
  <si>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</si>
  <si>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</si>
  <si>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</si>
  <si>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</si>
  <si>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</si>
  <si>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Impuestos Sobre la Renta</t>
  </si>
  <si>
    <t xml:space="preserve">CESAR D. RUIZ GARCIA </t>
  </si>
  <si>
    <t>MARIBEL KRUSPKAYA JUSTO SUAREZ</t>
  </si>
  <si>
    <t>Total</t>
  </si>
  <si>
    <t>VICTOR JOSE FERRERAS</t>
  </si>
  <si>
    <t>Saldo a favor</t>
  </si>
  <si>
    <t>ISANEL MOREL</t>
  </si>
  <si>
    <t xml:space="preserve">JULISSA NAIROBI MEDINA DE LA CRUZ </t>
  </si>
  <si>
    <t>TECNICO DE PRESUPUESTO</t>
  </si>
  <si>
    <t xml:space="preserve">  </t>
  </si>
  <si>
    <t xml:space="preserve">AUDITOR LEGAL I </t>
  </si>
  <si>
    <t>ROSA ALBA MONTERO MONTERO</t>
  </si>
  <si>
    <t>BELISSA ANT. PEÑA DE LA CRUZ</t>
  </si>
  <si>
    <t>NELSON RAMIREZ CAPELLAN</t>
  </si>
  <si>
    <t xml:space="preserve">LORENA LINOSCA LORENZO GARCIA 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</si>
  <si>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</si>
  <si>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</si>
  <si>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</si>
  <si>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</si>
  <si>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</si>
  <si>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</si>
  <si>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HENRY ADALMIRO GONZALEZ MOSQUEA</t>
  </si>
  <si>
    <t>HERMINIA REYES ABREU</t>
  </si>
  <si>
    <t>DIRECTORA DE DIRECCION ADMINISTRATIVA</t>
  </si>
  <si>
    <t>YSIDRO MEDRANO ABREU</t>
  </si>
  <si>
    <t>SERGIO SANTIAGO HOLGUIN RODRIGUEZ</t>
  </si>
  <si>
    <t>ENCARGADO DE DPTO LITIGIOS</t>
  </si>
  <si>
    <t>RAFAEL DE LA CRUZ SANTOS</t>
  </si>
  <si>
    <t>LISANNA DAHIANA ROSARIO RAMIREZ</t>
  </si>
  <si>
    <t>ENC. SECCION DE PROTOCOLO</t>
  </si>
  <si>
    <t>IDALIA EVANGELISTA MEJIA</t>
  </si>
  <si>
    <t>ENC. DEPARTAMENTO CONTABILIDAD</t>
  </si>
  <si>
    <t>ENRIQUE SALOMON CABRERA CATANO</t>
  </si>
  <si>
    <t>FRANKLIN BENJAMIN QUEZADA GARCIA</t>
  </si>
  <si>
    <t>DIRECTOR DE LA DIRECCION DE PLANIFICACION Y DESARROLLO</t>
  </si>
  <si>
    <t>ROSABEL FERMIN VERAS</t>
  </si>
  <si>
    <t>ENC. DPTO DE DESARROLLO INSTITUCIONAL CALIDAD EN LA GESTION</t>
  </si>
  <si>
    <t>ODALISA DE LOS SANTOS</t>
  </si>
  <si>
    <t>VICTOR FELIPE ARIAS GARCIA</t>
  </si>
  <si>
    <t>RICARDO PEREIRA</t>
  </si>
  <si>
    <t>ENCARGADO DE DIVISION SERV. GEN.</t>
  </si>
  <si>
    <t xml:space="preserve"> </t>
  </si>
  <si>
    <t>MARLENY CIRIACO ABREU</t>
  </si>
  <si>
    <t>DIRECTOR DE TECNOLOGIA</t>
  </si>
  <si>
    <t>FERNANDO VARGAS MENDEZ</t>
  </si>
  <si>
    <t>NORMA G. VIDAL SAINZ</t>
  </si>
  <si>
    <t>FELIX ALEJANDRO ROA</t>
  </si>
  <si>
    <t>JUAN MANUEL PEGUERO MEJIA</t>
  </si>
  <si>
    <t>ENC. DPTO. OPERACIONES TIC</t>
  </si>
  <si>
    <t>CRISMA NATHALI MARTINEZ</t>
  </si>
  <si>
    <t>YORDIN GARCIA ALMONTE</t>
  </si>
  <si>
    <t>VIRGINIA GARCIA ESTRELLA</t>
  </si>
  <si>
    <t>ENC. DPTO DE COOPERACION INTERNACIONAL</t>
  </si>
  <si>
    <t>NELSON MATEO VARGAS</t>
  </si>
  <si>
    <t>ENC. DPTO. PRESUPUESTO</t>
  </si>
  <si>
    <t>YLSA AMABELIS GALVAN SANCHEZ</t>
  </si>
  <si>
    <t>DORCA HERRERA ARACENA</t>
  </si>
  <si>
    <t xml:space="preserve">ANALISTA DE PLANIFICACION </t>
  </si>
  <si>
    <t>DANIEL ENRIQUE DURAN</t>
  </si>
  <si>
    <t>ENC. DPTO. FORMULACION EVALUACION Y MONITOREO DE PPP</t>
  </si>
  <si>
    <t>RAFAEL AUGUSTO LUGO ESPINAL</t>
  </si>
  <si>
    <t>EVALUACIONES MEDICAS DE DISCAPACIDAD</t>
  </si>
  <si>
    <t>ENC. DPTO. PROCESOS ADMINISTRATIVOS</t>
  </si>
  <si>
    <t>CONSEJO NACIONAL DE SEGURIDAD SOCIAL
NOMINA DE SUELDOS PERSONAL TEMPORAL FEBRERO 2026</t>
  </si>
  <si>
    <t>RAQUEL DE OLEO ENCARNACION</t>
  </si>
  <si>
    <t>ANDRES CLEMENTE LAFONTAINE</t>
  </si>
  <si>
    <t>FRANCISCO ANTONIO ALVAREZ RIJO</t>
  </si>
  <si>
    <t>LEANDRA VIZCAINO OZUNA</t>
  </si>
  <si>
    <t>SOLENNY ZABALA RAMIREZ</t>
  </si>
  <si>
    <t>CLARA MARIA VARGAS LUZON</t>
  </si>
  <si>
    <t>JORGE LUIS GARCIA SILVESTRE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</si>
</sst>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sz val="18"/>
      <name val="Calibri"/>
      <family val="2"/>
      <scheme val="minor"/>
    </font>
    <font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0" fontId="0" fillId="0" borderId="0" xfId="0" applyBorder="1"/>
    <xf numFmtId="43" fontId="0" fillId="3" borderId="0" xfId="1" applyFont="1" applyFill="1"/>
    <xf numFmtId="0" fontId="3" fillId="5" borderId="8" xfId="0" applyNumberFormat="1" applyFont="1" applyFill="1" applyBorder="1" applyAlignment="1">
      <alignment horizontal="center" vertical="center" wrapText="1" readingOrder="1"/>
    </xf>
    <xf numFmtId="0" fontId="3" fillId="5" borderId="24" xfId="0" applyNumberFormat="1" applyFont="1" applyFill="1" applyBorder="1" applyAlignment="1">
      <alignment horizontal="center" vertical="center" wrapText="1" readingOrder="1"/>
    </xf>
    <xf numFmtId="43" fontId="0" fillId="0" borderId="0" xfId="1" applyFont="1" applyFill="1" applyAlignment="1">
      <alignment horizontal="left"/>
    </xf>
    <xf numFmtId="43" fontId="8" fillId="0" borderId="2" xfId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left"/>
    </xf>
    <xf numFmtId="164" fontId="8" fillId="0" borderId="21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0" fillId="0" borderId="2" xfId="0" applyFont="1" applyFill="1" applyBorder="1"/>
    <xf numFmtId="0" fontId="7" fillId="0" borderId="0" xfId="0" applyFont="1" applyFill="1" applyBorder="1"/>
    <xf numFmtId="0" fontId="13" fillId="0" borderId="0" xfId="0" applyFont="1" applyFill="1" applyBorder="1"/>
    <xf numFmtId="0" fontId="9" fillId="0" borderId="0" xfId="0" applyFont="1" applyFill="1" applyBorder="1"/>
    <xf numFmtId="43" fontId="8" fillId="0" borderId="23" xfId="1" applyFont="1" applyFill="1" applyBorder="1" applyAlignment="1">
      <alignment vertical="center" wrapText="1"/>
    </xf>
    <xf numFmtId="0" fontId="14" fillId="0" borderId="2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3" fontId="15" fillId="0" borderId="2" xfId="1" applyFont="1" applyFill="1" applyBorder="1"/>
    <xf numFmtId="43" fontId="15" fillId="0" borderId="2" xfId="1" applyFont="1" applyFill="1" applyBorder="1" applyAlignment="1">
      <alignment horizontal="left"/>
    </xf>
    <xf numFmtId="0" fontId="16" fillId="0" borderId="2" xfId="0" applyFont="1" applyFill="1" applyBorder="1"/>
    <xf numFmtId="0" fontId="16" fillId="0" borderId="0" xfId="0" applyFont="1" applyFill="1"/>
    <xf numFmtId="164" fontId="8" fillId="0" borderId="23" xfId="0" applyNumberFormat="1" applyFont="1" applyFill="1" applyBorder="1" applyAlignment="1">
      <alignment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43" fontId="8" fillId="0" borderId="23" xfId="1" applyFont="1" applyFill="1" applyBorder="1" applyAlignment="1">
      <alignment horizontal="center" vertical="center" wrapText="1"/>
    </xf>
    <xf numFmtId="0" fontId="17" fillId="0" borderId="2" xfId="0" applyFont="1" applyFill="1" applyBorder="1"/>
    <xf numFmtId="0" fontId="18" fillId="0" borderId="2" xfId="0" applyFont="1" applyFill="1" applyBorder="1"/>
    <xf numFmtId="43" fontId="20" fillId="0" borderId="2" xfId="1" applyFont="1" applyFill="1" applyBorder="1" applyAlignment="1">
      <alignment vertical="center" wrapText="1"/>
    </xf>
    <xf numFmtId="0" fontId="21" fillId="0" borderId="0" xfId="0" applyFont="1" applyFill="1" applyBorder="1"/>
    <xf numFmtId="0" fontId="21" fillId="0" borderId="0" xfId="0" applyFont="1" applyFill="1"/>
    <xf numFmtId="166" fontId="6" fillId="0" borderId="0" xfId="0" applyNumberFormat="1" applyFont="1" applyFill="1" applyBorder="1" applyAlignment="1">
      <alignment vertical="center" wrapText="1"/>
    </xf>
    <xf numFmtId="0" fontId="22" fillId="0" borderId="0" xfId="0" applyFont="1" applyBorder="1"/>
    <xf numFmtId="0" fontId="22" fillId="0" borderId="0" xfId="0" applyFont="1"/>
    <xf numFmtId="43" fontId="8" fillId="0" borderId="2" xfId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/>
    <xf numFmtId="43" fontId="15" fillId="0" borderId="0" xfId="1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/>
    <xf numFmtId="165" fontId="16" fillId="2" borderId="0" xfId="1" applyNumberFormat="1" applyFont="1" applyFill="1" applyAlignment="1"/>
    <xf numFmtId="43" fontId="16" fillId="2" borderId="0" xfId="1" applyFont="1" applyFill="1" applyAlignment="1"/>
    <xf numFmtId="43" fontId="16" fillId="2" borderId="0" xfId="1" applyFont="1" applyFill="1"/>
    <xf numFmtId="43" fontId="16" fillId="0" borderId="0" xfId="1" applyFont="1" applyFill="1" applyAlignment="1">
      <alignment horizontal="left"/>
    </xf>
    <xf numFmtId="43" fontId="16" fillId="2" borderId="0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43" fontId="16" fillId="0" borderId="0" xfId="1" applyFont="1" applyAlignment="1"/>
    <xf numFmtId="43" fontId="16" fillId="0" borderId="0" xfId="1" applyFont="1"/>
    <xf numFmtId="43" fontId="16" fillId="3" borderId="0" xfId="1" applyFont="1" applyFill="1" applyBorder="1"/>
    <xf numFmtId="43" fontId="16" fillId="0" borderId="0" xfId="1" applyFont="1" applyBorder="1"/>
    <xf numFmtId="12" fontId="16" fillId="0" borderId="0" xfId="1" applyNumberFormat="1" applyFont="1"/>
    <xf numFmtId="43" fontId="16" fillId="3" borderId="0" xfId="1" applyFont="1" applyFill="1"/>
    <xf numFmtId="0" fontId="23" fillId="0" borderId="0" xfId="0" applyFont="1" applyFill="1" applyBorder="1"/>
    <xf numFmtId="0" fontId="3" fillId="5" borderId="15" xfId="0" applyNumberFormat="1" applyFont="1" applyFill="1" applyBorder="1" applyAlignment="1">
      <alignment horizontal="center" vertical="center" wrapText="1" readingOrder="1"/>
    </xf>
    <xf numFmtId="0" fontId="24" fillId="4" borderId="9" xfId="0" applyNumberFormat="1" applyFont="1" applyFill="1" applyBorder="1" applyAlignment="1">
      <alignment horizontal="center" wrapText="1"/>
    </xf>
    <xf numFmtId="0" fontId="24" fillId="4" borderId="9" xfId="0" applyNumberFormat="1" applyFont="1" applyFill="1" applyBorder="1" applyAlignment="1">
      <alignment wrapText="1"/>
    </xf>
    <xf numFmtId="165" fontId="24" fillId="4" borderId="9" xfId="1" applyNumberFormat="1" applyFont="1" applyFill="1" applyBorder="1" applyAlignment="1">
      <alignment vertical="center" readingOrder="1"/>
    </xf>
    <xf numFmtId="0" fontId="24" fillId="4" borderId="10" xfId="0" applyNumberFormat="1" applyFont="1" applyFill="1" applyBorder="1" applyAlignment="1">
      <alignment vertical="center" readingOrder="1"/>
    </xf>
    <xf numFmtId="43" fontId="25" fillId="6" borderId="11" xfId="1" applyFont="1" applyFill="1" applyBorder="1" applyAlignment="1">
      <alignment vertical="top" wrapText="1"/>
    </xf>
    <xf numFmtId="43" fontId="24" fillId="5" borderId="14" xfId="1" applyFont="1" applyFill="1" applyBorder="1" applyAlignment="1">
      <alignment vertical="center" wrapText="1" readingOrder="1"/>
    </xf>
    <xf numFmtId="43" fontId="24" fillId="5" borderId="32" xfId="1" applyFont="1" applyFill="1" applyBorder="1" applyAlignment="1">
      <alignment horizontal="center" vertical="center" wrapText="1" readingOrder="1"/>
    </xf>
    <xf numFmtId="165" fontId="24" fillId="4" borderId="1" xfId="1" applyNumberFormat="1" applyFont="1" applyFill="1" applyBorder="1" applyAlignment="1">
      <alignment vertical="center" wrapText="1" readingOrder="1"/>
    </xf>
    <xf numFmtId="0" fontId="24" fillId="4" borderId="3" xfId="0" applyNumberFormat="1" applyFont="1" applyFill="1" applyBorder="1" applyAlignment="1">
      <alignment vertical="center" wrapText="1" readingOrder="1"/>
    </xf>
    <xf numFmtId="43" fontId="24" fillId="5" borderId="20" xfId="1" applyFont="1" applyFill="1" applyBorder="1" applyAlignment="1">
      <alignment horizontal="center" vertical="center" wrapText="1" readingOrder="1"/>
    </xf>
    <xf numFmtId="0" fontId="24" fillId="4" borderId="25" xfId="0" applyNumberFormat="1" applyFont="1" applyFill="1" applyBorder="1" applyAlignment="1">
      <alignment horizontal="center" wrapText="1"/>
    </xf>
    <xf numFmtId="0" fontId="24" fillId="4" borderId="25" xfId="0" applyNumberFormat="1" applyFont="1" applyFill="1" applyBorder="1" applyAlignment="1">
      <alignment horizontal="right" wrapText="1"/>
    </xf>
    <xf numFmtId="0" fontId="24" fillId="4" borderId="25" xfId="0" applyNumberFormat="1" applyFont="1" applyFill="1" applyBorder="1" applyAlignment="1">
      <alignment wrapText="1"/>
    </xf>
    <xf numFmtId="165" fontId="24" fillId="4" borderId="25" xfId="1" applyNumberFormat="1" applyFont="1" applyFill="1" applyBorder="1" applyAlignment="1">
      <alignment vertical="center" wrapText="1" readingOrder="1"/>
    </xf>
    <xf numFmtId="0" fontId="24" fillId="4" borderId="26" xfId="0" applyNumberFormat="1" applyFont="1" applyFill="1" applyBorder="1" applyAlignment="1">
      <alignment vertical="center" wrapText="1" readingOrder="1"/>
    </xf>
    <xf numFmtId="0" fontId="24" fillId="4" borderId="16" xfId="0" applyNumberFormat="1" applyFont="1" applyFill="1" applyBorder="1" applyAlignment="1">
      <alignment vertical="center" wrapText="1" readingOrder="1"/>
    </xf>
    <xf numFmtId="0" fontId="24" fillId="4" borderId="25" xfId="0" applyNumberFormat="1" applyFont="1" applyFill="1" applyBorder="1" applyAlignment="1">
      <alignment vertical="center" wrapText="1" readingOrder="1"/>
    </xf>
    <xf numFmtId="4" fontId="24" fillId="4" borderId="31" xfId="0" applyNumberFormat="1" applyFont="1" applyFill="1" applyBorder="1" applyAlignment="1">
      <alignment horizontal="center" vertical="center" wrapText="1" readingOrder="1"/>
    </xf>
    <xf numFmtId="0" fontId="24" fillId="4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 readingOrder="1"/>
    </xf>
    <xf numFmtId="0" fontId="14" fillId="3" borderId="2" xfId="0" applyFont="1" applyFill="1" applyBorder="1"/>
    <xf numFmtId="0" fontId="11" fillId="3" borderId="0" xfId="0" applyFont="1" applyFill="1" applyBorder="1"/>
    <xf numFmtId="0" fontId="11" fillId="3" borderId="5" xfId="0" applyFont="1" applyFill="1" applyBorder="1"/>
    <xf numFmtId="0" fontId="11" fillId="3" borderId="2" xfId="0" applyFont="1" applyFill="1" applyBorder="1"/>
    <xf numFmtId="167" fontId="11" fillId="3" borderId="0" xfId="0" applyNumberFormat="1" applyFont="1" applyFill="1" applyBorder="1"/>
    <xf numFmtId="0" fontId="11" fillId="3" borderId="29" xfId="0" applyFont="1" applyFill="1" applyBorder="1"/>
    <xf numFmtId="0" fontId="11" fillId="3" borderId="23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0" fontId="9" fillId="3" borderId="2" xfId="0" applyFont="1" applyFill="1" applyBorder="1"/>
    <xf numFmtId="0" fontId="13" fillId="3" borderId="0" xfId="0" applyFont="1" applyFill="1" applyBorder="1"/>
    <xf numFmtId="0" fontId="13" fillId="3" borderId="0" xfId="0" applyFont="1" applyFill="1"/>
    <xf numFmtId="0" fontId="23" fillId="3" borderId="0" xfId="0" applyFont="1" applyFill="1" applyBorder="1"/>
    <xf numFmtId="0" fontId="23" fillId="3" borderId="0" xfId="0" applyFont="1" applyFill="1"/>
    <xf numFmtId="0" fontId="9" fillId="3" borderId="0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vertical="center"/>
    </xf>
    <xf numFmtId="0" fontId="14" fillId="3" borderId="0" xfId="0" applyFont="1" applyFill="1" applyBorder="1"/>
    <xf numFmtId="0" fontId="14" fillId="3" borderId="5" xfId="0" applyFont="1" applyFill="1" applyBorder="1"/>
    <xf numFmtId="0" fontId="8" fillId="0" borderId="0" xfId="0" applyFont="1" applyFill="1" applyBorder="1"/>
    <xf numFmtId="0" fontId="14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Border="1"/>
    <xf numFmtId="0" fontId="22" fillId="0" borderId="0" xfId="0" applyFont="1" applyFill="1" applyBorder="1"/>
    <xf numFmtId="165" fontId="6" fillId="0" borderId="0" xfId="0" applyNumberFormat="1" applyFont="1" applyFill="1" applyBorder="1" applyAlignment="1">
      <alignment vertical="center" wrapText="1"/>
    </xf>
    <xf numFmtId="0" fontId="22" fillId="0" borderId="0" xfId="0" applyFont="1" applyFill="1"/>
    <xf numFmtId="43" fontId="22" fillId="0" borderId="0" xfId="0" applyNumberFormat="1" applyFont="1" applyFill="1"/>
    <xf numFmtId="165" fontId="22" fillId="0" borderId="0" xfId="0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applyFont="1" applyFill="1" applyAlignment="1"/>
    <xf numFmtId="165" fontId="8" fillId="0" borderId="0" xfId="1" applyNumberFormat="1" applyFont="1" applyFill="1" applyAlignment="1"/>
    <xf numFmtId="43" fontId="8" fillId="0" borderId="0" xfId="1" applyFont="1" applyFill="1"/>
    <xf numFmtId="43" fontId="15" fillId="0" borderId="0" xfId="1" applyFont="1" applyFill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 applyFill="1"/>
    <xf numFmtId="43" fontId="24" fillId="5" borderId="6" xfId="1" applyFont="1" applyFill="1" applyBorder="1" applyAlignment="1">
      <alignment horizontal="center" vertical="center" wrapText="1" readingOrder="1"/>
    </xf>
    <xf numFmtId="43" fontId="24" fillId="5" borderId="25" xfId="1" applyFont="1" applyFill="1" applyBorder="1" applyAlignment="1">
      <alignment horizontal="center" vertical="center" wrapText="1" readingOrder="1"/>
    </xf>
    <xf numFmtId="43" fontId="24" fillId="5" borderId="22" xfId="1" applyFont="1" applyFill="1" applyBorder="1" applyAlignment="1">
      <alignment horizontal="center" vertical="center" wrapText="1" readingOrder="1"/>
    </xf>
    <xf numFmtId="43" fontId="24" fillId="5" borderId="28" xfId="1" applyFont="1" applyFill="1" applyBorder="1" applyAlignment="1">
      <alignment horizontal="center" vertical="center" wrapText="1" readingOrder="1"/>
    </xf>
    <xf numFmtId="43" fontId="24" fillId="5" borderId="30" xfId="1" applyFont="1" applyFill="1" applyBorder="1" applyAlignment="1">
      <alignment horizontal="center" vertical="center" wrapText="1" readingOrder="1"/>
    </xf>
    <xf numFmtId="43" fontId="24" fillId="5" borderId="31" xfId="1" applyFont="1" applyFill="1" applyBorder="1" applyAlignment="1">
      <alignment horizontal="center" vertical="center" wrapText="1" readingOrder="1"/>
    </xf>
    <xf numFmtId="0" fontId="6" fillId="0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3" fontId="24" fillId="5" borderId="7" xfId="1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4" fillId="4" borderId="9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/>
    </xf>
    <xf numFmtId="0" fontId="24" fillId="4" borderId="25" xfId="0" applyNumberFormat="1" applyFont="1" applyFill="1" applyBorder="1" applyAlignment="1">
      <alignment horizontal="center" vertical="center"/>
    </xf>
    <xf numFmtId="43" fontId="24" fillId="5" borderId="37" xfId="1" applyFont="1" applyFill="1" applyBorder="1" applyAlignment="1">
      <alignment horizontal="center" vertical="center" wrapText="1" readingOrder="1"/>
    </xf>
    <xf numFmtId="43" fontId="24" fillId="5" borderId="38" xfId="1" applyFont="1" applyFill="1" applyBorder="1" applyAlignment="1">
      <alignment horizontal="center" vertical="center" wrapText="1" readingOrder="1"/>
    </xf>
    <xf numFmtId="43" fontId="24" fillId="5" borderId="39" xfId="1" applyFont="1" applyFill="1" applyBorder="1" applyAlignment="1">
      <alignment horizontal="center" vertical="center" wrapText="1" readingOrder="1"/>
    </xf>
    <xf numFmtId="43" fontId="24" fillId="5" borderId="12" xfId="1" applyFont="1" applyFill="1" applyBorder="1" applyAlignment="1">
      <alignment horizontal="center" vertical="center" wrapText="1" readingOrder="1"/>
    </xf>
    <xf numFmtId="43" fontId="24" fillId="5" borderId="13" xfId="1" applyFont="1" applyFill="1" applyBorder="1" applyAlignment="1">
      <alignment horizontal="center" vertical="center" wrapText="1" readingOrder="1"/>
    </xf>
    <xf numFmtId="43" fontId="24" fillId="5" borderId="19" xfId="1" applyFont="1" applyFill="1" applyBorder="1" applyAlignment="1">
      <alignment horizontal="center" vertical="center" wrapText="1" readingOrder="1"/>
    </xf>
    <xf numFmtId="43" fontId="24" fillId="5" borderId="17" xfId="1" applyFont="1" applyFill="1" applyBorder="1" applyAlignment="1">
      <alignment horizontal="center" vertical="center" wrapText="1" readingOrder="1"/>
    </xf>
    <xf numFmtId="43" fontId="24" fillId="5" borderId="18" xfId="1" applyFont="1" applyFill="1" applyBorder="1" applyAlignment="1">
      <alignment horizontal="center" vertical="center" wrapText="1" readingOrder="1"/>
    </xf>
    <xf numFmtId="0" fontId="24" fillId="4" borderId="35" xfId="0" applyNumberFormat="1" applyFont="1" applyFill="1" applyBorder="1" applyAlignment="1">
      <alignment horizontal="center" vertical="center" wrapText="1" readingOrder="1"/>
    </xf>
    <xf numFmtId="0" fontId="24" fillId="4" borderId="29" xfId="0" applyNumberFormat="1" applyFont="1" applyFill="1" applyBorder="1" applyAlignment="1">
      <alignment horizontal="center" vertical="center" wrapText="1" readingOrder="1"/>
    </xf>
    <xf numFmtId="0" fontId="24" fillId="4" borderId="36" xfId="0" applyNumberFormat="1" applyFont="1" applyFill="1" applyBorder="1" applyAlignment="1">
      <alignment horizontal="center" wrapText="1"/>
    </xf>
    <xf numFmtId="0" fontId="24" fillId="4" borderId="27" xfId="0" applyNumberFormat="1" applyFont="1" applyFill="1" applyBorder="1" applyAlignment="1">
      <alignment horizontal="center" wrapText="1"/>
    </xf>
    <xf numFmtId="43" fontId="24" fillId="5" borderId="33" xfId="1" applyFont="1" applyFill="1" applyBorder="1" applyAlignment="1">
      <alignment horizontal="center" vertical="center" wrapText="1" readingOrder="1"/>
    </xf>
    <xf numFmtId="43" fontId="24" fillId="5" borderId="34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2"/>
  <sheetViews>
    <sheetView tabSelected="1" view="pageBreakPreview" topLeftCell="E1" zoomScale="60" zoomScaleNormal="86" workbookViewId="0">
      <pane ySplit="6" topLeftCell="A7" activePane="bottomLeft" state="frozen"/>
      <selection pane="bottomLeft" activeCell="Z6" sqref="Z6:Z7"/>
    </sheetView>
  </sheetViews>
  <sheetFormatPr baseColWidth="10" defaultRowHeight="15" x14ac:dyDescent="0.25"/>
  <cols>
    <col min="1" max="1" width="7.85546875" customWidth="1"/>
    <col min="2" max="2" width="38.5703125" customWidth="1"/>
    <col min="3" max="3" width="12.5703125" style="6" customWidth="1"/>
    <col min="4" max="4" width="43.5703125" customWidth="1"/>
    <col min="5" max="5" width="38.7109375" customWidth="1"/>
    <col min="6" max="6" width="17.85546875" customWidth="1"/>
    <col min="7" max="7" width="24.7109375" style="8" customWidth="1"/>
    <col min="8" max="8" width="24.28515625" style="4" customWidth="1"/>
    <col min="9" max="9" width="21.5703125" style="5" customWidth="1"/>
    <col min="10" max="10" width="21.28515625" style="5" customWidth="1"/>
    <col min="11" max="11" width="20.28515625" style="5" customWidth="1"/>
    <col min="12" max="12" width="21.85546875" style="5" customWidth="1"/>
    <col min="13" max="13" width="21.42578125" style="5" customWidth="1"/>
    <col min="14" max="14" width="24.85546875" style="5" customWidth="1"/>
    <col min="15" max="15" width="24.140625" style="5" customWidth="1"/>
    <col min="16" max="16" width="17.42578125" style="4" hidden="1" customWidth="1"/>
    <col min="17" max="17" width="21.5703125" style="15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0.85546875" style="5" customWidth="1"/>
    <col min="22" max="22" width="21.42578125" style="12" customWidth="1"/>
    <col min="23" max="23" width="37.5703125" style="4" bestFit="1" customWidth="1"/>
    <col min="24" max="24" width="21.28515625" style="4" customWidth="1"/>
    <col min="25" max="25" width="24" style="4" customWidth="1"/>
    <col min="26" max="26" width="24.140625" style="4" bestFit="1" customWidth="1"/>
    <col min="27" max="29" width="11.42578125" style="11"/>
    <col min="30" max="30" width="13" style="11" bestFit="1" customWidth="1"/>
  </cols>
  <sheetData>
    <row r="1" spans="1:31" x14ac:dyDescent="0.25">
      <c r="G1" s="10"/>
      <c r="H1" s="9"/>
      <c r="I1" s="9"/>
      <c r="J1" s="9"/>
      <c r="L1" s="9"/>
      <c r="M1" s="9"/>
      <c r="N1" s="9"/>
      <c r="O1" s="9"/>
      <c r="P1" s="9"/>
      <c r="T1" s="9"/>
      <c r="U1" s="9"/>
      <c r="V1" s="9"/>
    </row>
    <row r="2" spans="1:31" x14ac:dyDescent="0.25">
      <c r="G2" s="10"/>
      <c r="H2" s="9"/>
      <c r="I2" s="9"/>
      <c r="J2" s="9"/>
      <c r="L2" s="9"/>
      <c r="M2" s="9"/>
      <c r="N2" s="9"/>
      <c r="O2" s="9"/>
      <c r="P2" s="9"/>
      <c r="T2" s="9"/>
      <c r="U2" s="9"/>
      <c r="V2" s="9"/>
    </row>
    <row r="3" spans="1:31" ht="6" customHeight="1" x14ac:dyDescent="0.25">
      <c r="G3" s="10"/>
      <c r="H3" s="9"/>
      <c r="I3" s="9"/>
      <c r="J3" s="9"/>
      <c r="L3" s="9"/>
      <c r="M3" s="9"/>
      <c r="N3" s="9"/>
      <c r="O3" s="9"/>
      <c r="P3" s="9"/>
      <c r="T3" s="9"/>
      <c r="U3" s="9"/>
      <c r="V3" s="9"/>
    </row>
    <row r="4" spans="1:31" ht="116.25" customHeight="1" thickBot="1" x14ac:dyDescent="0.4">
      <c r="A4" s="147" t="s">
        <v>160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31" s="1" customFormat="1" ht="38.25" customHeight="1" thickBot="1" x14ac:dyDescent="0.4">
      <c r="A5" s="13" t="s">
        <v>0</v>
      </c>
      <c r="B5" s="76" t="s">
        <v>0</v>
      </c>
      <c r="C5" s="149" t="s">
        <v>33</v>
      </c>
      <c r="D5" s="76" t="s">
        <v>0</v>
      </c>
      <c r="E5" s="77" t="s">
        <v>0</v>
      </c>
      <c r="F5" s="76"/>
      <c r="G5" s="78" t="s">
        <v>0</v>
      </c>
      <c r="H5" s="79"/>
      <c r="I5" s="152" t="s">
        <v>1</v>
      </c>
      <c r="J5" s="153"/>
      <c r="K5" s="153"/>
      <c r="L5" s="153"/>
      <c r="M5" s="153"/>
      <c r="N5" s="154"/>
      <c r="O5" s="80"/>
      <c r="P5" s="155" t="s">
        <v>20</v>
      </c>
      <c r="Q5" s="156"/>
      <c r="R5" s="156"/>
      <c r="S5" s="156"/>
      <c r="T5" s="156"/>
      <c r="U5" s="156"/>
      <c r="V5" s="157"/>
      <c r="W5" s="81"/>
      <c r="X5" s="158" t="s">
        <v>43</v>
      </c>
      <c r="Y5" s="159"/>
      <c r="Z5" s="82"/>
    </row>
    <row r="6" spans="1:31" s="95" customFormat="1" ht="93" x14ac:dyDescent="0.25">
      <c r="A6" s="75" t="s">
        <v>85</v>
      </c>
      <c r="B6" s="94" t="s">
        <v>2</v>
      </c>
      <c r="C6" s="150"/>
      <c r="D6" s="94" t="s">
        <v>3</v>
      </c>
      <c r="E6" s="94" t="s">
        <v>19</v>
      </c>
      <c r="F6" s="94" t="s">
        <v>4</v>
      </c>
      <c r="G6" s="83" t="s">
        <v>86</v>
      </c>
      <c r="H6" s="84" t="s">
        <v>40</v>
      </c>
      <c r="I6" s="160" t="s">
        <v>87</v>
      </c>
      <c r="J6" s="161"/>
      <c r="K6" s="162" t="s">
        <v>41</v>
      </c>
      <c r="L6" s="160" t="s">
        <v>32</v>
      </c>
      <c r="M6" s="161"/>
      <c r="N6" s="85" t="s">
        <v>88</v>
      </c>
      <c r="O6" s="136" t="s">
        <v>89</v>
      </c>
      <c r="P6" s="136" t="s">
        <v>18</v>
      </c>
      <c r="Q6" s="136" t="s">
        <v>14</v>
      </c>
      <c r="R6" s="136" t="s">
        <v>15</v>
      </c>
      <c r="S6" s="140" t="s">
        <v>16</v>
      </c>
      <c r="T6" s="138" t="s">
        <v>17</v>
      </c>
      <c r="U6" s="138" t="s">
        <v>102</v>
      </c>
      <c r="V6" s="138" t="s">
        <v>97</v>
      </c>
      <c r="W6" s="146" t="s">
        <v>48</v>
      </c>
      <c r="X6" s="146" t="s">
        <v>5</v>
      </c>
      <c r="Y6" s="146" t="s">
        <v>90</v>
      </c>
      <c r="Z6" s="164" t="s">
        <v>91</v>
      </c>
    </row>
    <row r="7" spans="1:31" s="1" customFormat="1" ht="39" customHeight="1" thickBot="1" x14ac:dyDescent="0.4">
      <c r="A7" s="14" t="s">
        <v>106</v>
      </c>
      <c r="B7" s="86" t="s">
        <v>0</v>
      </c>
      <c r="C7" s="151"/>
      <c r="D7" s="87" t="s">
        <v>0</v>
      </c>
      <c r="E7" s="88" t="s">
        <v>0</v>
      </c>
      <c r="F7" s="86" t="s">
        <v>0</v>
      </c>
      <c r="G7" s="89" t="s">
        <v>0</v>
      </c>
      <c r="H7" s="90"/>
      <c r="I7" s="91" t="s">
        <v>92</v>
      </c>
      <c r="J7" s="91" t="s">
        <v>42</v>
      </c>
      <c r="K7" s="163"/>
      <c r="L7" s="90" t="s">
        <v>93</v>
      </c>
      <c r="M7" s="92" t="s">
        <v>94</v>
      </c>
      <c r="N7" s="93">
        <v>1919.78</v>
      </c>
      <c r="O7" s="137"/>
      <c r="P7" s="137"/>
      <c r="Q7" s="137"/>
      <c r="R7" s="137"/>
      <c r="S7" s="141"/>
      <c r="T7" s="139"/>
      <c r="U7" s="139"/>
      <c r="V7" s="139"/>
      <c r="W7" s="139"/>
      <c r="X7" s="139"/>
      <c r="Y7" s="139"/>
      <c r="Z7" s="165"/>
    </row>
    <row r="8" spans="1:31" s="97" customFormat="1" ht="40.5" x14ac:dyDescent="0.3">
      <c r="A8" s="33">
        <v>1</v>
      </c>
      <c r="B8" s="17" t="s">
        <v>129</v>
      </c>
      <c r="C8" s="18" t="s">
        <v>35</v>
      </c>
      <c r="D8" s="17" t="s">
        <v>52</v>
      </c>
      <c r="E8" s="17" t="s">
        <v>140</v>
      </c>
      <c r="F8" s="17" t="s">
        <v>45</v>
      </c>
      <c r="G8" s="16">
        <v>200000</v>
      </c>
      <c r="H8" s="16">
        <f t="shared" ref="H8:H66" si="0">+G8-(I8+L8+N8)</f>
        <v>187396.42</v>
      </c>
      <c r="I8" s="16">
        <f t="shared" ref="I8:I56" si="1">IF(G8&lt;=374040,G8*2.87%,9334.68)</f>
        <v>5740</v>
      </c>
      <c r="J8" s="16">
        <f t="shared" ref="J8:J56" si="2">IF(G8&lt;=374040,G8*7.1%,23092.75)</f>
        <v>14199.999999999998</v>
      </c>
      <c r="K8" s="16">
        <f t="shared" ref="K8:K11" si="3">IF(G8&lt;=74808,G8*1.1%,822.89)</f>
        <v>822.89</v>
      </c>
      <c r="L8" s="16">
        <f t="shared" ref="L8:L68" si="4">IF(G8&lt;=187020,G8*3.04%,4943.8)</f>
        <v>4943.8</v>
      </c>
      <c r="M8" s="16">
        <f>IF(G8&lt;=187020,G8*7.09%,11530.11)</f>
        <v>11530.11</v>
      </c>
      <c r="N8" s="16">
        <v>1919.78</v>
      </c>
      <c r="O8" s="16">
        <f t="shared" ref="O8:O58" si="5">+I8+J8+K8+L8+M8+N8</f>
        <v>39156.58</v>
      </c>
      <c r="P8" s="16">
        <v>25</v>
      </c>
      <c r="Q8" s="16"/>
      <c r="R8" s="32"/>
      <c r="S8" s="16">
        <v>0</v>
      </c>
      <c r="T8" s="22">
        <v>200</v>
      </c>
      <c r="U8" s="22"/>
      <c r="V8" s="16">
        <v>35627.870000000003</v>
      </c>
      <c r="W8" s="31">
        <f>+P8+Q8+S8+T8+V8</f>
        <v>35852.870000000003</v>
      </c>
      <c r="X8" s="16">
        <f t="shared" ref="X8:X36" si="6">+I8+L8+N8</f>
        <v>12603.58</v>
      </c>
      <c r="Y8" s="16">
        <f t="shared" ref="Y8:Y36" si="7">+J8+K8+M8</f>
        <v>26553</v>
      </c>
      <c r="Z8" s="16">
        <f t="shared" ref="Z8:Z36" si="8">+G8-(W8+X8)</f>
        <v>151543.54999999999</v>
      </c>
      <c r="AA8" s="24"/>
      <c r="AB8" s="25"/>
      <c r="AC8" s="25"/>
    </row>
    <row r="9" spans="1:31" s="97" customFormat="1" ht="60.75" x14ac:dyDescent="0.3">
      <c r="A9" s="33">
        <f>+A8+1</f>
        <v>2</v>
      </c>
      <c r="B9" s="17" t="s">
        <v>108</v>
      </c>
      <c r="C9" s="18" t="s">
        <v>34</v>
      </c>
      <c r="D9" s="17" t="s">
        <v>63</v>
      </c>
      <c r="E9" s="17" t="s">
        <v>64</v>
      </c>
      <c r="F9" s="17" t="s">
        <v>45</v>
      </c>
      <c r="G9" s="16">
        <v>200000</v>
      </c>
      <c r="H9" s="16">
        <f t="shared" si="0"/>
        <v>189316.2</v>
      </c>
      <c r="I9" s="16">
        <f t="shared" si="1"/>
        <v>5740</v>
      </c>
      <c r="J9" s="16">
        <f t="shared" si="2"/>
        <v>14199.999999999998</v>
      </c>
      <c r="K9" s="16">
        <f t="shared" si="3"/>
        <v>822.89</v>
      </c>
      <c r="L9" s="16">
        <f t="shared" si="4"/>
        <v>4943.8</v>
      </c>
      <c r="M9" s="16">
        <f t="shared" ref="M9:M68" si="9">IF(G9&lt;=187020,G9*7.09%,11530.11)</f>
        <v>11530.11</v>
      </c>
      <c r="N9" s="16">
        <v>0</v>
      </c>
      <c r="O9" s="16">
        <f t="shared" si="5"/>
        <v>37236.800000000003</v>
      </c>
      <c r="P9" s="16">
        <v>25</v>
      </c>
      <c r="Q9" s="16">
        <v>1000</v>
      </c>
      <c r="R9" s="32"/>
      <c r="S9" s="16">
        <v>1328.8</v>
      </c>
      <c r="T9" s="22">
        <v>200</v>
      </c>
      <c r="U9" s="22"/>
      <c r="V9" s="16">
        <v>35627.870000000003</v>
      </c>
      <c r="W9" s="31">
        <f>+P9+Q9+S9+T9+V9</f>
        <v>38181.670000000006</v>
      </c>
      <c r="X9" s="16">
        <f t="shared" si="6"/>
        <v>10683.8</v>
      </c>
      <c r="Y9" s="16">
        <f t="shared" si="7"/>
        <v>26553</v>
      </c>
      <c r="Z9" s="16">
        <f t="shared" si="8"/>
        <v>151134.53</v>
      </c>
      <c r="AA9" s="24"/>
      <c r="AB9" s="25"/>
      <c r="AC9" s="25"/>
    </row>
    <row r="10" spans="1:31" s="96" customFormat="1" ht="81" x14ac:dyDescent="0.3">
      <c r="A10" s="33">
        <f>+A9+1</f>
        <v>3</v>
      </c>
      <c r="B10" s="17" t="s">
        <v>68</v>
      </c>
      <c r="C10" s="18" t="s">
        <v>35</v>
      </c>
      <c r="D10" s="17" t="s">
        <v>65</v>
      </c>
      <c r="E10" s="17" t="s">
        <v>69</v>
      </c>
      <c r="F10" s="17" t="s">
        <v>70</v>
      </c>
      <c r="G10" s="16">
        <v>200000</v>
      </c>
      <c r="H10" s="16">
        <f>+G10-(I10+L10+N10)</f>
        <v>189316.2</v>
      </c>
      <c r="I10" s="16">
        <f t="shared" si="1"/>
        <v>5740</v>
      </c>
      <c r="J10" s="16">
        <f t="shared" si="2"/>
        <v>14199.999999999998</v>
      </c>
      <c r="K10" s="16">
        <f t="shared" si="3"/>
        <v>822.89</v>
      </c>
      <c r="L10" s="16">
        <f t="shared" si="4"/>
        <v>4943.8</v>
      </c>
      <c r="M10" s="16">
        <f t="shared" si="9"/>
        <v>11530.11</v>
      </c>
      <c r="N10" s="16">
        <v>0</v>
      </c>
      <c r="O10" s="16">
        <f>+I10+J10+K10+L10+M10+N10</f>
        <v>37236.800000000003</v>
      </c>
      <c r="P10" s="16">
        <v>25</v>
      </c>
      <c r="Q10" s="16"/>
      <c r="R10" s="32"/>
      <c r="S10" s="16">
        <v>664.4</v>
      </c>
      <c r="T10" s="22">
        <v>200</v>
      </c>
      <c r="U10" s="22"/>
      <c r="V10" s="16">
        <v>35627.870000000003</v>
      </c>
      <c r="W10" s="31">
        <f>+P10+Q10+S10+T10+V10</f>
        <v>36517.270000000004</v>
      </c>
      <c r="X10" s="16">
        <f t="shared" si="6"/>
        <v>10683.8</v>
      </c>
      <c r="Y10" s="16">
        <f t="shared" si="7"/>
        <v>26553</v>
      </c>
      <c r="Z10" s="16">
        <f t="shared" si="8"/>
        <v>152798.93</v>
      </c>
      <c r="AA10" s="117"/>
      <c r="AB10" s="118"/>
      <c r="AC10" s="118"/>
      <c r="AD10" s="115"/>
      <c r="AE10" s="116"/>
    </row>
    <row r="11" spans="1:31" s="99" customFormat="1" ht="60.75" x14ac:dyDescent="0.3">
      <c r="A11" s="33">
        <f>+A10+1</f>
        <v>4</v>
      </c>
      <c r="B11" s="17" t="s">
        <v>119</v>
      </c>
      <c r="C11" s="18" t="s">
        <v>34</v>
      </c>
      <c r="D11" s="17" t="s">
        <v>10</v>
      </c>
      <c r="E11" s="17" t="s">
        <v>120</v>
      </c>
      <c r="F11" s="17" t="s">
        <v>45</v>
      </c>
      <c r="G11" s="16">
        <v>200000</v>
      </c>
      <c r="H11" s="16">
        <f>+G11-(I11+L11+N11)</f>
        <v>189316.2</v>
      </c>
      <c r="I11" s="16">
        <f t="shared" si="1"/>
        <v>5740</v>
      </c>
      <c r="J11" s="16">
        <f t="shared" si="2"/>
        <v>14199.999999999998</v>
      </c>
      <c r="K11" s="16">
        <f t="shared" si="3"/>
        <v>822.89</v>
      </c>
      <c r="L11" s="16">
        <f t="shared" si="4"/>
        <v>4943.8</v>
      </c>
      <c r="M11" s="16">
        <f t="shared" si="9"/>
        <v>11530.11</v>
      </c>
      <c r="N11" s="16"/>
      <c r="O11" s="16">
        <f>+I11+J11+K11+L11+M11+N11</f>
        <v>37236.800000000003</v>
      </c>
      <c r="P11" s="16">
        <v>25</v>
      </c>
      <c r="Q11" s="16"/>
      <c r="R11" s="32"/>
      <c r="S11" s="16"/>
      <c r="T11" s="22">
        <v>200</v>
      </c>
      <c r="U11" s="22"/>
      <c r="V11" s="16">
        <v>35627.870000000003</v>
      </c>
      <c r="W11" s="31">
        <f t="shared" ref="W11:W61" si="10">+P11+Q11+S11+T11+V11</f>
        <v>35852.870000000003</v>
      </c>
      <c r="X11" s="16">
        <f t="shared" si="6"/>
        <v>10683.8</v>
      </c>
      <c r="Y11" s="16">
        <f t="shared" si="7"/>
        <v>26553</v>
      </c>
      <c r="Z11" s="16">
        <f t="shared" si="8"/>
        <v>153463.33000000002</v>
      </c>
      <c r="AA11" s="24"/>
      <c r="AB11" s="25"/>
      <c r="AC11" s="25"/>
      <c r="AD11" s="97"/>
      <c r="AE11" s="98"/>
    </row>
    <row r="12" spans="1:31" s="99" customFormat="1" ht="81" x14ac:dyDescent="0.3">
      <c r="A12" s="33">
        <f t="shared" ref="A12:A72" si="11">+A11+1</f>
        <v>5</v>
      </c>
      <c r="B12" s="17" t="s">
        <v>139</v>
      </c>
      <c r="C12" s="18" t="s">
        <v>34</v>
      </c>
      <c r="D12" s="17" t="s">
        <v>7</v>
      </c>
      <c r="E12" s="17" t="s">
        <v>66</v>
      </c>
      <c r="F12" s="17" t="s">
        <v>45</v>
      </c>
      <c r="G12" s="16">
        <v>145000</v>
      </c>
      <c r="H12" s="16">
        <f t="shared" si="0"/>
        <v>136430.5</v>
      </c>
      <c r="I12" s="16">
        <f t="shared" si="1"/>
        <v>4161.5</v>
      </c>
      <c r="J12" s="16">
        <f t="shared" si="2"/>
        <v>10294.999999999998</v>
      </c>
      <c r="K12" s="16">
        <f t="shared" ref="K12:K18" si="12">IF(G12&lt;=74808,G12*1.1%,822.89)</f>
        <v>822.89</v>
      </c>
      <c r="L12" s="16">
        <f t="shared" si="4"/>
        <v>4408</v>
      </c>
      <c r="M12" s="16">
        <f t="shared" si="9"/>
        <v>10280.5</v>
      </c>
      <c r="N12" s="16">
        <v>0</v>
      </c>
      <c r="O12" s="16">
        <f t="shared" si="5"/>
        <v>29967.89</v>
      </c>
      <c r="P12" s="16">
        <v>25</v>
      </c>
      <c r="Q12" s="16"/>
      <c r="R12" s="32"/>
      <c r="S12" s="16">
        <v>59.92</v>
      </c>
      <c r="T12" s="22">
        <v>200</v>
      </c>
      <c r="U12" s="22"/>
      <c r="V12" s="16">
        <v>22210.55</v>
      </c>
      <c r="W12" s="31">
        <f t="shared" si="10"/>
        <v>22495.469999999998</v>
      </c>
      <c r="X12" s="16">
        <f t="shared" si="6"/>
        <v>8569.5</v>
      </c>
      <c r="Y12" s="16">
        <f t="shared" si="7"/>
        <v>21398.39</v>
      </c>
      <c r="Z12" s="16">
        <f t="shared" si="8"/>
        <v>113935.03</v>
      </c>
      <c r="AA12" s="24"/>
      <c r="AB12" s="25"/>
      <c r="AC12" s="25"/>
      <c r="AD12" s="97"/>
      <c r="AE12" s="98"/>
    </row>
    <row r="13" spans="1:31" s="99" customFormat="1" ht="81" x14ac:dyDescent="0.3">
      <c r="A13" s="33">
        <f t="shared" si="11"/>
        <v>6</v>
      </c>
      <c r="B13" s="34" t="s">
        <v>142</v>
      </c>
      <c r="C13" s="18" t="s">
        <v>34</v>
      </c>
      <c r="D13" s="17" t="s">
        <v>8</v>
      </c>
      <c r="E13" s="34" t="s">
        <v>67</v>
      </c>
      <c r="F13" s="17" t="s">
        <v>45</v>
      </c>
      <c r="G13" s="16">
        <v>145000</v>
      </c>
      <c r="H13" s="16">
        <f t="shared" si="0"/>
        <v>136430.5</v>
      </c>
      <c r="I13" s="16">
        <f t="shared" si="1"/>
        <v>4161.5</v>
      </c>
      <c r="J13" s="16">
        <f t="shared" si="2"/>
        <v>10294.999999999998</v>
      </c>
      <c r="K13" s="16">
        <f t="shared" si="12"/>
        <v>822.89</v>
      </c>
      <c r="L13" s="16">
        <f t="shared" si="4"/>
        <v>4408</v>
      </c>
      <c r="M13" s="16">
        <f t="shared" si="9"/>
        <v>10280.5</v>
      </c>
      <c r="N13" s="16">
        <v>0</v>
      </c>
      <c r="O13" s="16">
        <f t="shared" si="5"/>
        <v>29967.89</v>
      </c>
      <c r="P13" s="16">
        <v>25</v>
      </c>
      <c r="Q13" s="16">
        <v>1500</v>
      </c>
      <c r="R13" s="32"/>
      <c r="S13" s="16">
        <v>2172.19</v>
      </c>
      <c r="T13" s="22">
        <v>200</v>
      </c>
      <c r="U13" s="22"/>
      <c r="V13" s="16">
        <v>22210.55</v>
      </c>
      <c r="W13" s="31">
        <f t="shared" si="10"/>
        <v>26107.739999999998</v>
      </c>
      <c r="X13" s="16">
        <f t="shared" si="6"/>
        <v>8569.5</v>
      </c>
      <c r="Y13" s="16">
        <f t="shared" si="7"/>
        <v>21398.39</v>
      </c>
      <c r="Z13" s="16">
        <f t="shared" si="8"/>
        <v>110322.76000000001</v>
      </c>
      <c r="AA13" s="24"/>
      <c r="AB13" s="25"/>
      <c r="AC13" s="25"/>
      <c r="AD13" s="97"/>
      <c r="AE13" s="98"/>
    </row>
    <row r="14" spans="1:31" s="97" customFormat="1" ht="40.5" x14ac:dyDescent="0.3">
      <c r="A14" s="33">
        <f t="shared" si="11"/>
        <v>7</v>
      </c>
      <c r="B14" s="34" t="s">
        <v>61</v>
      </c>
      <c r="C14" s="18" t="s">
        <v>34</v>
      </c>
      <c r="D14" s="17" t="s">
        <v>65</v>
      </c>
      <c r="E14" s="34" t="s">
        <v>62</v>
      </c>
      <c r="F14" s="17" t="s">
        <v>45</v>
      </c>
      <c r="G14" s="16">
        <v>145000</v>
      </c>
      <c r="H14" s="16">
        <f t="shared" si="0"/>
        <v>134510.72</v>
      </c>
      <c r="I14" s="16">
        <f t="shared" si="1"/>
        <v>4161.5</v>
      </c>
      <c r="J14" s="16">
        <f t="shared" si="2"/>
        <v>10294.999999999998</v>
      </c>
      <c r="K14" s="16">
        <f t="shared" si="12"/>
        <v>822.89</v>
      </c>
      <c r="L14" s="16">
        <f t="shared" si="4"/>
        <v>4408</v>
      </c>
      <c r="M14" s="16">
        <f t="shared" si="9"/>
        <v>10280.5</v>
      </c>
      <c r="N14" s="16">
        <f>+N7</f>
        <v>1919.78</v>
      </c>
      <c r="O14" s="16">
        <f t="shared" si="5"/>
        <v>31887.67</v>
      </c>
      <c r="P14" s="16">
        <v>25</v>
      </c>
      <c r="Q14" s="16"/>
      <c r="R14" s="32"/>
      <c r="S14" s="16">
        <v>3037.76</v>
      </c>
      <c r="T14" s="22">
        <v>200</v>
      </c>
      <c r="U14" s="22"/>
      <c r="V14" s="16">
        <v>22210.55</v>
      </c>
      <c r="W14" s="31">
        <f t="shared" si="10"/>
        <v>25473.309999999998</v>
      </c>
      <c r="X14" s="16">
        <f t="shared" si="6"/>
        <v>10489.28</v>
      </c>
      <c r="Y14" s="16">
        <f t="shared" si="7"/>
        <v>21398.39</v>
      </c>
      <c r="Z14" s="16">
        <f t="shared" si="8"/>
        <v>109037.41</v>
      </c>
      <c r="AA14" s="24"/>
      <c r="AB14" s="25"/>
      <c r="AC14" s="25"/>
    </row>
    <row r="15" spans="1:31" s="114" customFormat="1" ht="40.5" x14ac:dyDescent="0.25">
      <c r="A15" s="33">
        <f t="shared" si="11"/>
        <v>8</v>
      </c>
      <c r="B15" s="35" t="s">
        <v>144</v>
      </c>
      <c r="C15" s="18" t="s">
        <v>35</v>
      </c>
      <c r="D15" s="17" t="s">
        <v>52</v>
      </c>
      <c r="E15" s="34" t="s">
        <v>145</v>
      </c>
      <c r="F15" s="17" t="s">
        <v>70</v>
      </c>
      <c r="G15" s="16">
        <v>145000</v>
      </c>
      <c r="H15" s="16">
        <f>+G15-(I15+L15+N15)</f>
        <v>136430.5</v>
      </c>
      <c r="I15" s="16">
        <f t="shared" ref="I15" si="13">IF(G15&lt;=374040,G15*2.87%,9334.68)</f>
        <v>4161.5</v>
      </c>
      <c r="J15" s="16">
        <f t="shared" ref="J15" si="14">IF(G15&lt;=374040,G15*7.1%,23092.75)</f>
        <v>10294.999999999998</v>
      </c>
      <c r="K15" s="16">
        <f t="shared" si="12"/>
        <v>822.89</v>
      </c>
      <c r="L15" s="16">
        <f t="shared" si="4"/>
        <v>4408</v>
      </c>
      <c r="M15" s="16">
        <f t="shared" si="9"/>
        <v>10280.5</v>
      </c>
      <c r="N15" s="54"/>
      <c r="O15" s="16">
        <f t="shared" ref="O15" si="15">+I15+J15+K15+L15+M15+N15</f>
        <v>29967.89</v>
      </c>
      <c r="P15" s="16">
        <v>25</v>
      </c>
      <c r="Q15" s="51">
        <v>10000</v>
      </c>
      <c r="R15" s="55"/>
      <c r="S15" s="16">
        <v>839.77</v>
      </c>
      <c r="T15" s="22">
        <v>200</v>
      </c>
      <c r="U15" s="22"/>
      <c r="V15" s="16">
        <v>22210.55</v>
      </c>
      <c r="W15" s="31">
        <f t="shared" ref="W15" si="16">+P15+Q15+S15+T15+V15</f>
        <v>33275.32</v>
      </c>
      <c r="X15" s="16">
        <f t="shared" ref="X15" si="17">+I15+L15+N15</f>
        <v>8569.5</v>
      </c>
      <c r="Y15" s="16">
        <f t="shared" ref="Y15" si="18">+J15+K15+M15</f>
        <v>21398.39</v>
      </c>
      <c r="Z15" s="16">
        <f t="shared" ref="Z15" si="19">+G15-(W15+X15)</f>
        <v>103155.18</v>
      </c>
      <c r="AA15" s="52"/>
      <c r="AB15" s="53"/>
      <c r="AC15" s="53"/>
      <c r="AD15" s="110"/>
    </row>
    <row r="16" spans="1:31" s="113" customFormat="1" ht="81" x14ac:dyDescent="0.35">
      <c r="A16" s="33">
        <f t="shared" si="11"/>
        <v>9</v>
      </c>
      <c r="B16" s="35" t="s">
        <v>132</v>
      </c>
      <c r="C16" s="18" t="s">
        <v>34</v>
      </c>
      <c r="D16" s="17" t="s">
        <v>9</v>
      </c>
      <c r="E16" s="34" t="s">
        <v>133</v>
      </c>
      <c r="F16" s="17" t="s">
        <v>45</v>
      </c>
      <c r="G16" s="16">
        <v>165000</v>
      </c>
      <c r="H16" s="16">
        <f>+G16-(I16+L16+N16)</f>
        <v>155248.5</v>
      </c>
      <c r="I16" s="16">
        <f t="shared" si="1"/>
        <v>4735.5</v>
      </c>
      <c r="J16" s="16">
        <f t="shared" si="2"/>
        <v>11714.999999999998</v>
      </c>
      <c r="K16" s="16">
        <f t="shared" si="12"/>
        <v>822.89</v>
      </c>
      <c r="L16" s="16">
        <f t="shared" si="4"/>
        <v>5016</v>
      </c>
      <c r="M16" s="16">
        <f t="shared" si="9"/>
        <v>11698.5</v>
      </c>
      <c r="N16" s="36"/>
      <c r="O16" s="16">
        <f t="shared" si="5"/>
        <v>33987.89</v>
      </c>
      <c r="P16" s="16">
        <v>25</v>
      </c>
      <c r="Q16" s="37"/>
      <c r="R16" s="38"/>
      <c r="S16" s="16">
        <v>731.38</v>
      </c>
      <c r="T16" s="22">
        <v>200</v>
      </c>
      <c r="U16" s="22"/>
      <c r="V16" s="16">
        <v>27394.99</v>
      </c>
      <c r="W16" s="31">
        <f t="shared" si="10"/>
        <v>28351.370000000003</v>
      </c>
      <c r="X16" s="16">
        <f t="shared" si="6"/>
        <v>9751.5</v>
      </c>
      <c r="Y16" s="16">
        <f t="shared" si="7"/>
        <v>24236.39</v>
      </c>
      <c r="Z16" s="16">
        <f t="shared" si="8"/>
        <v>126897.13</v>
      </c>
      <c r="AA16" s="26"/>
      <c r="AB16" s="30"/>
      <c r="AC16" s="30"/>
      <c r="AD16" s="103"/>
    </row>
    <row r="17" spans="1:31" s="113" customFormat="1" ht="60.75" x14ac:dyDescent="0.35">
      <c r="A17" s="33">
        <f t="shared" si="11"/>
        <v>10</v>
      </c>
      <c r="B17" s="35" t="s">
        <v>148</v>
      </c>
      <c r="C17" s="18" t="s">
        <v>34</v>
      </c>
      <c r="D17" s="17" t="s">
        <v>9</v>
      </c>
      <c r="E17" s="34" t="s">
        <v>149</v>
      </c>
      <c r="F17" s="17" t="s">
        <v>45</v>
      </c>
      <c r="G17" s="16">
        <v>165000</v>
      </c>
      <c r="H17" s="16">
        <f>+G17-(I17+L17+N17)</f>
        <v>155248.5</v>
      </c>
      <c r="I17" s="16">
        <f t="shared" ref="I17" si="20">IF(G17&lt;=374040,G17*2.87%,9334.68)</f>
        <v>4735.5</v>
      </c>
      <c r="J17" s="16">
        <f t="shared" ref="J17" si="21">IF(G17&lt;=374040,G17*7.1%,23092.75)</f>
        <v>11714.999999999998</v>
      </c>
      <c r="K17" s="16">
        <f t="shared" si="12"/>
        <v>822.89</v>
      </c>
      <c r="L17" s="16">
        <f t="shared" si="4"/>
        <v>5016</v>
      </c>
      <c r="M17" s="16">
        <f t="shared" si="9"/>
        <v>11698.5</v>
      </c>
      <c r="N17" s="36"/>
      <c r="O17" s="16">
        <f t="shared" ref="O17" si="22">+I17+J17+K17+L17+M17+N17</f>
        <v>33987.89</v>
      </c>
      <c r="P17" s="16">
        <v>25</v>
      </c>
      <c r="Q17" s="37"/>
      <c r="R17" s="38"/>
      <c r="S17" s="16">
        <v>264.91000000000003</v>
      </c>
      <c r="T17" s="22">
        <v>200</v>
      </c>
      <c r="U17" s="22"/>
      <c r="V17" s="16">
        <v>27394.99</v>
      </c>
      <c r="W17" s="31">
        <f t="shared" ref="W17" si="23">+P17+Q17+S17+T17+V17</f>
        <v>27884.9</v>
      </c>
      <c r="X17" s="16">
        <f t="shared" ref="X17" si="24">+I17+L17+N17</f>
        <v>9751.5</v>
      </c>
      <c r="Y17" s="16">
        <f t="shared" ref="Y17" si="25">+J17+K17+M17</f>
        <v>24236.39</v>
      </c>
      <c r="Z17" s="16">
        <f t="shared" ref="Z17" si="26">+G17-(W17+X17)</f>
        <v>127363.6</v>
      </c>
      <c r="AA17" s="26"/>
      <c r="AB17" s="30"/>
      <c r="AC17" s="30"/>
      <c r="AD17" s="103"/>
    </row>
    <row r="18" spans="1:31" s="103" customFormat="1" ht="81" x14ac:dyDescent="0.35">
      <c r="A18" s="33">
        <f>+A17+1</f>
        <v>11</v>
      </c>
      <c r="B18" s="17" t="s">
        <v>118</v>
      </c>
      <c r="C18" s="18" t="s">
        <v>35</v>
      </c>
      <c r="D18" s="17" t="s">
        <v>9</v>
      </c>
      <c r="E18" s="17" t="s">
        <v>131</v>
      </c>
      <c r="F18" s="17" t="s">
        <v>45</v>
      </c>
      <c r="G18" s="16">
        <v>200000</v>
      </c>
      <c r="H18" s="16">
        <f>+G18-(I18+L18+N18)</f>
        <v>189316.2</v>
      </c>
      <c r="I18" s="16">
        <f>IF(G18&lt;=374040,G18*2.87%,9334.68)</f>
        <v>5740</v>
      </c>
      <c r="J18" s="16">
        <f t="shared" si="2"/>
        <v>14199.999999999998</v>
      </c>
      <c r="K18" s="16">
        <f t="shared" si="12"/>
        <v>822.89</v>
      </c>
      <c r="L18" s="16">
        <f t="shared" si="4"/>
        <v>4943.8</v>
      </c>
      <c r="M18" s="16">
        <f t="shared" si="9"/>
        <v>11530.11</v>
      </c>
      <c r="N18" s="16">
        <v>0</v>
      </c>
      <c r="O18" s="16">
        <f t="shared" si="5"/>
        <v>37236.800000000003</v>
      </c>
      <c r="P18" s="16">
        <v>25</v>
      </c>
      <c r="Q18" s="19"/>
      <c r="R18" s="38"/>
      <c r="S18" s="16"/>
      <c r="T18" s="22">
        <v>200</v>
      </c>
      <c r="U18" s="22"/>
      <c r="V18" s="16">
        <v>35627.870000000003</v>
      </c>
      <c r="W18" s="31">
        <f>+P18+Q18+S18+T18+V18</f>
        <v>35852.870000000003</v>
      </c>
      <c r="X18" s="16">
        <f t="shared" si="6"/>
        <v>10683.8</v>
      </c>
      <c r="Y18" s="16">
        <f t="shared" si="7"/>
        <v>26553</v>
      </c>
      <c r="Z18" s="16">
        <f t="shared" si="8"/>
        <v>153463.33000000002</v>
      </c>
      <c r="AA18" s="26"/>
      <c r="AB18" s="30"/>
      <c r="AC18" s="30"/>
    </row>
    <row r="19" spans="1:31" s="103" customFormat="1" ht="81" x14ac:dyDescent="0.35">
      <c r="A19" s="33">
        <f t="shared" si="11"/>
        <v>12</v>
      </c>
      <c r="B19" s="17" t="s">
        <v>155</v>
      </c>
      <c r="C19" s="18" t="s">
        <v>35</v>
      </c>
      <c r="D19" s="17" t="s">
        <v>9</v>
      </c>
      <c r="E19" s="17" t="s">
        <v>156</v>
      </c>
      <c r="F19" s="17" t="s">
        <v>45</v>
      </c>
      <c r="G19" s="16">
        <v>145000</v>
      </c>
      <c r="H19" s="16">
        <f>+G19-(I19+L19+N19)</f>
        <v>136430.5</v>
      </c>
      <c r="I19" s="16">
        <f>IF(G19&lt;=374040,G19*2.87%,9334.68)</f>
        <v>4161.5</v>
      </c>
      <c r="J19" s="16">
        <f t="shared" ref="J19" si="27">IF(G19&lt;=374040,G19*7.1%,23092.75)</f>
        <v>10294.999999999998</v>
      </c>
      <c r="K19" s="16">
        <f t="shared" ref="K19" si="28">IF(G19&lt;=74808,G19*1.1%,822.89)</f>
        <v>822.89</v>
      </c>
      <c r="L19" s="16">
        <f t="shared" si="4"/>
        <v>4408</v>
      </c>
      <c r="M19" s="16">
        <f t="shared" si="9"/>
        <v>10280.5</v>
      </c>
      <c r="N19" s="16">
        <v>0</v>
      </c>
      <c r="O19" s="16">
        <f t="shared" ref="O19" si="29">+I19+J19+K19+L19+M19+N19</f>
        <v>29967.89</v>
      </c>
      <c r="P19" s="16">
        <v>25</v>
      </c>
      <c r="Q19" s="19"/>
      <c r="R19" s="38"/>
      <c r="S19" s="16">
        <v>721.65</v>
      </c>
      <c r="T19" s="22">
        <v>200</v>
      </c>
      <c r="U19" s="22"/>
      <c r="V19" s="16">
        <v>22210.55</v>
      </c>
      <c r="W19" s="31">
        <f>+P19+Q19+S19+T19+V19</f>
        <v>23157.200000000001</v>
      </c>
      <c r="X19" s="16">
        <f t="shared" ref="X19" si="30">+I19+L19+N19</f>
        <v>8569.5</v>
      </c>
      <c r="Y19" s="16">
        <f t="shared" ref="Y19" si="31">+J19+K19+M19</f>
        <v>21398.39</v>
      </c>
      <c r="Z19" s="16">
        <f t="shared" ref="Z19" si="32">+G19-(W19+X19)</f>
        <v>113273.3</v>
      </c>
      <c r="AA19" s="26"/>
      <c r="AB19" s="30"/>
      <c r="AC19" s="30"/>
    </row>
    <row r="20" spans="1:31" s="97" customFormat="1" ht="40.5" x14ac:dyDescent="0.3">
      <c r="A20" s="33">
        <f t="shared" si="11"/>
        <v>13</v>
      </c>
      <c r="B20" s="17" t="s">
        <v>51</v>
      </c>
      <c r="C20" s="18" t="s">
        <v>34</v>
      </c>
      <c r="D20" s="17" t="s">
        <v>6</v>
      </c>
      <c r="E20" s="17" t="s">
        <v>81</v>
      </c>
      <c r="F20" s="17" t="s">
        <v>45</v>
      </c>
      <c r="G20" s="16">
        <v>140000</v>
      </c>
      <c r="H20" s="16">
        <f t="shared" si="0"/>
        <v>129806.22</v>
      </c>
      <c r="I20" s="16">
        <f t="shared" si="1"/>
        <v>4018</v>
      </c>
      <c r="J20" s="16">
        <f t="shared" si="2"/>
        <v>9940</v>
      </c>
      <c r="K20" s="16">
        <f t="shared" ref="K20:K22" si="33">IF(G20&lt;=74808,G20*1.1%,822.89)</f>
        <v>822.89</v>
      </c>
      <c r="L20" s="16">
        <f t="shared" si="4"/>
        <v>4256</v>
      </c>
      <c r="M20" s="16">
        <f t="shared" si="9"/>
        <v>9926</v>
      </c>
      <c r="N20" s="16">
        <f>+N7</f>
        <v>1919.78</v>
      </c>
      <c r="O20" s="16">
        <f t="shared" si="5"/>
        <v>30882.67</v>
      </c>
      <c r="P20" s="16">
        <v>25</v>
      </c>
      <c r="Q20" s="16">
        <v>2000</v>
      </c>
      <c r="R20" s="32"/>
      <c r="S20" s="16">
        <v>257.97000000000003</v>
      </c>
      <c r="T20" s="22">
        <v>200</v>
      </c>
      <c r="U20" s="22"/>
      <c r="V20" s="16">
        <v>21034.42</v>
      </c>
      <c r="W20" s="31">
        <f t="shared" si="10"/>
        <v>23517.39</v>
      </c>
      <c r="X20" s="16">
        <f t="shared" si="6"/>
        <v>10193.780000000001</v>
      </c>
      <c r="Y20" s="16">
        <f t="shared" si="7"/>
        <v>20688.89</v>
      </c>
      <c r="Z20" s="16">
        <f t="shared" si="8"/>
        <v>106288.83</v>
      </c>
      <c r="AA20" s="24"/>
      <c r="AB20" s="25"/>
      <c r="AC20" s="25"/>
    </row>
    <row r="21" spans="1:31" s="97" customFormat="1" ht="40.5" x14ac:dyDescent="0.3">
      <c r="A21" s="33">
        <f t="shared" si="11"/>
        <v>14</v>
      </c>
      <c r="B21" s="17" t="s">
        <v>127</v>
      </c>
      <c r="C21" s="18" t="s">
        <v>34</v>
      </c>
      <c r="D21" s="17" t="s">
        <v>50</v>
      </c>
      <c r="E21" s="17" t="s">
        <v>128</v>
      </c>
      <c r="F21" s="17" t="s">
        <v>45</v>
      </c>
      <c r="G21" s="16">
        <v>155000</v>
      </c>
      <c r="H21" s="16"/>
      <c r="I21" s="16">
        <f t="shared" si="1"/>
        <v>4448.5</v>
      </c>
      <c r="J21" s="16">
        <f t="shared" si="2"/>
        <v>11004.999999999998</v>
      </c>
      <c r="K21" s="16">
        <f t="shared" si="33"/>
        <v>822.89</v>
      </c>
      <c r="L21" s="16">
        <f t="shared" si="4"/>
        <v>4712</v>
      </c>
      <c r="M21" s="16">
        <f t="shared" si="9"/>
        <v>10989.5</v>
      </c>
      <c r="N21" s="16"/>
      <c r="O21" s="16">
        <f t="shared" si="5"/>
        <v>31977.89</v>
      </c>
      <c r="P21" s="16">
        <v>25</v>
      </c>
      <c r="Q21" s="16">
        <v>3000</v>
      </c>
      <c r="R21" s="32"/>
      <c r="S21" s="16">
        <v>854.51</v>
      </c>
      <c r="T21" s="22">
        <v>200</v>
      </c>
      <c r="U21" s="22"/>
      <c r="V21" s="16">
        <v>25042.74</v>
      </c>
      <c r="W21" s="31">
        <f t="shared" si="10"/>
        <v>29122.25</v>
      </c>
      <c r="X21" s="16">
        <f t="shared" si="6"/>
        <v>9160.5</v>
      </c>
      <c r="Y21" s="16">
        <f t="shared" si="7"/>
        <v>22817.39</v>
      </c>
      <c r="Z21" s="16">
        <f t="shared" si="8"/>
        <v>116717.25</v>
      </c>
      <c r="AA21" s="24"/>
      <c r="AB21" s="25"/>
      <c r="AC21" s="25"/>
    </row>
    <row r="22" spans="1:31" s="99" customFormat="1" ht="60.75" x14ac:dyDescent="0.3">
      <c r="A22" s="33">
        <f t="shared" si="11"/>
        <v>15</v>
      </c>
      <c r="B22" s="17" t="s">
        <v>99</v>
      </c>
      <c r="C22" s="18" t="s">
        <v>34</v>
      </c>
      <c r="D22" s="17" t="s">
        <v>9</v>
      </c>
      <c r="E22" s="17" t="s">
        <v>84</v>
      </c>
      <c r="F22" s="17" t="s">
        <v>45</v>
      </c>
      <c r="G22" s="16">
        <v>155000</v>
      </c>
      <c r="H22" s="16">
        <f>+G22-(I22+L22+N22)</f>
        <v>143919.72</v>
      </c>
      <c r="I22" s="16">
        <f t="shared" si="1"/>
        <v>4448.5</v>
      </c>
      <c r="J22" s="16">
        <f t="shared" si="2"/>
        <v>11004.999999999998</v>
      </c>
      <c r="K22" s="16">
        <f t="shared" si="33"/>
        <v>822.89</v>
      </c>
      <c r="L22" s="16">
        <f t="shared" si="4"/>
        <v>4712</v>
      </c>
      <c r="M22" s="16">
        <f t="shared" si="9"/>
        <v>10989.5</v>
      </c>
      <c r="N22" s="16">
        <f>+N7</f>
        <v>1919.78</v>
      </c>
      <c r="O22" s="16">
        <f t="shared" si="5"/>
        <v>33897.67</v>
      </c>
      <c r="P22" s="16">
        <v>25</v>
      </c>
      <c r="Q22" s="16"/>
      <c r="R22" s="32"/>
      <c r="S22" s="16">
        <v>398.64</v>
      </c>
      <c r="T22" s="22">
        <v>200</v>
      </c>
      <c r="U22" s="22"/>
      <c r="V22" s="16">
        <v>25042.74</v>
      </c>
      <c r="W22" s="31">
        <f t="shared" si="10"/>
        <v>25666.38</v>
      </c>
      <c r="X22" s="16">
        <f t="shared" si="6"/>
        <v>11080.28</v>
      </c>
      <c r="Y22" s="16">
        <f t="shared" si="7"/>
        <v>22817.39</v>
      </c>
      <c r="Z22" s="16">
        <f t="shared" si="8"/>
        <v>118253.34</v>
      </c>
      <c r="AA22" s="24"/>
      <c r="AB22" s="25"/>
      <c r="AC22" s="25"/>
      <c r="AD22" s="97"/>
      <c r="AE22" s="98"/>
    </row>
    <row r="23" spans="1:31" s="99" customFormat="1" ht="40.5" x14ac:dyDescent="0.3">
      <c r="A23" s="33">
        <f t="shared" si="11"/>
        <v>16</v>
      </c>
      <c r="B23" s="17" t="s">
        <v>125</v>
      </c>
      <c r="C23" s="18" t="s">
        <v>34</v>
      </c>
      <c r="D23" s="17" t="s">
        <v>49</v>
      </c>
      <c r="E23" s="17" t="s">
        <v>126</v>
      </c>
      <c r="F23" s="17" t="s">
        <v>45</v>
      </c>
      <c r="G23" s="16">
        <v>116000</v>
      </c>
      <c r="H23" s="16"/>
      <c r="I23" s="16">
        <f t="shared" si="1"/>
        <v>3329.2</v>
      </c>
      <c r="J23" s="16">
        <f t="shared" si="2"/>
        <v>8236</v>
      </c>
      <c r="K23" s="16">
        <f t="shared" ref="K23" si="34">IF(G23&lt;=74808,G23*1.1%,822.89)</f>
        <v>822.89</v>
      </c>
      <c r="L23" s="16">
        <f t="shared" si="4"/>
        <v>3526.4</v>
      </c>
      <c r="M23" s="16">
        <f t="shared" si="9"/>
        <v>8224.4</v>
      </c>
      <c r="N23" s="16">
        <v>3839.56</v>
      </c>
      <c r="O23" s="16">
        <f t="shared" si="5"/>
        <v>27978.45</v>
      </c>
      <c r="P23" s="16">
        <v>25</v>
      </c>
      <c r="Q23" s="16"/>
      <c r="R23" s="32"/>
      <c r="S23" s="16">
        <v>781.95</v>
      </c>
      <c r="T23" s="22">
        <v>200</v>
      </c>
      <c r="U23" s="22"/>
      <c r="V23" s="16">
        <v>14909.08</v>
      </c>
      <c r="W23" s="31">
        <f t="shared" si="10"/>
        <v>15916.03</v>
      </c>
      <c r="X23" s="16">
        <f t="shared" si="6"/>
        <v>10695.16</v>
      </c>
      <c r="Y23" s="16">
        <f t="shared" si="7"/>
        <v>17283.29</v>
      </c>
      <c r="Z23" s="16">
        <f t="shared" si="8"/>
        <v>89388.81</v>
      </c>
      <c r="AA23" s="24"/>
      <c r="AB23" s="25"/>
      <c r="AC23" s="25"/>
      <c r="AD23" s="97"/>
      <c r="AE23" s="98"/>
    </row>
    <row r="24" spans="1:31" s="99" customFormat="1" ht="40.5" x14ac:dyDescent="0.3">
      <c r="A24" s="33">
        <f t="shared" si="11"/>
        <v>17</v>
      </c>
      <c r="B24" s="17" t="s">
        <v>167</v>
      </c>
      <c r="C24" s="18" t="s">
        <v>35</v>
      </c>
      <c r="D24" s="17" t="s">
        <v>49</v>
      </c>
      <c r="E24" s="17" t="s">
        <v>24</v>
      </c>
      <c r="F24" s="17" t="s">
        <v>45</v>
      </c>
      <c r="G24" s="16">
        <v>80000</v>
      </c>
      <c r="H24" s="16">
        <f t="shared" si="0"/>
        <v>75272</v>
      </c>
      <c r="I24" s="16">
        <f t="shared" si="1"/>
        <v>2296</v>
      </c>
      <c r="J24" s="16">
        <f t="shared" si="2"/>
        <v>5679.9999999999991</v>
      </c>
      <c r="K24" s="16">
        <f t="shared" ref="K24:K25" si="35">IF(G24&lt;=74808,G24*1.1%,822.89)</f>
        <v>822.89</v>
      </c>
      <c r="L24" s="16">
        <f t="shared" si="4"/>
        <v>2432</v>
      </c>
      <c r="M24" s="16">
        <f t="shared" si="9"/>
        <v>5672</v>
      </c>
      <c r="N24" s="16">
        <v>0</v>
      </c>
      <c r="O24" s="16">
        <f t="shared" si="5"/>
        <v>16902.89</v>
      </c>
      <c r="P24" s="16">
        <v>25</v>
      </c>
      <c r="Q24" s="16">
        <v>2500</v>
      </c>
      <c r="R24" s="32"/>
      <c r="S24" s="16">
        <v>230</v>
      </c>
      <c r="T24" s="22">
        <v>200</v>
      </c>
      <c r="U24" s="22"/>
      <c r="V24" s="16">
        <v>7400.87</v>
      </c>
      <c r="W24" s="31">
        <f t="shared" si="10"/>
        <v>10355.869999999999</v>
      </c>
      <c r="X24" s="16">
        <f t="shared" si="6"/>
        <v>4728</v>
      </c>
      <c r="Y24" s="16">
        <f t="shared" si="7"/>
        <v>12174.89</v>
      </c>
      <c r="Z24" s="16">
        <f t="shared" si="8"/>
        <v>64916.130000000005</v>
      </c>
      <c r="AA24" s="27"/>
      <c r="AB24" s="23"/>
      <c r="AC24" s="23"/>
    </row>
    <row r="25" spans="1:31" s="99" customFormat="1" ht="40.5" x14ac:dyDescent="0.3">
      <c r="A25" s="33">
        <f t="shared" si="11"/>
        <v>18</v>
      </c>
      <c r="B25" s="17" t="s">
        <v>146</v>
      </c>
      <c r="C25" s="18" t="s">
        <v>34</v>
      </c>
      <c r="D25" s="17" t="s">
        <v>49</v>
      </c>
      <c r="E25" s="17" t="s">
        <v>24</v>
      </c>
      <c r="F25" s="17" t="s">
        <v>45</v>
      </c>
      <c r="G25" s="16">
        <v>85000</v>
      </c>
      <c r="H25" s="16">
        <f t="shared" ref="H25" si="36">+G25-(I25+L25+N25)</f>
        <v>79976.5</v>
      </c>
      <c r="I25" s="16">
        <f t="shared" ref="I25" si="37">IF(G25&lt;=374040,G25*2.87%,9334.68)</f>
        <v>2439.5</v>
      </c>
      <c r="J25" s="16">
        <f t="shared" ref="J25" si="38">IF(G25&lt;=374040,G25*7.1%,23092.75)</f>
        <v>6034.9999999999991</v>
      </c>
      <c r="K25" s="16">
        <f t="shared" si="35"/>
        <v>822.89</v>
      </c>
      <c r="L25" s="16">
        <f t="shared" si="4"/>
        <v>2584</v>
      </c>
      <c r="M25" s="16">
        <f t="shared" si="9"/>
        <v>6026.5</v>
      </c>
      <c r="N25" s="16">
        <v>0</v>
      </c>
      <c r="O25" s="16">
        <f t="shared" ref="O25" si="39">+I25+J25+K25+L25+M25+N25</f>
        <v>17907.89</v>
      </c>
      <c r="P25" s="16">
        <v>25</v>
      </c>
      <c r="Q25" s="16"/>
      <c r="R25" s="32"/>
      <c r="S25" s="16">
        <v>408.99</v>
      </c>
      <c r="T25" s="22">
        <v>200</v>
      </c>
      <c r="U25" s="22"/>
      <c r="V25" s="16">
        <v>8576.99</v>
      </c>
      <c r="W25" s="31">
        <f t="shared" ref="W25" si="40">+P25+Q25+S25+T25+V25</f>
        <v>9210.98</v>
      </c>
      <c r="X25" s="16">
        <f t="shared" ref="X25" si="41">+I25+L25+N25</f>
        <v>5023.5</v>
      </c>
      <c r="Y25" s="16">
        <f t="shared" ref="Y25" si="42">+J25+K25+M25</f>
        <v>12884.39</v>
      </c>
      <c r="Z25" s="16">
        <f t="shared" ref="Z25" si="43">+G25-(W25+X25)</f>
        <v>70765.52</v>
      </c>
      <c r="AA25" s="27"/>
      <c r="AB25" s="23"/>
      <c r="AC25" s="23"/>
    </row>
    <row r="26" spans="1:31" s="102" customFormat="1" ht="60.75" x14ac:dyDescent="0.3">
      <c r="A26" s="33">
        <f t="shared" si="11"/>
        <v>19</v>
      </c>
      <c r="B26" s="40" t="s">
        <v>47</v>
      </c>
      <c r="C26" s="41" t="s">
        <v>35</v>
      </c>
      <c r="D26" s="40" t="s">
        <v>9</v>
      </c>
      <c r="E26" s="40" t="s">
        <v>76</v>
      </c>
      <c r="F26" s="40" t="s">
        <v>45</v>
      </c>
      <c r="G26" s="31">
        <v>80000</v>
      </c>
      <c r="H26" s="31">
        <f t="shared" si="0"/>
        <v>75272</v>
      </c>
      <c r="I26" s="31">
        <f t="shared" si="1"/>
        <v>2296</v>
      </c>
      <c r="J26" s="31">
        <f t="shared" si="2"/>
        <v>5679.9999999999991</v>
      </c>
      <c r="K26" s="16">
        <f t="shared" ref="K26:K27" si="44">IF(G26&lt;=74808,G26*1.1%,822.89)</f>
        <v>822.89</v>
      </c>
      <c r="L26" s="16">
        <f t="shared" si="4"/>
        <v>2432</v>
      </c>
      <c r="M26" s="16">
        <f t="shared" si="9"/>
        <v>5672</v>
      </c>
      <c r="N26" s="31">
        <v>0</v>
      </c>
      <c r="O26" s="31">
        <f t="shared" si="5"/>
        <v>16902.89</v>
      </c>
      <c r="P26" s="31">
        <v>25</v>
      </c>
      <c r="Q26" s="31">
        <v>9325.92</v>
      </c>
      <c r="R26" s="32"/>
      <c r="S26" s="31">
        <v>932.52</v>
      </c>
      <c r="T26" s="42">
        <v>200</v>
      </c>
      <c r="U26" s="42"/>
      <c r="V26" s="16">
        <v>7400.87</v>
      </c>
      <c r="W26" s="31">
        <f t="shared" si="10"/>
        <v>17884.310000000001</v>
      </c>
      <c r="X26" s="31">
        <f t="shared" si="6"/>
        <v>4728</v>
      </c>
      <c r="Y26" s="31">
        <f t="shared" si="7"/>
        <v>12174.89</v>
      </c>
      <c r="Z26" s="31">
        <f t="shared" si="8"/>
        <v>57387.69</v>
      </c>
      <c r="AA26" s="24"/>
      <c r="AB26" s="25"/>
      <c r="AC26" s="25"/>
      <c r="AD26" s="97"/>
      <c r="AE26" s="101"/>
    </row>
    <row r="27" spans="1:31" s="102" customFormat="1" ht="60.75" x14ac:dyDescent="0.3">
      <c r="A27" s="33">
        <f t="shared" si="11"/>
        <v>20</v>
      </c>
      <c r="B27" s="40" t="s">
        <v>143</v>
      </c>
      <c r="C27" s="41" t="s">
        <v>35</v>
      </c>
      <c r="D27" s="40" t="s">
        <v>9</v>
      </c>
      <c r="E27" s="40" t="s">
        <v>76</v>
      </c>
      <c r="F27" s="40" t="s">
        <v>45</v>
      </c>
      <c r="G27" s="31">
        <v>90000</v>
      </c>
      <c r="H27" s="31">
        <f t="shared" ref="H27" si="45">+G27-(I27+L27+N27)</f>
        <v>84681</v>
      </c>
      <c r="I27" s="31">
        <f t="shared" ref="I27" si="46">IF(G27&lt;=374040,G27*2.87%,9334.68)</f>
        <v>2583</v>
      </c>
      <c r="J27" s="31">
        <f t="shared" ref="J27" si="47">IF(G27&lt;=374040,G27*7.1%,23092.75)</f>
        <v>6389.9999999999991</v>
      </c>
      <c r="K27" s="16">
        <f t="shared" si="44"/>
        <v>822.89</v>
      </c>
      <c r="L27" s="16">
        <f t="shared" si="4"/>
        <v>2736</v>
      </c>
      <c r="M27" s="16">
        <f t="shared" si="9"/>
        <v>6381</v>
      </c>
      <c r="N27" s="31">
        <v>0</v>
      </c>
      <c r="O27" s="31">
        <f t="shared" ref="O27" si="48">+I27+J27+K27+L27+M27+N27</f>
        <v>18912.89</v>
      </c>
      <c r="P27" s="31">
        <v>25</v>
      </c>
      <c r="Q27" s="31"/>
      <c r="R27" s="32"/>
      <c r="S27" s="31">
        <v>495.95</v>
      </c>
      <c r="T27" s="42">
        <v>200</v>
      </c>
      <c r="U27" s="42"/>
      <c r="V27" s="16">
        <v>9753.1200000000008</v>
      </c>
      <c r="W27" s="31">
        <f t="shared" ref="W27" si="49">+P27+Q27+S27+T27+V27</f>
        <v>10474.070000000002</v>
      </c>
      <c r="X27" s="31">
        <f t="shared" ref="X27" si="50">+I27+L27+N27</f>
        <v>5319</v>
      </c>
      <c r="Y27" s="31">
        <f t="shared" ref="Y27" si="51">+J27+K27+M27</f>
        <v>13593.89</v>
      </c>
      <c r="Z27" s="31">
        <f t="shared" ref="Z27" si="52">+G27-(W27+X27)</f>
        <v>74206.929999999993</v>
      </c>
      <c r="AA27" s="24"/>
      <c r="AB27" s="25"/>
      <c r="AC27" s="25"/>
      <c r="AD27" s="97"/>
      <c r="AE27" s="101"/>
    </row>
    <row r="28" spans="1:31" s="102" customFormat="1" ht="60.75" x14ac:dyDescent="0.3">
      <c r="A28" s="33">
        <f t="shared" si="11"/>
        <v>21</v>
      </c>
      <c r="B28" s="40" t="s">
        <v>153</v>
      </c>
      <c r="C28" s="41" t="s">
        <v>34</v>
      </c>
      <c r="D28" s="40" t="s">
        <v>9</v>
      </c>
      <c r="E28" s="40" t="s">
        <v>154</v>
      </c>
      <c r="F28" s="40" t="s">
        <v>45</v>
      </c>
      <c r="G28" s="31">
        <v>80000</v>
      </c>
      <c r="H28" s="31">
        <f t="shared" ref="H28" si="53">+G28-(I28+L28+N28)</f>
        <v>75272</v>
      </c>
      <c r="I28" s="31">
        <f t="shared" ref="I28" si="54">IF(G28&lt;=374040,G28*2.87%,9334.68)</f>
        <v>2296</v>
      </c>
      <c r="J28" s="31">
        <f t="shared" ref="J28" si="55">IF(G28&lt;=374040,G28*7.1%,23092.75)</f>
        <v>5679.9999999999991</v>
      </c>
      <c r="K28" s="16">
        <f t="shared" ref="K28:K30" si="56">IF(G28&lt;=74808,G28*1.1%,822.89)</f>
        <v>822.89</v>
      </c>
      <c r="L28" s="16">
        <f t="shared" si="4"/>
        <v>2432</v>
      </c>
      <c r="M28" s="16">
        <f t="shared" si="9"/>
        <v>5672</v>
      </c>
      <c r="N28" s="31">
        <v>0</v>
      </c>
      <c r="O28" s="31">
        <f t="shared" ref="O28" si="57">+I28+J28+K28+L28+M28+N28</f>
        <v>16902.89</v>
      </c>
      <c r="P28" s="31">
        <v>25</v>
      </c>
      <c r="Q28" s="31"/>
      <c r="R28" s="32"/>
      <c r="S28" s="31">
        <v>1536.25</v>
      </c>
      <c r="T28" s="42">
        <v>200</v>
      </c>
      <c r="U28" s="42"/>
      <c r="V28" s="16">
        <v>7400.87</v>
      </c>
      <c r="W28" s="31">
        <f t="shared" ref="W28" si="58">+P28+Q28+S28+T28+V28</f>
        <v>9162.119999999999</v>
      </c>
      <c r="X28" s="31">
        <f t="shared" ref="X28" si="59">+I28+L28+N28</f>
        <v>4728</v>
      </c>
      <c r="Y28" s="31">
        <f t="shared" ref="Y28" si="60">+J28+K28+M28</f>
        <v>12174.89</v>
      </c>
      <c r="Z28" s="31">
        <f t="shared" ref="Z28" si="61">+G28-(W28+X28)</f>
        <v>66109.88</v>
      </c>
      <c r="AA28" s="24"/>
      <c r="AB28" s="25"/>
      <c r="AC28" s="25"/>
      <c r="AD28" s="97"/>
      <c r="AE28" s="101"/>
    </row>
    <row r="29" spans="1:31" s="99" customFormat="1" ht="40.5" x14ac:dyDescent="0.3">
      <c r="A29" s="33">
        <f t="shared" si="11"/>
        <v>22</v>
      </c>
      <c r="B29" s="34" t="s">
        <v>109</v>
      </c>
      <c r="C29" s="18" t="s">
        <v>34</v>
      </c>
      <c r="D29" s="17" t="s">
        <v>6</v>
      </c>
      <c r="E29" s="17" t="s">
        <v>11</v>
      </c>
      <c r="F29" s="17" t="s">
        <v>45</v>
      </c>
      <c r="G29" s="16">
        <v>95000</v>
      </c>
      <c r="H29" s="16">
        <f t="shared" si="0"/>
        <v>89385.5</v>
      </c>
      <c r="I29" s="16">
        <f t="shared" si="1"/>
        <v>2726.5</v>
      </c>
      <c r="J29" s="16">
        <f t="shared" si="2"/>
        <v>6744.9999999999991</v>
      </c>
      <c r="K29" s="16">
        <f t="shared" si="56"/>
        <v>822.89</v>
      </c>
      <c r="L29" s="16">
        <f t="shared" si="4"/>
        <v>2888</v>
      </c>
      <c r="M29" s="16">
        <f t="shared" si="9"/>
        <v>6735.5</v>
      </c>
      <c r="N29" s="16">
        <v>0</v>
      </c>
      <c r="O29" s="16">
        <f t="shared" si="5"/>
        <v>19917.89</v>
      </c>
      <c r="P29" s="16">
        <v>25</v>
      </c>
      <c r="Q29" s="16">
        <v>3000</v>
      </c>
      <c r="R29" s="32"/>
      <c r="S29" s="16">
        <v>1731.6</v>
      </c>
      <c r="T29" s="22">
        <v>200</v>
      </c>
      <c r="U29" s="22"/>
      <c r="V29" s="16">
        <v>10929.24</v>
      </c>
      <c r="W29" s="31">
        <f t="shared" si="10"/>
        <v>15885.84</v>
      </c>
      <c r="X29" s="16">
        <f t="shared" si="6"/>
        <v>5614.5</v>
      </c>
      <c r="Y29" s="16">
        <f t="shared" si="7"/>
        <v>14303.39</v>
      </c>
      <c r="Z29" s="16">
        <f t="shared" si="8"/>
        <v>73499.66</v>
      </c>
      <c r="AA29" s="24"/>
      <c r="AB29" s="25"/>
      <c r="AC29" s="25"/>
      <c r="AD29" s="97"/>
      <c r="AE29" s="98"/>
    </row>
    <row r="30" spans="1:31" s="99" customFormat="1" ht="40.5" x14ac:dyDescent="0.3">
      <c r="A30" s="33">
        <f t="shared" si="11"/>
        <v>23</v>
      </c>
      <c r="B30" s="34" t="s">
        <v>98</v>
      </c>
      <c r="C30" s="18" t="s">
        <v>35</v>
      </c>
      <c r="D30" s="17" t="s">
        <v>10</v>
      </c>
      <c r="E30" s="34" t="s">
        <v>60</v>
      </c>
      <c r="F30" s="17" t="s">
        <v>45</v>
      </c>
      <c r="G30" s="16">
        <v>95000</v>
      </c>
      <c r="H30" s="16">
        <f t="shared" si="0"/>
        <v>89385.5</v>
      </c>
      <c r="I30" s="16">
        <f t="shared" si="1"/>
        <v>2726.5</v>
      </c>
      <c r="J30" s="16">
        <f t="shared" si="2"/>
        <v>6744.9999999999991</v>
      </c>
      <c r="K30" s="16">
        <f t="shared" si="56"/>
        <v>822.89</v>
      </c>
      <c r="L30" s="16">
        <f t="shared" si="4"/>
        <v>2888</v>
      </c>
      <c r="M30" s="16">
        <f t="shared" si="9"/>
        <v>6735.5</v>
      </c>
      <c r="N30" s="16">
        <v>0</v>
      </c>
      <c r="O30" s="16">
        <f t="shared" si="5"/>
        <v>19917.89</v>
      </c>
      <c r="P30" s="16">
        <v>25</v>
      </c>
      <c r="Q30" s="16"/>
      <c r="R30" s="32"/>
      <c r="S30" s="16">
        <v>92</v>
      </c>
      <c r="T30" s="22">
        <v>200</v>
      </c>
      <c r="U30" s="22"/>
      <c r="V30" s="16">
        <v>10929.24</v>
      </c>
      <c r="W30" s="31">
        <f t="shared" si="10"/>
        <v>11246.24</v>
      </c>
      <c r="X30" s="16">
        <f t="shared" si="6"/>
        <v>5614.5</v>
      </c>
      <c r="Y30" s="16">
        <f t="shared" si="7"/>
        <v>14303.39</v>
      </c>
      <c r="Z30" s="16">
        <f t="shared" si="8"/>
        <v>78139.260000000009</v>
      </c>
      <c r="AA30" s="24"/>
      <c r="AB30" s="25"/>
      <c r="AC30" s="25"/>
      <c r="AD30" s="97"/>
      <c r="AE30" s="98"/>
    </row>
    <row r="31" spans="1:31" s="99" customFormat="1" ht="40.5" x14ac:dyDescent="0.3">
      <c r="A31" s="33">
        <f t="shared" si="11"/>
        <v>24</v>
      </c>
      <c r="B31" s="17" t="s">
        <v>166</v>
      </c>
      <c r="C31" s="18" t="s">
        <v>34</v>
      </c>
      <c r="D31" s="17" t="s">
        <v>65</v>
      </c>
      <c r="E31" s="17" t="s">
        <v>28</v>
      </c>
      <c r="F31" s="17" t="s">
        <v>45</v>
      </c>
      <c r="G31" s="16">
        <v>80000</v>
      </c>
      <c r="H31" s="16">
        <f t="shared" si="0"/>
        <v>75272</v>
      </c>
      <c r="I31" s="16">
        <f t="shared" si="1"/>
        <v>2296</v>
      </c>
      <c r="J31" s="16">
        <f t="shared" si="2"/>
        <v>5679.9999999999991</v>
      </c>
      <c r="K31" s="16">
        <f t="shared" ref="K31" si="62">IF(G31&lt;=74808,G31*1.1%,822.89)</f>
        <v>822.89</v>
      </c>
      <c r="L31" s="16">
        <f t="shared" si="4"/>
        <v>2432</v>
      </c>
      <c r="M31" s="16">
        <f t="shared" si="9"/>
        <v>5672</v>
      </c>
      <c r="N31" s="16">
        <v>0</v>
      </c>
      <c r="O31" s="16">
        <f t="shared" si="5"/>
        <v>16902.89</v>
      </c>
      <c r="P31" s="16">
        <v>25</v>
      </c>
      <c r="Q31" s="16">
        <v>5000</v>
      </c>
      <c r="R31" s="32"/>
      <c r="S31" s="16">
        <v>2185.6799999999998</v>
      </c>
      <c r="T31" s="22">
        <v>200</v>
      </c>
      <c r="U31" s="22"/>
      <c r="V31" s="16">
        <v>7400.87</v>
      </c>
      <c r="W31" s="31">
        <f t="shared" si="10"/>
        <v>14811.55</v>
      </c>
      <c r="X31" s="16">
        <f t="shared" si="6"/>
        <v>4728</v>
      </c>
      <c r="Y31" s="16">
        <f t="shared" si="7"/>
        <v>12174.89</v>
      </c>
      <c r="Z31" s="16">
        <f t="shared" si="8"/>
        <v>60460.45</v>
      </c>
      <c r="AA31" s="24"/>
      <c r="AB31" s="25"/>
      <c r="AC31" s="25"/>
      <c r="AD31" s="97"/>
      <c r="AE31" s="98"/>
    </row>
    <row r="32" spans="1:31" s="99" customFormat="1" ht="60.75" x14ac:dyDescent="0.3">
      <c r="A32" s="33">
        <f t="shared" si="11"/>
        <v>25</v>
      </c>
      <c r="B32" s="17" t="s">
        <v>44</v>
      </c>
      <c r="C32" s="18" t="s">
        <v>34</v>
      </c>
      <c r="D32" s="17" t="s">
        <v>65</v>
      </c>
      <c r="E32" s="17" t="s">
        <v>23</v>
      </c>
      <c r="F32" s="17" t="s">
        <v>45</v>
      </c>
      <c r="G32" s="16">
        <v>65000</v>
      </c>
      <c r="H32" s="16">
        <f t="shared" si="0"/>
        <v>61158.5</v>
      </c>
      <c r="I32" s="16">
        <f t="shared" si="1"/>
        <v>1865.5</v>
      </c>
      <c r="J32" s="16">
        <f t="shared" si="2"/>
        <v>4615</v>
      </c>
      <c r="K32" s="16">
        <f t="shared" ref="K32:K35" si="63">IF(G32&lt;=74808,G32*1.1%,822.89)</f>
        <v>715.00000000000011</v>
      </c>
      <c r="L32" s="16">
        <f t="shared" si="4"/>
        <v>1976</v>
      </c>
      <c r="M32" s="16">
        <f t="shared" si="9"/>
        <v>4608.5</v>
      </c>
      <c r="N32" s="16">
        <v>0</v>
      </c>
      <c r="O32" s="16">
        <f t="shared" si="5"/>
        <v>13780</v>
      </c>
      <c r="P32" s="16">
        <v>25</v>
      </c>
      <c r="Q32" s="16"/>
      <c r="R32" s="32"/>
      <c r="S32" s="16">
        <v>1328.48</v>
      </c>
      <c r="T32" s="22">
        <v>200</v>
      </c>
      <c r="U32" s="22"/>
      <c r="V32" s="16">
        <v>3659.66</v>
      </c>
      <c r="W32" s="31">
        <f t="shared" si="10"/>
        <v>5213.1399999999994</v>
      </c>
      <c r="X32" s="16">
        <f t="shared" si="6"/>
        <v>3841.5</v>
      </c>
      <c r="Y32" s="16">
        <f t="shared" si="7"/>
        <v>9938.5</v>
      </c>
      <c r="Z32" s="16">
        <f t="shared" si="8"/>
        <v>55945.36</v>
      </c>
      <c r="AA32" s="24"/>
      <c r="AB32" s="25"/>
      <c r="AC32" s="25"/>
      <c r="AD32" s="97"/>
      <c r="AE32" s="98"/>
    </row>
    <row r="33" spans="1:31" s="99" customFormat="1" ht="40.5" x14ac:dyDescent="0.3">
      <c r="A33" s="33">
        <f t="shared" si="11"/>
        <v>26</v>
      </c>
      <c r="B33" s="17" t="s">
        <v>37</v>
      </c>
      <c r="C33" s="18" t="s">
        <v>34</v>
      </c>
      <c r="D33" s="17" t="s">
        <v>65</v>
      </c>
      <c r="E33" s="17" t="s">
        <v>21</v>
      </c>
      <c r="F33" s="17" t="s">
        <v>45</v>
      </c>
      <c r="G33" s="16">
        <v>80000</v>
      </c>
      <c r="H33" s="16">
        <f t="shared" si="0"/>
        <v>75272</v>
      </c>
      <c r="I33" s="16">
        <f t="shared" si="1"/>
        <v>2296</v>
      </c>
      <c r="J33" s="16">
        <f t="shared" si="2"/>
        <v>5679.9999999999991</v>
      </c>
      <c r="K33" s="16">
        <f t="shared" si="63"/>
        <v>822.89</v>
      </c>
      <c r="L33" s="16">
        <f t="shared" si="4"/>
        <v>2432</v>
      </c>
      <c r="M33" s="16">
        <f t="shared" si="9"/>
        <v>5672</v>
      </c>
      <c r="N33" s="16">
        <v>0</v>
      </c>
      <c r="O33" s="16">
        <f t="shared" si="5"/>
        <v>16902.89</v>
      </c>
      <c r="P33" s="16">
        <v>25</v>
      </c>
      <c r="Q33" s="16">
        <v>5152.2299999999996</v>
      </c>
      <c r="R33" s="32"/>
      <c r="S33" s="16">
        <v>1435.94</v>
      </c>
      <c r="T33" s="22">
        <v>200</v>
      </c>
      <c r="U33" s="22"/>
      <c r="V33" s="16">
        <v>7400.87</v>
      </c>
      <c r="W33" s="31">
        <f>+P33+Q33+S33+T33+V33</f>
        <v>14214.04</v>
      </c>
      <c r="X33" s="16">
        <f t="shared" si="6"/>
        <v>4728</v>
      </c>
      <c r="Y33" s="16">
        <f t="shared" si="7"/>
        <v>12174.89</v>
      </c>
      <c r="Z33" s="16">
        <f t="shared" si="8"/>
        <v>61057.96</v>
      </c>
      <c r="AA33" s="24"/>
      <c r="AB33" s="25"/>
      <c r="AC33" s="25"/>
      <c r="AD33" s="97"/>
      <c r="AE33" s="98"/>
    </row>
    <row r="34" spans="1:31" s="107" customFormat="1" ht="93" customHeight="1" x14ac:dyDescent="0.3">
      <c r="A34" s="33">
        <f t="shared" si="11"/>
        <v>27</v>
      </c>
      <c r="B34" s="35" t="s">
        <v>82</v>
      </c>
      <c r="C34" s="18" t="s">
        <v>34</v>
      </c>
      <c r="D34" s="17" t="s">
        <v>6</v>
      </c>
      <c r="E34" s="17" t="s">
        <v>11</v>
      </c>
      <c r="F34" s="17" t="s">
        <v>70</v>
      </c>
      <c r="G34" s="16">
        <v>80000</v>
      </c>
      <c r="H34" s="16">
        <f>+G34-(I34+L34+N34)</f>
        <v>75272</v>
      </c>
      <c r="I34" s="16">
        <f t="shared" si="1"/>
        <v>2296</v>
      </c>
      <c r="J34" s="16">
        <f t="shared" si="2"/>
        <v>5679.9999999999991</v>
      </c>
      <c r="K34" s="16">
        <f t="shared" si="63"/>
        <v>822.89</v>
      </c>
      <c r="L34" s="16">
        <f t="shared" si="4"/>
        <v>2432</v>
      </c>
      <c r="M34" s="16">
        <f t="shared" si="9"/>
        <v>5672</v>
      </c>
      <c r="N34" s="16">
        <v>0</v>
      </c>
      <c r="O34" s="16">
        <f t="shared" si="5"/>
        <v>16902.89</v>
      </c>
      <c r="P34" s="16">
        <v>25</v>
      </c>
      <c r="Q34" s="16">
        <v>5000</v>
      </c>
      <c r="R34" s="43"/>
      <c r="S34" s="16">
        <v>549.6</v>
      </c>
      <c r="T34" s="22">
        <v>200</v>
      </c>
      <c r="U34" s="22"/>
      <c r="V34" s="16">
        <v>7400.87</v>
      </c>
      <c r="W34" s="31">
        <f>+P34+Q34+S34+T34+V34</f>
        <v>13175.470000000001</v>
      </c>
      <c r="X34" s="16">
        <f t="shared" si="6"/>
        <v>4728</v>
      </c>
      <c r="Y34" s="16">
        <f t="shared" si="7"/>
        <v>12174.89</v>
      </c>
      <c r="Z34" s="16">
        <f t="shared" si="8"/>
        <v>62096.53</v>
      </c>
      <c r="AA34" s="28"/>
      <c r="AB34" s="29"/>
      <c r="AC34" s="29"/>
      <c r="AD34" s="106"/>
    </row>
    <row r="35" spans="1:31" s="109" customFormat="1" ht="60.75" x14ac:dyDescent="0.35">
      <c r="A35" s="33">
        <f>+A34+1</f>
        <v>28</v>
      </c>
      <c r="B35" s="35" t="s">
        <v>83</v>
      </c>
      <c r="C35" s="18" t="s">
        <v>34</v>
      </c>
      <c r="D35" s="17" t="s">
        <v>53</v>
      </c>
      <c r="E35" s="17" t="s">
        <v>21</v>
      </c>
      <c r="F35" s="17" t="s">
        <v>70</v>
      </c>
      <c r="G35" s="16">
        <v>200000</v>
      </c>
      <c r="H35" s="16">
        <f>+G35-(I35+L35+N35)</f>
        <v>189316.2</v>
      </c>
      <c r="I35" s="16">
        <f t="shared" si="1"/>
        <v>5740</v>
      </c>
      <c r="J35" s="16">
        <f t="shared" si="2"/>
        <v>14199.999999999998</v>
      </c>
      <c r="K35" s="16">
        <f t="shared" si="63"/>
        <v>822.89</v>
      </c>
      <c r="L35" s="16">
        <f t="shared" si="4"/>
        <v>4943.8</v>
      </c>
      <c r="M35" s="16">
        <f t="shared" si="9"/>
        <v>11530.11</v>
      </c>
      <c r="N35" s="16">
        <v>0</v>
      </c>
      <c r="O35" s="16">
        <f t="shared" si="5"/>
        <v>37236.800000000003</v>
      </c>
      <c r="P35" s="16">
        <v>25</v>
      </c>
      <c r="Q35" s="19"/>
      <c r="R35" s="44"/>
      <c r="S35" s="16">
        <v>1654.59</v>
      </c>
      <c r="T35" s="22">
        <v>200</v>
      </c>
      <c r="U35" s="22"/>
      <c r="V35" s="16">
        <v>35627.870000000003</v>
      </c>
      <c r="W35" s="31">
        <f t="shared" si="10"/>
        <v>37507.46</v>
      </c>
      <c r="X35" s="16">
        <f t="shared" si="6"/>
        <v>10683.8</v>
      </c>
      <c r="Y35" s="16">
        <f t="shared" si="7"/>
        <v>26553</v>
      </c>
      <c r="Z35" s="16">
        <f t="shared" si="8"/>
        <v>151808.74</v>
      </c>
      <c r="AA35" s="26"/>
      <c r="AB35" s="74"/>
      <c r="AC35" s="74"/>
      <c r="AD35" s="108"/>
    </row>
    <row r="36" spans="1:31" s="109" customFormat="1" ht="40.5" x14ac:dyDescent="0.35">
      <c r="A36" s="33">
        <f t="shared" si="11"/>
        <v>29</v>
      </c>
      <c r="B36" s="35" t="s">
        <v>130</v>
      </c>
      <c r="C36" s="18" t="s">
        <v>35</v>
      </c>
      <c r="D36" s="17" t="s">
        <v>6</v>
      </c>
      <c r="E36" s="17" t="s">
        <v>11</v>
      </c>
      <c r="F36" s="17" t="s">
        <v>45</v>
      </c>
      <c r="G36" s="16">
        <v>80000</v>
      </c>
      <c r="H36" s="16">
        <f>+G36-(I36+L36+N36)</f>
        <v>75272</v>
      </c>
      <c r="I36" s="16">
        <f t="shared" si="1"/>
        <v>2296</v>
      </c>
      <c r="J36" s="16">
        <f t="shared" si="2"/>
        <v>5679.9999999999991</v>
      </c>
      <c r="K36" s="16">
        <f t="shared" ref="K36" si="64">IF(G36&lt;=74808,G36*1.1%,822.89)</f>
        <v>822.89</v>
      </c>
      <c r="L36" s="16">
        <f t="shared" si="4"/>
        <v>2432</v>
      </c>
      <c r="M36" s="16">
        <f t="shared" si="9"/>
        <v>5672</v>
      </c>
      <c r="N36" s="16"/>
      <c r="O36" s="16">
        <f t="shared" si="5"/>
        <v>16902.89</v>
      </c>
      <c r="P36" s="16">
        <v>25</v>
      </c>
      <c r="Q36" s="19"/>
      <c r="R36" s="44"/>
      <c r="S36" s="16">
        <v>723.96</v>
      </c>
      <c r="T36" s="22">
        <v>200</v>
      </c>
      <c r="U36" s="22"/>
      <c r="V36" s="16">
        <v>7400.87</v>
      </c>
      <c r="W36" s="31">
        <f t="shared" si="10"/>
        <v>8349.83</v>
      </c>
      <c r="X36" s="16">
        <f t="shared" si="6"/>
        <v>4728</v>
      </c>
      <c r="Y36" s="16">
        <f t="shared" si="7"/>
        <v>12174.89</v>
      </c>
      <c r="Z36" s="16">
        <f t="shared" si="8"/>
        <v>66922.17</v>
      </c>
      <c r="AA36" s="26"/>
      <c r="AB36" s="74"/>
      <c r="AC36" s="74"/>
      <c r="AD36" s="108"/>
    </row>
    <row r="37" spans="1:31" s="99" customFormat="1" ht="40.5" x14ac:dyDescent="0.3">
      <c r="A37" s="33">
        <f t="shared" si="11"/>
        <v>30</v>
      </c>
      <c r="B37" s="17" t="s">
        <v>165</v>
      </c>
      <c r="C37" s="18" t="s">
        <v>34</v>
      </c>
      <c r="D37" s="17" t="s">
        <v>7</v>
      </c>
      <c r="E37" s="17" t="s">
        <v>27</v>
      </c>
      <c r="F37" s="17" t="s">
        <v>45</v>
      </c>
      <c r="G37" s="16">
        <v>65000</v>
      </c>
      <c r="H37" s="16">
        <f t="shared" si="0"/>
        <v>61158.5</v>
      </c>
      <c r="I37" s="16">
        <f t="shared" si="1"/>
        <v>1865.5</v>
      </c>
      <c r="J37" s="16">
        <f t="shared" si="2"/>
        <v>4615</v>
      </c>
      <c r="K37" s="16">
        <f t="shared" ref="K37:K38" si="65">IF(G37&lt;=74808,G37*1.1%,822.89)</f>
        <v>715.00000000000011</v>
      </c>
      <c r="L37" s="16">
        <f t="shared" si="4"/>
        <v>1976</v>
      </c>
      <c r="M37" s="16">
        <f t="shared" si="9"/>
        <v>4608.5</v>
      </c>
      <c r="N37" s="16">
        <v>0</v>
      </c>
      <c r="O37" s="16">
        <f t="shared" si="5"/>
        <v>13780</v>
      </c>
      <c r="P37" s="16">
        <v>25</v>
      </c>
      <c r="Q37" s="16">
        <v>8000</v>
      </c>
      <c r="R37" s="32"/>
      <c r="S37" s="16">
        <v>1505.67</v>
      </c>
      <c r="T37" s="22">
        <v>200</v>
      </c>
      <c r="U37" s="22"/>
      <c r="V37" s="16">
        <v>3659.66</v>
      </c>
      <c r="W37" s="16">
        <f t="shared" si="10"/>
        <v>13390.33</v>
      </c>
      <c r="X37" s="16">
        <f t="shared" ref="X37:X59" si="66">+I37+L37+N37</f>
        <v>3841.5</v>
      </c>
      <c r="Y37" s="16">
        <f t="shared" ref="Y37:Y59" si="67">+J37+K37+M37</f>
        <v>9938.5</v>
      </c>
      <c r="Z37" s="16">
        <f t="shared" ref="Z37:Z59" si="68">+G37-(W37+X37)</f>
        <v>47768.17</v>
      </c>
      <c r="AA37" s="24"/>
      <c r="AB37" s="25"/>
      <c r="AC37" s="25"/>
      <c r="AD37" s="97"/>
      <c r="AE37" s="98"/>
    </row>
    <row r="38" spans="1:31" s="99" customFormat="1" ht="40.5" x14ac:dyDescent="0.3">
      <c r="A38" s="33">
        <f t="shared" si="11"/>
        <v>31</v>
      </c>
      <c r="B38" s="17" t="s">
        <v>38</v>
      </c>
      <c r="C38" s="18" t="s">
        <v>35</v>
      </c>
      <c r="D38" s="17" t="s">
        <v>8</v>
      </c>
      <c r="E38" s="17" t="s">
        <v>12</v>
      </c>
      <c r="F38" s="17" t="s">
        <v>45</v>
      </c>
      <c r="G38" s="16">
        <v>90000</v>
      </c>
      <c r="H38" s="16">
        <f t="shared" si="0"/>
        <v>84681</v>
      </c>
      <c r="I38" s="16">
        <f t="shared" si="1"/>
        <v>2583</v>
      </c>
      <c r="J38" s="16">
        <f t="shared" si="2"/>
        <v>6389.9999999999991</v>
      </c>
      <c r="K38" s="16">
        <f t="shared" si="65"/>
        <v>822.89</v>
      </c>
      <c r="L38" s="16">
        <f t="shared" si="4"/>
        <v>2736</v>
      </c>
      <c r="M38" s="16">
        <f t="shared" si="9"/>
        <v>6381</v>
      </c>
      <c r="N38" s="16">
        <v>0</v>
      </c>
      <c r="O38" s="16">
        <f t="shared" si="5"/>
        <v>18912.89</v>
      </c>
      <c r="P38" s="16">
        <v>25</v>
      </c>
      <c r="Q38" s="16">
        <v>0</v>
      </c>
      <c r="R38" s="32"/>
      <c r="S38" s="16">
        <v>690</v>
      </c>
      <c r="T38" s="22">
        <v>200</v>
      </c>
      <c r="U38" s="22"/>
      <c r="V38" s="16">
        <v>9753.1200000000008</v>
      </c>
      <c r="W38" s="16">
        <f t="shared" si="10"/>
        <v>10668.12</v>
      </c>
      <c r="X38" s="16">
        <f t="shared" si="66"/>
        <v>5319</v>
      </c>
      <c r="Y38" s="16">
        <f t="shared" si="67"/>
        <v>13593.89</v>
      </c>
      <c r="Z38" s="16">
        <f t="shared" si="68"/>
        <v>74012.88</v>
      </c>
      <c r="AA38" s="24"/>
      <c r="AB38" s="25"/>
      <c r="AC38" s="25"/>
      <c r="AD38" s="97"/>
      <c r="AE38" s="98"/>
    </row>
    <row r="39" spans="1:31" s="99" customFormat="1" ht="40.5" x14ac:dyDescent="0.3">
      <c r="A39" s="33">
        <f t="shared" si="11"/>
        <v>32</v>
      </c>
      <c r="B39" s="17" t="s">
        <v>39</v>
      </c>
      <c r="C39" s="18" t="s">
        <v>35</v>
      </c>
      <c r="D39" s="17" t="s">
        <v>8</v>
      </c>
      <c r="E39" s="17" t="s">
        <v>12</v>
      </c>
      <c r="F39" s="17" t="s">
        <v>45</v>
      </c>
      <c r="G39" s="16">
        <v>90000</v>
      </c>
      <c r="H39" s="16">
        <f t="shared" si="0"/>
        <v>84681</v>
      </c>
      <c r="I39" s="16">
        <f t="shared" si="1"/>
        <v>2583</v>
      </c>
      <c r="J39" s="16">
        <f t="shared" si="2"/>
        <v>6389.9999999999991</v>
      </c>
      <c r="K39" s="16">
        <f t="shared" ref="K39:K61" si="69">IF(G39&lt;=74808,G39*1.1%,822.89)</f>
        <v>822.89</v>
      </c>
      <c r="L39" s="16">
        <f t="shared" si="4"/>
        <v>2736</v>
      </c>
      <c r="M39" s="16">
        <f t="shared" si="9"/>
        <v>6381</v>
      </c>
      <c r="N39" s="16">
        <v>0</v>
      </c>
      <c r="O39" s="16">
        <f t="shared" si="5"/>
        <v>18912.89</v>
      </c>
      <c r="P39" s="16">
        <v>25</v>
      </c>
      <c r="Q39" s="16">
        <v>12396.36</v>
      </c>
      <c r="R39" s="32"/>
      <c r="S39" s="16">
        <v>1344.39</v>
      </c>
      <c r="T39" s="22">
        <v>200</v>
      </c>
      <c r="U39" s="22"/>
      <c r="V39" s="16">
        <v>9753.1200000000008</v>
      </c>
      <c r="W39" s="16">
        <f t="shared" si="10"/>
        <v>23718.870000000003</v>
      </c>
      <c r="X39" s="16">
        <f t="shared" si="66"/>
        <v>5319</v>
      </c>
      <c r="Y39" s="16">
        <f t="shared" si="67"/>
        <v>13593.89</v>
      </c>
      <c r="Z39" s="16">
        <f t="shared" si="68"/>
        <v>60962.13</v>
      </c>
      <c r="AA39" s="24"/>
      <c r="AB39" s="25"/>
      <c r="AC39" s="25"/>
      <c r="AD39" s="97"/>
      <c r="AE39" s="98"/>
    </row>
    <row r="40" spans="1:31" s="99" customFormat="1" ht="40.5" x14ac:dyDescent="0.3">
      <c r="A40" s="33">
        <f t="shared" si="11"/>
        <v>33</v>
      </c>
      <c r="B40" s="17" t="s">
        <v>71</v>
      </c>
      <c r="C40" s="18" t="s">
        <v>34</v>
      </c>
      <c r="D40" s="17" t="s">
        <v>72</v>
      </c>
      <c r="E40" s="17" t="s">
        <v>73</v>
      </c>
      <c r="F40" s="17" t="s">
        <v>70</v>
      </c>
      <c r="G40" s="16">
        <v>120000</v>
      </c>
      <c r="H40" s="16">
        <f>+G40-(I40+L40+N40)</f>
        <v>110988.22</v>
      </c>
      <c r="I40" s="16">
        <f t="shared" si="1"/>
        <v>3444</v>
      </c>
      <c r="J40" s="16">
        <f t="shared" si="2"/>
        <v>8520</v>
      </c>
      <c r="K40" s="16">
        <f t="shared" si="69"/>
        <v>822.89</v>
      </c>
      <c r="L40" s="16">
        <f t="shared" si="4"/>
        <v>3648</v>
      </c>
      <c r="M40" s="16">
        <f t="shared" si="9"/>
        <v>8508</v>
      </c>
      <c r="N40" s="16">
        <f>+N7</f>
        <v>1919.78</v>
      </c>
      <c r="O40" s="16">
        <f t="shared" ref="O40" si="70">+I40+J40+K40+L40+M40+N40</f>
        <v>26862.67</v>
      </c>
      <c r="P40" s="16">
        <v>25</v>
      </c>
      <c r="Q40" s="16"/>
      <c r="R40" s="32"/>
      <c r="S40" s="16">
        <v>398.64</v>
      </c>
      <c r="T40" s="22">
        <v>200</v>
      </c>
      <c r="U40" s="22"/>
      <c r="V40" s="16">
        <v>16329.92</v>
      </c>
      <c r="W40" s="16">
        <f t="shared" si="10"/>
        <v>16953.560000000001</v>
      </c>
      <c r="X40" s="16">
        <f t="shared" si="66"/>
        <v>9011.7800000000007</v>
      </c>
      <c r="Y40" s="16">
        <f t="shared" si="67"/>
        <v>17850.89</v>
      </c>
      <c r="Z40" s="16">
        <f t="shared" si="68"/>
        <v>94034.66</v>
      </c>
      <c r="AA40" s="24"/>
      <c r="AB40" s="25"/>
      <c r="AC40" s="25"/>
      <c r="AD40" s="97"/>
      <c r="AE40" s="98"/>
    </row>
    <row r="41" spans="1:31" s="99" customFormat="1" ht="40.5" x14ac:dyDescent="0.3">
      <c r="A41" s="33">
        <f t="shared" si="11"/>
        <v>34</v>
      </c>
      <c r="B41" s="17" t="s">
        <v>147</v>
      </c>
      <c r="C41" s="18" t="s">
        <v>35</v>
      </c>
      <c r="D41" s="17" t="s">
        <v>72</v>
      </c>
      <c r="E41" s="17" t="s">
        <v>73</v>
      </c>
      <c r="F41" s="17" t="s">
        <v>70</v>
      </c>
      <c r="G41" s="16">
        <v>80000</v>
      </c>
      <c r="H41" s="16">
        <f>+G41-(I41+L41+N41)</f>
        <v>73352.22</v>
      </c>
      <c r="I41" s="16">
        <f t="shared" ref="I41" si="71">IF(G41&lt;=374040,G41*2.87%,9334.68)</f>
        <v>2296</v>
      </c>
      <c r="J41" s="16">
        <f t="shared" ref="J41" si="72">IF(G41&lt;=374040,G41*7.1%,23092.75)</f>
        <v>5679.9999999999991</v>
      </c>
      <c r="K41" s="16">
        <f t="shared" si="69"/>
        <v>822.89</v>
      </c>
      <c r="L41" s="16">
        <f t="shared" si="4"/>
        <v>2432</v>
      </c>
      <c r="M41" s="16">
        <f t="shared" si="9"/>
        <v>5672</v>
      </c>
      <c r="N41" s="16">
        <f>+N8</f>
        <v>1919.78</v>
      </c>
      <c r="O41" s="16">
        <f t="shared" ref="O41" si="73">+I41+J41+K41+L41+M41+N41</f>
        <v>18822.669999999998</v>
      </c>
      <c r="P41" s="16">
        <v>25</v>
      </c>
      <c r="Q41" s="16"/>
      <c r="R41" s="32"/>
      <c r="S41" s="16">
        <v>662.87</v>
      </c>
      <c r="T41" s="22">
        <v>200</v>
      </c>
      <c r="U41" s="22"/>
      <c r="V41" s="16">
        <v>7400.87</v>
      </c>
      <c r="W41" s="16">
        <f t="shared" ref="W41" si="74">+P41+Q41+S41+T41+V41</f>
        <v>8288.74</v>
      </c>
      <c r="X41" s="16">
        <f t="shared" ref="X41" si="75">+I41+L41+N41</f>
        <v>6647.78</v>
      </c>
      <c r="Y41" s="16">
        <f t="shared" ref="Y41" si="76">+J41+K41+M41</f>
        <v>12174.89</v>
      </c>
      <c r="Z41" s="16">
        <f t="shared" ref="Z41" si="77">+G41-(W41+X41)</f>
        <v>65063.479999999996</v>
      </c>
      <c r="AA41" s="24"/>
      <c r="AB41" s="25"/>
      <c r="AC41" s="25"/>
      <c r="AD41" s="97"/>
      <c r="AE41" s="98"/>
    </row>
    <row r="42" spans="1:31" s="99" customFormat="1" ht="40.5" x14ac:dyDescent="0.3">
      <c r="A42" s="33">
        <f t="shared" si="11"/>
        <v>35</v>
      </c>
      <c r="B42" s="17" t="s">
        <v>110</v>
      </c>
      <c r="C42" s="18" t="s">
        <v>35</v>
      </c>
      <c r="D42" s="17" t="s">
        <v>65</v>
      </c>
      <c r="E42" s="17" t="s">
        <v>25</v>
      </c>
      <c r="F42" s="17" t="s">
        <v>45</v>
      </c>
      <c r="G42" s="16">
        <v>70000</v>
      </c>
      <c r="H42" s="16">
        <f t="shared" si="0"/>
        <v>65863</v>
      </c>
      <c r="I42" s="16">
        <f t="shared" si="1"/>
        <v>2009</v>
      </c>
      <c r="J42" s="16">
        <f t="shared" si="2"/>
        <v>4970</v>
      </c>
      <c r="K42" s="16">
        <f t="shared" si="69"/>
        <v>770.00000000000011</v>
      </c>
      <c r="L42" s="16">
        <f t="shared" si="4"/>
        <v>2128</v>
      </c>
      <c r="M42" s="16">
        <f t="shared" si="9"/>
        <v>4963</v>
      </c>
      <c r="N42" s="16">
        <v>0</v>
      </c>
      <c r="O42" s="16">
        <f t="shared" si="5"/>
        <v>14840</v>
      </c>
      <c r="P42" s="16">
        <v>25</v>
      </c>
      <c r="Q42" s="16"/>
      <c r="R42" s="32"/>
      <c r="S42" s="16">
        <v>655.1</v>
      </c>
      <c r="T42" s="22">
        <v>200</v>
      </c>
      <c r="U42" s="22"/>
      <c r="V42" s="16">
        <v>5368.48</v>
      </c>
      <c r="W42" s="16">
        <f t="shared" si="10"/>
        <v>6248.58</v>
      </c>
      <c r="X42" s="16">
        <f t="shared" si="66"/>
        <v>4137</v>
      </c>
      <c r="Y42" s="16">
        <f t="shared" si="67"/>
        <v>10703</v>
      </c>
      <c r="Z42" s="16">
        <f t="shared" si="68"/>
        <v>59614.42</v>
      </c>
      <c r="AA42" s="24"/>
      <c r="AB42" s="25"/>
      <c r="AC42" s="25"/>
      <c r="AD42" s="97"/>
      <c r="AE42" s="98"/>
    </row>
    <row r="43" spans="1:31" s="99" customFormat="1" ht="20.25" x14ac:dyDescent="0.3">
      <c r="A43" s="33">
        <f t="shared" si="11"/>
        <v>36</v>
      </c>
      <c r="B43" s="17" t="s">
        <v>116</v>
      </c>
      <c r="C43" s="18" t="s">
        <v>35</v>
      </c>
      <c r="D43" s="17" t="s">
        <v>7</v>
      </c>
      <c r="E43" s="17" t="s">
        <v>26</v>
      </c>
      <c r="F43" s="17" t="s">
        <v>45</v>
      </c>
      <c r="G43" s="16">
        <v>80000</v>
      </c>
      <c r="H43" s="16">
        <f t="shared" si="0"/>
        <v>75272</v>
      </c>
      <c r="I43" s="16">
        <f t="shared" si="1"/>
        <v>2296</v>
      </c>
      <c r="J43" s="16">
        <f t="shared" si="2"/>
        <v>5679.9999999999991</v>
      </c>
      <c r="K43" s="16">
        <f t="shared" si="69"/>
        <v>822.89</v>
      </c>
      <c r="L43" s="16">
        <f t="shared" si="4"/>
        <v>2432</v>
      </c>
      <c r="M43" s="16">
        <f t="shared" si="9"/>
        <v>5672</v>
      </c>
      <c r="N43" s="16">
        <v>0</v>
      </c>
      <c r="O43" s="16">
        <f t="shared" si="5"/>
        <v>16902.89</v>
      </c>
      <c r="P43" s="16">
        <v>25</v>
      </c>
      <c r="Q43" s="16">
        <v>7104.46</v>
      </c>
      <c r="R43" s="32"/>
      <c r="S43" s="16">
        <v>797.28</v>
      </c>
      <c r="T43" s="22">
        <v>200</v>
      </c>
      <c r="U43" s="22"/>
      <c r="V43" s="16">
        <v>7400.87</v>
      </c>
      <c r="W43" s="16">
        <f t="shared" si="10"/>
        <v>15527.61</v>
      </c>
      <c r="X43" s="16">
        <f t="shared" si="66"/>
        <v>4728</v>
      </c>
      <c r="Y43" s="16">
        <f t="shared" si="67"/>
        <v>12174.89</v>
      </c>
      <c r="Z43" s="16">
        <f t="shared" si="68"/>
        <v>59744.39</v>
      </c>
      <c r="AA43" s="24"/>
      <c r="AB43" s="25"/>
      <c r="AC43" s="25"/>
      <c r="AD43" s="97"/>
      <c r="AE43" s="98"/>
    </row>
    <row r="44" spans="1:31" s="99" customFormat="1" ht="40.5" x14ac:dyDescent="0.3">
      <c r="A44" s="33">
        <f t="shared" si="11"/>
        <v>37</v>
      </c>
      <c r="B44" s="17" t="s">
        <v>115</v>
      </c>
      <c r="C44" s="18" t="s">
        <v>35</v>
      </c>
      <c r="D44" s="17" t="s">
        <v>7</v>
      </c>
      <c r="E44" s="17" t="s">
        <v>26</v>
      </c>
      <c r="F44" s="17" t="s">
        <v>45</v>
      </c>
      <c r="G44" s="16">
        <v>65000</v>
      </c>
      <c r="H44" s="16">
        <f t="shared" si="0"/>
        <v>61158.5</v>
      </c>
      <c r="I44" s="16">
        <f t="shared" si="1"/>
        <v>1865.5</v>
      </c>
      <c r="J44" s="16">
        <f t="shared" si="2"/>
        <v>4615</v>
      </c>
      <c r="K44" s="16">
        <f t="shared" si="69"/>
        <v>715.00000000000011</v>
      </c>
      <c r="L44" s="16">
        <f t="shared" si="4"/>
        <v>1976</v>
      </c>
      <c r="M44" s="16">
        <f t="shared" si="9"/>
        <v>4608.5</v>
      </c>
      <c r="N44" s="16">
        <v>0</v>
      </c>
      <c r="O44" s="16">
        <f t="shared" si="5"/>
        <v>13780</v>
      </c>
      <c r="P44" s="16">
        <v>25</v>
      </c>
      <c r="Q44" s="16"/>
      <c r="R44" s="32"/>
      <c r="S44" s="16">
        <v>368</v>
      </c>
      <c r="T44" s="22">
        <v>200</v>
      </c>
      <c r="U44" s="22"/>
      <c r="V44" s="16">
        <v>3659.66</v>
      </c>
      <c r="W44" s="16">
        <f t="shared" si="10"/>
        <v>4252.66</v>
      </c>
      <c r="X44" s="16">
        <f t="shared" si="66"/>
        <v>3841.5</v>
      </c>
      <c r="Y44" s="16">
        <f t="shared" si="67"/>
        <v>9938.5</v>
      </c>
      <c r="Z44" s="16">
        <f t="shared" si="68"/>
        <v>56905.84</v>
      </c>
      <c r="AA44" s="24"/>
      <c r="AB44" s="25"/>
      <c r="AC44" s="25"/>
      <c r="AD44" s="97"/>
      <c r="AE44" s="98"/>
    </row>
    <row r="45" spans="1:31" s="99" customFormat="1" ht="40.5" x14ac:dyDescent="0.3">
      <c r="A45" s="33">
        <f t="shared" si="11"/>
        <v>38</v>
      </c>
      <c r="B45" s="17" t="s">
        <v>111</v>
      </c>
      <c r="C45" s="18" t="s">
        <v>34</v>
      </c>
      <c r="D45" s="17" t="s">
        <v>7</v>
      </c>
      <c r="E45" s="17" t="s">
        <v>107</v>
      </c>
      <c r="F45" s="17" t="s">
        <v>45</v>
      </c>
      <c r="G45" s="16">
        <v>65000</v>
      </c>
      <c r="H45" s="16">
        <f t="shared" si="0"/>
        <v>61158.5</v>
      </c>
      <c r="I45" s="16">
        <f t="shared" si="1"/>
        <v>1865.5</v>
      </c>
      <c r="J45" s="16">
        <f t="shared" si="2"/>
        <v>4615</v>
      </c>
      <c r="K45" s="16">
        <f t="shared" si="69"/>
        <v>715.00000000000011</v>
      </c>
      <c r="L45" s="16">
        <f t="shared" si="4"/>
        <v>1976</v>
      </c>
      <c r="M45" s="16">
        <f t="shared" si="9"/>
        <v>4608.5</v>
      </c>
      <c r="N45" s="16">
        <v>0</v>
      </c>
      <c r="O45" s="16">
        <f t="shared" si="5"/>
        <v>13780</v>
      </c>
      <c r="P45" s="16">
        <v>25</v>
      </c>
      <c r="Q45" s="16"/>
      <c r="R45" s="32"/>
      <c r="S45" s="16">
        <v>599.6</v>
      </c>
      <c r="T45" s="22">
        <v>200</v>
      </c>
      <c r="U45" s="22"/>
      <c r="V45" s="16">
        <v>3659.66</v>
      </c>
      <c r="W45" s="16">
        <f t="shared" si="10"/>
        <v>4484.26</v>
      </c>
      <c r="X45" s="16">
        <f t="shared" si="66"/>
        <v>3841.5</v>
      </c>
      <c r="Y45" s="16">
        <f t="shared" si="67"/>
        <v>9938.5</v>
      </c>
      <c r="Z45" s="16">
        <f t="shared" si="68"/>
        <v>56674.239999999998</v>
      </c>
      <c r="AA45" s="24"/>
      <c r="AB45" s="25"/>
      <c r="AC45" s="25"/>
      <c r="AD45" s="97"/>
      <c r="AE45" s="98"/>
    </row>
    <row r="46" spans="1:31" s="99" customFormat="1" ht="40.5" x14ac:dyDescent="0.3">
      <c r="A46" s="33">
        <f t="shared" si="11"/>
        <v>39</v>
      </c>
      <c r="B46" s="34" t="s">
        <v>54</v>
      </c>
      <c r="C46" s="18" t="s">
        <v>35</v>
      </c>
      <c r="D46" s="17" t="s">
        <v>52</v>
      </c>
      <c r="E46" s="17" t="s">
        <v>55</v>
      </c>
      <c r="F46" s="17" t="s">
        <v>45</v>
      </c>
      <c r="G46" s="16">
        <v>96000</v>
      </c>
      <c r="H46" s="16">
        <f t="shared" si="0"/>
        <v>90326.399999999994</v>
      </c>
      <c r="I46" s="16">
        <f t="shared" si="1"/>
        <v>2755.2</v>
      </c>
      <c r="J46" s="16">
        <f t="shared" si="2"/>
        <v>6815.9999999999991</v>
      </c>
      <c r="K46" s="16">
        <f t="shared" si="69"/>
        <v>822.89</v>
      </c>
      <c r="L46" s="16">
        <f t="shared" si="4"/>
        <v>2918.4</v>
      </c>
      <c r="M46" s="16">
        <f t="shared" si="9"/>
        <v>6806.4000000000005</v>
      </c>
      <c r="N46" s="16"/>
      <c r="O46" s="16">
        <f t="shared" si="5"/>
        <v>20118.89</v>
      </c>
      <c r="P46" s="16">
        <v>25</v>
      </c>
      <c r="Q46" s="16">
        <v>2000</v>
      </c>
      <c r="R46" s="32"/>
      <c r="S46" s="16">
        <v>2095.5700000000002</v>
      </c>
      <c r="T46" s="22">
        <v>200</v>
      </c>
      <c r="U46" s="22"/>
      <c r="V46" s="16">
        <v>11164.47</v>
      </c>
      <c r="W46" s="16">
        <f t="shared" si="10"/>
        <v>15485.039999999999</v>
      </c>
      <c r="X46" s="16">
        <f t="shared" si="66"/>
        <v>5673.6</v>
      </c>
      <c r="Y46" s="16">
        <f t="shared" si="67"/>
        <v>14445.29</v>
      </c>
      <c r="Z46" s="16">
        <f t="shared" si="68"/>
        <v>74841.36</v>
      </c>
      <c r="AA46" s="24"/>
      <c r="AB46" s="25"/>
      <c r="AC46" s="25"/>
      <c r="AD46" s="97"/>
      <c r="AE46" s="98"/>
    </row>
    <row r="47" spans="1:31" s="99" customFormat="1" ht="40.5" x14ac:dyDescent="0.3">
      <c r="A47" s="33">
        <f t="shared" si="11"/>
        <v>40</v>
      </c>
      <c r="B47" s="34" t="s">
        <v>141</v>
      </c>
      <c r="C47" s="18" t="s">
        <v>35</v>
      </c>
      <c r="D47" s="17" t="s">
        <v>52</v>
      </c>
      <c r="E47" s="17" t="s">
        <v>55</v>
      </c>
      <c r="F47" s="17" t="s">
        <v>45</v>
      </c>
      <c r="G47" s="16">
        <v>60000</v>
      </c>
      <c r="H47" s="16">
        <f t="shared" si="0"/>
        <v>54534.22</v>
      </c>
      <c r="I47" s="16">
        <f t="shared" si="1"/>
        <v>1722</v>
      </c>
      <c r="J47" s="16">
        <f t="shared" si="2"/>
        <v>4260</v>
      </c>
      <c r="K47" s="16">
        <f t="shared" si="69"/>
        <v>660.00000000000011</v>
      </c>
      <c r="L47" s="16">
        <f t="shared" si="4"/>
        <v>1824</v>
      </c>
      <c r="M47" s="16">
        <f t="shared" si="9"/>
        <v>4254</v>
      </c>
      <c r="N47" s="16">
        <f>+N7</f>
        <v>1919.78</v>
      </c>
      <c r="O47" s="16">
        <f t="shared" si="5"/>
        <v>14639.78</v>
      </c>
      <c r="P47" s="16">
        <v>25</v>
      </c>
      <c r="Q47" s="16"/>
      <c r="R47" s="32"/>
      <c r="S47" s="16">
        <v>443.64</v>
      </c>
      <c r="T47" s="22">
        <v>200</v>
      </c>
      <c r="U47" s="22"/>
      <c r="V47" s="16">
        <v>3486.68</v>
      </c>
      <c r="W47" s="16">
        <f t="shared" si="10"/>
        <v>4155.32</v>
      </c>
      <c r="X47" s="16">
        <f t="shared" si="66"/>
        <v>5465.78</v>
      </c>
      <c r="Y47" s="16">
        <f t="shared" si="67"/>
        <v>9174</v>
      </c>
      <c r="Z47" s="16">
        <f t="shared" si="68"/>
        <v>50378.9</v>
      </c>
      <c r="AA47" s="24"/>
      <c r="AB47" s="25"/>
      <c r="AC47" s="25"/>
      <c r="AD47" s="97"/>
      <c r="AE47" s="98"/>
    </row>
    <row r="48" spans="1:31" s="99" customFormat="1" ht="40.5" x14ac:dyDescent="0.3">
      <c r="A48" s="33">
        <f t="shared" si="11"/>
        <v>41</v>
      </c>
      <c r="B48" s="34" t="s">
        <v>56</v>
      </c>
      <c r="C48" s="18" t="s">
        <v>35</v>
      </c>
      <c r="D48" s="17" t="s">
        <v>49</v>
      </c>
      <c r="E48" s="34" t="s">
        <v>57</v>
      </c>
      <c r="F48" s="17" t="s">
        <v>45</v>
      </c>
      <c r="G48" s="16">
        <v>60000</v>
      </c>
      <c r="H48" s="16">
        <f t="shared" si="0"/>
        <v>56454</v>
      </c>
      <c r="I48" s="16">
        <f t="shared" si="1"/>
        <v>1722</v>
      </c>
      <c r="J48" s="16">
        <f t="shared" si="2"/>
        <v>4260</v>
      </c>
      <c r="K48" s="16">
        <f t="shared" si="69"/>
        <v>660.00000000000011</v>
      </c>
      <c r="L48" s="16">
        <f t="shared" si="4"/>
        <v>1824</v>
      </c>
      <c r="M48" s="16">
        <f t="shared" si="9"/>
        <v>4254</v>
      </c>
      <c r="N48" s="16">
        <v>0</v>
      </c>
      <c r="O48" s="16">
        <f t="shared" si="5"/>
        <v>12720</v>
      </c>
      <c r="P48" s="16">
        <v>25</v>
      </c>
      <c r="Q48" s="16">
        <v>1000</v>
      </c>
      <c r="R48" s="32"/>
      <c r="S48" s="16">
        <v>2146.56</v>
      </c>
      <c r="T48" s="22">
        <v>200</v>
      </c>
      <c r="U48" s="22"/>
      <c r="V48" s="16">
        <v>3486.68</v>
      </c>
      <c r="W48" s="16">
        <f t="shared" si="10"/>
        <v>6858.24</v>
      </c>
      <c r="X48" s="16">
        <f t="shared" si="66"/>
        <v>3546</v>
      </c>
      <c r="Y48" s="16">
        <f t="shared" si="67"/>
        <v>9174</v>
      </c>
      <c r="Z48" s="16">
        <f t="shared" si="68"/>
        <v>49595.76</v>
      </c>
      <c r="AA48" s="24"/>
      <c r="AB48" s="25"/>
      <c r="AC48" s="25"/>
      <c r="AD48" s="97"/>
      <c r="AE48" s="98"/>
    </row>
    <row r="49" spans="1:31" s="99" customFormat="1" ht="40.5" x14ac:dyDescent="0.3">
      <c r="A49" s="33">
        <f t="shared" si="11"/>
        <v>42</v>
      </c>
      <c r="B49" s="34" t="s">
        <v>58</v>
      </c>
      <c r="C49" s="18" t="s">
        <v>35</v>
      </c>
      <c r="D49" s="17" t="s">
        <v>10</v>
      </c>
      <c r="E49" s="34" t="s">
        <v>59</v>
      </c>
      <c r="F49" s="17" t="s">
        <v>45</v>
      </c>
      <c r="G49" s="16">
        <v>48000</v>
      </c>
      <c r="H49" s="16">
        <f t="shared" si="0"/>
        <v>45163.199999999997</v>
      </c>
      <c r="I49" s="16">
        <f t="shared" si="1"/>
        <v>1377.6</v>
      </c>
      <c r="J49" s="16">
        <f t="shared" si="2"/>
        <v>3407.9999999999995</v>
      </c>
      <c r="K49" s="16">
        <f t="shared" si="69"/>
        <v>528</v>
      </c>
      <c r="L49" s="16">
        <f t="shared" si="4"/>
        <v>1459.2</v>
      </c>
      <c r="M49" s="16">
        <f t="shared" si="9"/>
        <v>3403.2000000000003</v>
      </c>
      <c r="N49" s="16">
        <v>0</v>
      </c>
      <c r="O49" s="16">
        <f t="shared" si="5"/>
        <v>10176</v>
      </c>
      <c r="P49" s="16">
        <v>25</v>
      </c>
      <c r="Q49" s="16"/>
      <c r="R49" s="32"/>
      <c r="S49" s="16"/>
      <c r="T49" s="22">
        <v>200</v>
      </c>
      <c r="U49" s="22"/>
      <c r="V49" s="16">
        <v>1571.73</v>
      </c>
      <c r="W49" s="16">
        <f t="shared" si="10"/>
        <v>1796.73</v>
      </c>
      <c r="X49" s="16">
        <f t="shared" si="66"/>
        <v>2836.8</v>
      </c>
      <c r="Y49" s="16">
        <f t="shared" si="67"/>
        <v>7339.2</v>
      </c>
      <c r="Z49" s="16">
        <f t="shared" si="68"/>
        <v>43366.47</v>
      </c>
      <c r="AA49" s="24"/>
      <c r="AB49" s="25"/>
      <c r="AC49" s="25"/>
      <c r="AD49" s="97"/>
      <c r="AE49" s="98"/>
    </row>
    <row r="50" spans="1:31" s="99" customFormat="1" ht="40.5" x14ac:dyDescent="0.3">
      <c r="A50" s="33">
        <f t="shared" si="11"/>
        <v>43</v>
      </c>
      <c r="B50" s="17" t="s">
        <v>113</v>
      </c>
      <c r="C50" s="18" t="s">
        <v>34</v>
      </c>
      <c r="D50" s="17" t="s">
        <v>49</v>
      </c>
      <c r="E50" s="17" t="s">
        <v>36</v>
      </c>
      <c r="F50" s="17" t="s">
        <v>45</v>
      </c>
      <c r="G50" s="16">
        <v>60000</v>
      </c>
      <c r="H50" s="16">
        <f t="shared" si="0"/>
        <v>54534.22</v>
      </c>
      <c r="I50" s="16">
        <f t="shared" si="1"/>
        <v>1722</v>
      </c>
      <c r="J50" s="16">
        <f t="shared" si="2"/>
        <v>4260</v>
      </c>
      <c r="K50" s="16">
        <f t="shared" si="69"/>
        <v>660.00000000000011</v>
      </c>
      <c r="L50" s="16">
        <f t="shared" si="4"/>
        <v>1824</v>
      </c>
      <c r="M50" s="16">
        <f t="shared" si="9"/>
        <v>4254</v>
      </c>
      <c r="N50" s="16">
        <f>+N7</f>
        <v>1919.78</v>
      </c>
      <c r="O50" s="16">
        <f t="shared" si="5"/>
        <v>14639.78</v>
      </c>
      <c r="P50" s="16">
        <v>25</v>
      </c>
      <c r="Q50" s="16"/>
      <c r="R50" s="32"/>
      <c r="S50" s="16">
        <v>398.64</v>
      </c>
      <c r="T50" s="22">
        <v>200</v>
      </c>
      <c r="U50" s="22"/>
      <c r="V50" s="16">
        <v>3486.68</v>
      </c>
      <c r="W50" s="31">
        <f t="shared" si="10"/>
        <v>4110.32</v>
      </c>
      <c r="X50" s="16">
        <f t="shared" si="66"/>
        <v>5465.78</v>
      </c>
      <c r="Y50" s="16">
        <f t="shared" si="67"/>
        <v>9174</v>
      </c>
      <c r="Z50" s="16">
        <f t="shared" si="68"/>
        <v>50423.9</v>
      </c>
      <c r="AA50" s="24"/>
      <c r="AB50" s="25"/>
      <c r="AC50" s="25"/>
      <c r="AD50" s="100"/>
      <c r="AE50" s="98"/>
    </row>
    <row r="51" spans="1:31" s="99" customFormat="1" ht="40.5" x14ac:dyDescent="0.3">
      <c r="A51" s="33">
        <f t="shared" si="11"/>
        <v>44</v>
      </c>
      <c r="B51" s="17" t="s">
        <v>114</v>
      </c>
      <c r="C51" s="18" t="s">
        <v>34</v>
      </c>
      <c r="D51" s="17" t="s">
        <v>22</v>
      </c>
      <c r="E51" s="17" t="s">
        <v>13</v>
      </c>
      <c r="F51" s="17" t="s">
        <v>45</v>
      </c>
      <c r="G51" s="16">
        <v>60000</v>
      </c>
      <c r="H51" s="16">
        <f t="shared" si="0"/>
        <v>56454</v>
      </c>
      <c r="I51" s="16">
        <f t="shared" si="1"/>
        <v>1722</v>
      </c>
      <c r="J51" s="16">
        <f t="shared" si="2"/>
        <v>4260</v>
      </c>
      <c r="K51" s="16">
        <f t="shared" si="69"/>
        <v>660.00000000000011</v>
      </c>
      <c r="L51" s="16">
        <f t="shared" si="4"/>
        <v>1824</v>
      </c>
      <c r="M51" s="16">
        <f t="shared" si="9"/>
        <v>4254</v>
      </c>
      <c r="N51" s="16">
        <v>0</v>
      </c>
      <c r="O51" s="16">
        <f t="shared" si="5"/>
        <v>12720</v>
      </c>
      <c r="P51" s="16">
        <v>25</v>
      </c>
      <c r="Q51" s="16">
        <v>3000</v>
      </c>
      <c r="R51" s="32"/>
      <c r="S51" s="16">
        <v>1375.81</v>
      </c>
      <c r="T51" s="22">
        <v>200</v>
      </c>
      <c r="U51" s="22"/>
      <c r="V51" s="16">
        <v>3486.68</v>
      </c>
      <c r="W51" s="31">
        <f t="shared" si="10"/>
        <v>8087.49</v>
      </c>
      <c r="X51" s="16">
        <f t="shared" si="66"/>
        <v>3546</v>
      </c>
      <c r="Y51" s="16">
        <f t="shared" si="67"/>
        <v>9174</v>
      </c>
      <c r="Z51" s="16">
        <f t="shared" si="68"/>
        <v>48366.51</v>
      </c>
      <c r="AA51" s="24"/>
      <c r="AB51" s="25"/>
      <c r="AC51" s="25"/>
      <c r="AD51" s="97"/>
      <c r="AE51" s="98"/>
    </row>
    <row r="52" spans="1:31" s="99" customFormat="1" ht="40.5" x14ac:dyDescent="0.3">
      <c r="A52" s="33">
        <f t="shared" si="11"/>
        <v>45</v>
      </c>
      <c r="B52" s="17" t="s">
        <v>112</v>
      </c>
      <c r="C52" s="18" t="s">
        <v>35</v>
      </c>
      <c r="D52" s="17" t="s">
        <v>50</v>
      </c>
      <c r="E52" s="17" t="s">
        <v>13</v>
      </c>
      <c r="F52" s="17" t="s">
        <v>45</v>
      </c>
      <c r="G52" s="16">
        <v>53000</v>
      </c>
      <c r="H52" s="16">
        <f t="shared" si="0"/>
        <v>49867.7</v>
      </c>
      <c r="I52" s="16">
        <f t="shared" si="1"/>
        <v>1521.1</v>
      </c>
      <c r="J52" s="16">
        <f t="shared" si="2"/>
        <v>3762.9999999999995</v>
      </c>
      <c r="K52" s="16">
        <f t="shared" si="69"/>
        <v>583.00000000000011</v>
      </c>
      <c r="L52" s="16">
        <f t="shared" si="4"/>
        <v>1611.2</v>
      </c>
      <c r="M52" s="16">
        <f t="shared" si="9"/>
        <v>3757.7000000000003</v>
      </c>
      <c r="N52" s="16">
        <v>0</v>
      </c>
      <c r="O52" s="16">
        <f t="shared" si="5"/>
        <v>11236</v>
      </c>
      <c r="P52" s="16">
        <v>25</v>
      </c>
      <c r="Q52" s="16">
        <v>1000</v>
      </c>
      <c r="R52" s="32"/>
      <c r="S52" s="16">
        <v>682.94</v>
      </c>
      <c r="T52" s="22">
        <v>200</v>
      </c>
      <c r="U52" s="22"/>
      <c r="V52" s="16">
        <v>2277.41</v>
      </c>
      <c r="W52" s="31">
        <f t="shared" si="10"/>
        <v>4185.3500000000004</v>
      </c>
      <c r="X52" s="16">
        <f t="shared" si="66"/>
        <v>3132.3</v>
      </c>
      <c r="Y52" s="16">
        <f t="shared" si="67"/>
        <v>8103.7000000000007</v>
      </c>
      <c r="Z52" s="16">
        <f t="shared" si="68"/>
        <v>45682.35</v>
      </c>
      <c r="AA52" s="24"/>
      <c r="AB52" s="25"/>
      <c r="AC52" s="25"/>
      <c r="AD52" s="97"/>
      <c r="AE52" s="98"/>
    </row>
    <row r="53" spans="1:31" s="105" customFormat="1" ht="40.5" x14ac:dyDescent="0.35">
      <c r="A53" s="33">
        <f t="shared" si="11"/>
        <v>46</v>
      </c>
      <c r="B53" s="17" t="s">
        <v>77</v>
      </c>
      <c r="C53" s="18" t="s">
        <v>35</v>
      </c>
      <c r="D53" s="17" t="s">
        <v>49</v>
      </c>
      <c r="E53" s="17" t="s">
        <v>78</v>
      </c>
      <c r="F53" s="17" t="s">
        <v>70</v>
      </c>
      <c r="G53" s="16">
        <v>53000</v>
      </c>
      <c r="H53" s="16">
        <f t="shared" si="0"/>
        <v>49867.7</v>
      </c>
      <c r="I53" s="16">
        <f t="shared" si="1"/>
        <v>1521.1</v>
      </c>
      <c r="J53" s="16">
        <f t="shared" si="2"/>
        <v>3762.9999999999995</v>
      </c>
      <c r="K53" s="16">
        <f>IF(G53&lt;=74808,G53*1.1%,851.51)</f>
        <v>583.00000000000011</v>
      </c>
      <c r="L53" s="16">
        <f t="shared" si="4"/>
        <v>1611.2</v>
      </c>
      <c r="M53" s="16">
        <f t="shared" si="9"/>
        <v>3757.7000000000003</v>
      </c>
      <c r="N53" s="16">
        <v>0</v>
      </c>
      <c r="O53" s="16">
        <f t="shared" si="5"/>
        <v>11236</v>
      </c>
      <c r="P53" s="16">
        <v>25</v>
      </c>
      <c r="Q53" s="51">
        <v>2000</v>
      </c>
      <c r="R53" s="38"/>
      <c r="S53" s="16">
        <v>645.82000000000005</v>
      </c>
      <c r="T53" s="22">
        <v>200</v>
      </c>
      <c r="U53" s="22"/>
      <c r="V53" s="16">
        <v>2277.41</v>
      </c>
      <c r="W53" s="31">
        <f t="shared" si="10"/>
        <v>5148.2299999999996</v>
      </c>
      <c r="X53" s="16">
        <f t="shared" si="66"/>
        <v>3132.3</v>
      </c>
      <c r="Y53" s="16">
        <f t="shared" si="67"/>
        <v>8103.7000000000007</v>
      </c>
      <c r="Z53" s="16">
        <f t="shared" si="68"/>
        <v>44719.47</v>
      </c>
      <c r="AA53" s="26"/>
      <c r="AB53" s="30"/>
      <c r="AC53" s="30"/>
      <c r="AD53" s="103"/>
      <c r="AE53" s="104"/>
    </row>
    <row r="54" spans="1:31" s="105" customFormat="1" ht="40.5" x14ac:dyDescent="0.35">
      <c r="A54" s="33">
        <f t="shared" si="11"/>
        <v>47</v>
      </c>
      <c r="B54" s="17" t="s">
        <v>79</v>
      </c>
      <c r="C54" s="18" t="s">
        <v>34</v>
      </c>
      <c r="D54" s="17" t="s">
        <v>80</v>
      </c>
      <c r="E54" s="17" t="s">
        <v>59</v>
      </c>
      <c r="F54" s="17" t="s">
        <v>70</v>
      </c>
      <c r="G54" s="16">
        <v>48000</v>
      </c>
      <c r="H54" s="16">
        <f t="shared" si="0"/>
        <v>45163.199999999997</v>
      </c>
      <c r="I54" s="16">
        <f t="shared" si="1"/>
        <v>1377.6</v>
      </c>
      <c r="J54" s="16">
        <f t="shared" si="2"/>
        <v>3407.9999999999995</v>
      </c>
      <c r="K54" s="16">
        <f t="shared" si="69"/>
        <v>528</v>
      </c>
      <c r="L54" s="16">
        <f t="shared" si="4"/>
        <v>1459.2</v>
      </c>
      <c r="M54" s="16">
        <f t="shared" si="9"/>
        <v>3403.2000000000003</v>
      </c>
      <c r="N54" s="16">
        <v>0</v>
      </c>
      <c r="O54" s="16">
        <f t="shared" si="5"/>
        <v>10176</v>
      </c>
      <c r="P54" s="16">
        <v>25</v>
      </c>
      <c r="Q54" s="19"/>
      <c r="R54" s="38"/>
      <c r="S54" s="16">
        <v>518.38</v>
      </c>
      <c r="T54" s="22">
        <v>200</v>
      </c>
      <c r="U54" s="22"/>
      <c r="V54" s="16">
        <v>1571.73</v>
      </c>
      <c r="W54" s="31">
        <f t="shared" si="10"/>
        <v>2315.11</v>
      </c>
      <c r="X54" s="16">
        <f t="shared" si="66"/>
        <v>2836.8</v>
      </c>
      <c r="Y54" s="16">
        <f t="shared" si="67"/>
        <v>7339.2</v>
      </c>
      <c r="Z54" s="16">
        <f t="shared" si="68"/>
        <v>42848.09</v>
      </c>
      <c r="AA54" s="26"/>
      <c r="AB54" s="30"/>
      <c r="AC54" s="30"/>
      <c r="AD54" s="103"/>
      <c r="AE54" s="104"/>
    </row>
    <row r="55" spans="1:31" s="105" customFormat="1" ht="21" x14ac:dyDescent="0.35">
      <c r="A55" s="33">
        <f t="shared" si="11"/>
        <v>48</v>
      </c>
      <c r="B55" s="17" t="s">
        <v>103</v>
      </c>
      <c r="C55" s="18" t="s">
        <v>34</v>
      </c>
      <c r="D55" s="17" t="s">
        <v>50</v>
      </c>
      <c r="E55" s="17" t="s">
        <v>27</v>
      </c>
      <c r="F55" s="17" t="s">
        <v>70</v>
      </c>
      <c r="G55" s="16">
        <v>65000</v>
      </c>
      <c r="H55" s="16">
        <f t="shared" si="0"/>
        <v>61158.5</v>
      </c>
      <c r="I55" s="16">
        <f t="shared" si="1"/>
        <v>1865.5</v>
      </c>
      <c r="J55" s="16">
        <f t="shared" si="2"/>
        <v>4615</v>
      </c>
      <c r="K55" s="16">
        <f t="shared" si="69"/>
        <v>715.00000000000011</v>
      </c>
      <c r="L55" s="16">
        <f t="shared" si="4"/>
        <v>1976</v>
      </c>
      <c r="M55" s="16">
        <f t="shared" si="9"/>
        <v>4608.5</v>
      </c>
      <c r="N55" s="16">
        <v>0</v>
      </c>
      <c r="O55" s="16">
        <f t="shared" si="5"/>
        <v>13780</v>
      </c>
      <c r="P55" s="16">
        <v>25</v>
      </c>
      <c r="Q55" s="19">
        <v>12183</v>
      </c>
      <c r="R55" s="38"/>
      <c r="S55" s="16">
        <v>398.64</v>
      </c>
      <c r="T55" s="22">
        <v>200</v>
      </c>
      <c r="U55" s="22"/>
      <c r="V55" s="16">
        <v>3659.66</v>
      </c>
      <c r="W55" s="31">
        <f t="shared" si="10"/>
        <v>16466.3</v>
      </c>
      <c r="X55" s="16">
        <f t="shared" si="66"/>
        <v>3841.5</v>
      </c>
      <c r="Y55" s="16">
        <f t="shared" si="67"/>
        <v>9938.5</v>
      </c>
      <c r="Z55" s="16">
        <f t="shared" si="68"/>
        <v>44692.2</v>
      </c>
      <c r="AA55" s="26"/>
      <c r="AB55" s="30"/>
      <c r="AC55" s="30"/>
      <c r="AD55" s="103"/>
      <c r="AE55" s="104"/>
    </row>
    <row r="56" spans="1:31" s="112" customFormat="1" ht="40.5" x14ac:dyDescent="0.25">
      <c r="A56" s="33">
        <f t="shared" si="11"/>
        <v>49</v>
      </c>
      <c r="B56" s="17" t="s">
        <v>121</v>
      </c>
      <c r="C56" s="18" t="s">
        <v>35</v>
      </c>
      <c r="D56" s="17" t="s">
        <v>80</v>
      </c>
      <c r="E56" s="17" t="s">
        <v>59</v>
      </c>
      <c r="F56" s="17" t="s">
        <v>45</v>
      </c>
      <c r="G56" s="16">
        <v>60000</v>
      </c>
      <c r="H56" s="16">
        <f t="shared" si="0"/>
        <v>56454</v>
      </c>
      <c r="I56" s="16">
        <f t="shared" si="1"/>
        <v>1722</v>
      </c>
      <c r="J56" s="16">
        <f t="shared" si="2"/>
        <v>4260</v>
      </c>
      <c r="K56" s="16">
        <f t="shared" ref="K56:K63" si="78">IF(G56&lt;=74808,G56*1.1%,822.89)</f>
        <v>660.00000000000011</v>
      </c>
      <c r="L56" s="16">
        <f t="shared" si="4"/>
        <v>1824</v>
      </c>
      <c r="M56" s="16">
        <f t="shared" si="9"/>
        <v>4254</v>
      </c>
      <c r="N56" s="16"/>
      <c r="O56" s="16">
        <f t="shared" si="5"/>
        <v>12720</v>
      </c>
      <c r="P56" s="16">
        <v>25</v>
      </c>
      <c r="Q56" s="51">
        <v>1000</v>
      </c>
      <c r="R56" s="55"/>
      <c r="S56" s="16">
        <v>857.9</v>
      </c>
      <c r="T56" s="22">
        <v>200</v>
      </c>
      <c r="U56" s="22"/>
      <c r="V56" s="16">
        <v>3486.68</v>
      </c>
      <c r="W56" s="31">
        <f t="shared" si="10"/>
        <v>5569.58</v>
      </c>
      <c r="X56" s="16">
        <f t="shared" si="66"/>
        <v>3546</v>
      </c>
      <c r="Y56" s="16">
        <f t="shared" si="67"/>
        <v>9174</v>
      </c>
      <c r="Z56" s="16">
        <f t="shared" si="68"/>
        <v>50884.42</v>
      </c>
      <c r="AA56" s="52"/>
      <c r="AB56" s="53"/>
      <c r="AC56" s="53"/>
      <c r="AD56" s="110"/>
      <c r="AE56" s="111"/>
    </row>
    <row r="57" spans="1:31" s="99" customFormat="1" ht="40.5" x14ac:dyDescent="0.3">
      <c r="A57" s="33">
        <f t="shared" si="11"/>
        <v>50</v>
      </c>
      <c r="B57" s="17" t="s">
        <v>152</v>
      </c>
      <c r="C57" s="18" t="s">
        <v>34</v>
      </c>
      <c r="D57" s="17" t="s">
        <v>74</v>
      </c>
      <c r="E57" s="17" t="s">
        <v>12</v>
      </c>
      <c r="F57" s="17" t="s">
        <v>75</v>
      </c>
      <c r="G57" s="16">
        <v>80000</v>
      </c>
      <c r="H57" s="16">
        <f t="shared" si="0"/>
        <v>75272</v>
      </c>
      <c r="I57" s="16">
        <f t="shared" ref="I57:I66" si="79">IF(G57&lt;=374040,G57*2.87%,9334.68)</f>
        <v>2296</v>
      </c>
      <c r="J57" s="16">
        <f t="shared" ref="J57:J66" si="80">IF(G57&lt;=374040,G57*7.1%,23092.75)</f>
        <v>5679.9999999999991</v>
      </c>
      <c r="K57" s="16">
        <f t="shared" si="69"/>
        <v>822.89</v>
      </c>
      <c r="L57" s="16">
        <f t="shared" si="4"/>
        <v>2432</v>
      </c>
      <c r="M57" s="16">
        <f t="shared" si="9"/>
        <v>5672</v>
      </c>
      <c r="N57" s="16">
        <v>0</v>
      </c>
      <c r="O57" s="16">
        <f t="shared" si="5"/>
        <v>16902.89</v>
      </c>
      <c r="P57" s="16">
        <v>25</v>
      </c>
      <c r="Q57" s="16">
        <v>1500</v>
      </c>
      <c r="R57" s="32"/>
      <c r="S57" s="16">
        <v>2249.16</v>
      </c>
      <c r="T57" s="22">
        <v>200</v>
      </c>
      <c r="U57" s="22"/>
      <c r="V57" s="16">
        <v>7400.87</v>
      </c>
      <c r="W57" s="31">
        <f t="shared" si="10"/>
        <v>11375.029999999999</v>
      </c>
      <c r="X57" s="16">
        <f t="shared" si="66"/>
        <v>4728</v>
      </c>
      <c r="Y57" s="16">
        <f t="shared" si="67"/>
        <v>12174.89</v>
      </c>
      <c r="Z57" s="16">
        <f t="shared" si="68"/>
        <v>63896.97</v>
      </c>
      <c r="AA57" s="24"/>
      <c r="AB57" s="25"/>
      <c r="AC57" s="25"/>
      <c r="AD57" s="97"/>
      <c r="AE57" s="98"/>
    </row>
    <row r="58" spans="1:31" s="99" customFormat="1" ht="40.5" x14ac:dyDescent="0.3">
      <c r="A58" s="33">
        <f t="shared" si="11"/>
        <v>51</v>
      </c>
      <c r="B58" s="17" t="s">
        <v>134</v>
      </c>
      <c r="C58" s="18" t="s">
        <v>34</v>
      </c>
      <c r="D58" s="17" t="s">
        <v>49</v>
      </c>
      <c r="E58" s="17" t="s">
        <v>59</v>
      </c>
      <c r="F58" s="17" t="s">
        <v>45</v>
      </c>
      <c r="G58" s="16">
        <v>60000</v>
      </c>
      <c r="H58" s="16">
        <f t="shared" si="0"/>
        <v>56454</v>
      </c>
      <c r="I58" s="16">
        <f t="shared" si="79"/>
        <v>1722</v>
      </c>
      <c r="J58" s="16">
        <f t="shared" si="80"/>
        <v>4260</v>
      </c>
      <c r="K58" s="16">
        <f t="shared" si="78"/>
        <v>660.00000000000011</v>
      </c>
      <c r="L58" s="16">
        <f t="shared" si="4"/>
        <v>1824</v>
      </c>
      <c r="M58" s="16">
        <f t="shared" si="9"/>
        <v>4254</v>
      </c>
      <c r="N58" s="16"/>
      <c r="O58" s="16">
        <f t="shared" si="5"/>
        <v>12720</v>
      </c>
      <c r="P58" s="16">
        <v>25</v>
      </c>
      <c r="Q58" s="16">
        <v>500</v>
      </c>
      <c r="R58" s="32"/>
      <c r="S58" s="16">
        <v>315</v>
      </c>
      <c r="T58" s="22">
        <v>200</v>
      </c>
      <c r="U58" s="22"/>
      <c r="V58" s="16">
        <v>3486.68</v>
      </c>
      <c r="W58" s="31">
        <f t="shared" si="10"/>
        <v>4526.68</v>
      </c>
      <c r="X58" s="16">
        <f t="shared" si="66"/>
        <v>3546</v>
      </c>
      <c r="Y58" s="16">
        <f t="shared" si="67"/>
        <v>9174</v>
      </c>
      <c r="Z58" s="16">
        <f t="shared" si="68"/>
        <v>51927.32</v>
      </c>
      <c r="AA58" s="24"/>
      <c r="AB58" s="25"/>
      <c r="AC58" s="25"/>
      <c r="AD58" s="97"/>
      <c r="AE58" s="98"/>
    </row>
    <row r="59" spans="1:31" s="103" customFormat="1" ht="40.5" x14ac:dyDescent="0.35">
      <c r="A59" s="33">
        <f t="shared" si="11"/>
        <v>52</v>
      </c>
      <c r="B59" s="17" t="s">
        <v>135</v>
      </c>
      <c r="C59" s="18" t="s">
        <v>35</v>
      </c>
      <c r="D59" s="17" t="s">
        <v>6</v>
      </c>
      <c r="E59" s="17" t="s">
        <v>11</v>
      </c>
      <c r="F59" s="17" t="s">
        <v>45</v>
      </c>
      <c r="G59" s="16">
        <v>95000</v>
      </c>
      <c r="H59" s="16">
        <f t="shared" si="0"/>
        <v>89385.5</v>
      </c>
      <c r="I59" s="16">
        <f t="shared" si="79"/>
        <v>2726.5</v>
      </c>
      <c r="J59" s="16">
        <f t="shared" si="80"/>
        <v>6744.9999999999991</v>
      </c>
      <c r="K59" s="16">
        <f t="shared" si="69"/>
        <v>822.89</v>
      </c>
      <c r="L59" s="16">
        <f t="shared" si="4"/>
        <v>2888</v>
      </c>
      <c r="M59" s="16">
        <f t="shared" si="9"/>
        <v>6735.5</v>
      </c>
      <c r="N59" s="16"/>
      <c r="O59" s="16"/>
      <c r="P59" s="16">
        <v>25</v>
      </c>
      <c r="Q59" s="19"/>
      <c r="R59" s="38"/>
      <c r="S59" s="16">
        <v>734.94</v>
      </c>
      <c r="T59" s="22">
        <v>200</v>
      </c>
      <c r="U59" s="22"/>
      <c r="V59" s="16">
        <v>10929.24</v>
      </c>
      <c r="W59" s="31">
        <f t="shared" si="10"/>
        <v>11889.18</v>
      </c>
      <c r="X59" s="16">
        <f t="shared" si="66"/>
        <v>5614.5</v>
      </c>
      <c r="Y59" s="16">
        <f t="shared" si="67"/>
        <v>14303.39</v>
      </c>
      <c r="Z59" s="16">
        <f t="shared" si="68"/>
        <v>77496.320000000007</v>
      </c>
      <c r="AA59" s="26"/>
      <c r="AB59" s="30"/>
      <c r="AC59" s="30"/>
    </row>
    <row r="60" spans="1:31" s="103" customFormat="1" ht="40.5" x14ac:dyDescent="0.35">
      <c r="A60" s="33">
        <f t="shared" si="11"/>
        <v>53</v>
      </c>
      <c r="B60" s="17" t="s">
        <v>96</v>
      </c>
      <c r="C60" s="18" t="s">
        <v>35</v>
      </c>
      <c r="D60" s="17" t="s">
        <v>8</v>
      </c>
      <c r="E60" s="17" t="s">
        <v>12</v>
      </c>
      <c r="F60" s="17" t="s">
        <v>45</v>
      </c>
      <c r="G60" s="16">
        <v>80000</v>
      </c>
      <c r="H60" s="16">
        <f t="shared" si="0"/>
        <v>75272</v>
      </c>
      <c r="I60" s="16">
        <f t="shared" si="79"/>
        <v>2296</v>
      </c>
      <c r="J60" s="16">
        <f t="shared" si="80"/>
        <v>5679.9999999999991</v>
      </c>
      <c r="K60" s="16">
        <f t="shared" si="78"/>
        <v>822.89</v>
      </c>
      <c r="L60" s="16">
        <f t="shared" si="4"/>
        <v>2432</v>
      </c>
      <c r="M60" s="16">
        <f t="shared" si="9"/>
        <v>5672</v>
      </c>
      <c r="N60" s="16"/>
      <c r="O60" s="16">
        <f t="shared" ref="O60:O62" si="81">+I60+J60+K60+L60+M60+N60</f>
        <v>16902.89</v>
      </c>
      <c r="P60" s="16">
        <v>25</v>
      </c>
      <c r="Q60" s="19">
        <v>11490.13</v>
      </c>
      <c r="R60" s="38"/>
      <c r="S60" s="16">
        <v>1556.58</v>
      </c>
      <c r="T60" s="22">
        <v>200</v>
      </c>
      <c r="U60" s="22"/>
      <c r="V60" s="16">
        <v>7400.87</v>
      </c>
      <c r="W60" s="31">
        <f t="shared" si="10"/>
        <v>20672.579999999998</v>
      </c>
      <c r="X60" s="16">
        <f t="shared" ref="X60:X66" si="82">+I60+L60+N60</f>
        <v>4728</v>
      </c>
      <c r="Y60" s="16">
        <f t="shared" ref="Y60:Y66" si="83">+J60+K60+M60</f>
        <v>12174.89</v>
      </c>
      <c r="Z60" s="16">
        <f t="shared" ref="Z60:Z66" si="84">+G60-(W60+X60)</f>
        <v>54599.42</v>
      </c>
      <c r="AA60" s="26"/>
      <c r="AB60" s="30"/>
      <c r="AC60" s="30"/>
    </row>
    <row r="61" spans="1:31" s="103" customFormat="1" ht="40.5" x14ac:dyDescent="0.35">
      <c r="A61" s="33">
        <f t="shared" si="11"/>
        <v>54</v>
      </c>
      <c r="B61" s="17" t="s">
        <v>122</v>
      </c>
      <c r="C61" s="18" t="s">
        <v>35</v>
      </c>
      <c r="D61" s="17" t="s">
        <v>8</v>
      </c>
      <c r="E61" s="17" t="s">
        <v>123</v>
      </c>
      <c r="F61" s="17" t="s">
        <v>45</v>
      </c>
      <c r="G61" s="16">
        <v>165000</v>
      </c>
      <c r="H61" s="16">
        <f t="shared" si="0"/>
        <v>155248.5</v>
      </c>
      <c r="I61" s="16">
        <f t="shared" si="79"/>
        <v>4735.5</v>
      </c>
      <c r="J61" s="16">
        <f t="shared" si="80"/>
        <v>11714.999999999998</v>
      </c>
      <c r="K61" s="16">
        <f t="shared" si="69"/>
        <v>822.89</v>
      </c>
      <c r="L61" s="16">
        <f t="shared" si="4"/>
        <v>5016</v>
      </c>
      <c r="M61" s="16">
        <f t="shared" si="9"/>
        <v>11698.5</v>
      </c>
      <c r="N61" s="16"/>
      <c r="O61" s="16">
        <f t="shared" si="81"/>
        <v>33987.89</v>
      </c>
      <c r="P61" s="16">
        <v>25</v>
      </c>
      <c r="Q61" s="19"/>
      <c r="R61" s="38"/>
      <c r="S61" s="16">
        <v>3494.26</v>
      </c>
      <c r="T61" s="22">
        <v>200</v>
      </c>
      <c r="U61" s="22"/>
      <c r="V61" s="16">
        <v>27394.99</v>
      </c>
      <c r="W61" s="31">
        <f t="shared" si="10"/>
        <v>31114.25</v>
      </c>
      <c r="X61" s="16">
        <f t="shared" si="82"/>
        <v>9751.5</v>
      </c>
      <c r="Y61" s="16">
        <f t="shared" si="83"/>
        <v>24236.39</v>
      </c>
      <c r="Z61" s="16">
        <f t="shared" si="84"/>
        <v>124134.25</v>
      </c>
      <c r="AA61" s="26"/>
      <c r="AB61" s="30"/>
      <c r="AC61" s="30"/>
    </row>
    <row r="62" spans="1:31" s="103" customFormat="1" ht="40.5" x14ac:dyDescent="0.35">
      <c r="A62" s="33">
        <f t="shared" si="11"/>
        <v>55</v>
      </c>
      <c r="B62" s="17" t="s">
        <v>104</v>
      </c>
      <c r="C62" s="18" t="s">
        <v>34</v>
      </c>
      <c r="D62" s="17" t="s">
        <v>65</v>
      </c>
      <c r="E62" s="17" t="s">
        <v>26</v>
      </c>
      <c r="F62" s="17" t="s">
        <v>45</v>
      </c>
      <c r="G62" s="16">
        <v>65000</v>
      </c>
      <c r="H62" s="16">
        <f t="shared" si="0"/>
        <v>57318.94</v>
      </c>
      <c r="I62" s="16">
        <f t="shared" si="79"/>
        <v>1865.5</v>
      </c>
      <c r="J62" s="16">
        <f t="shared" si="80"/>
        <v>4615</v>
      </c>
      <c r="K62" s="16">
        <f t="shared" si="78"/>
        <v>715.00000000000011</v>
      </c>
      <c r="L62" s="16">
        <f t="shared" si="4"/>
        <v>1976</v>
      </c>
      <c r="M62" s="16">
        <f t="shared" si="9"/>
        <v>4608.5</v>
      </c>
      <c r="N62" s="16">
        <f>+N7*2</f>
        <v>3839.56</v>
      </c>
      <c r="O62" s="16">
        <f t="shared" si="81"/>
        <v>17619.560000000001</v>
      </c>
      <c r="P62" s="16">
        <v>25</v>
      </c>
      <c r="Q62" s="19"/>
      <c r="R62" s="38"/>
      <c r="S62" s="16">
        <v>1982.51</v>
      </c>
      <c r="T62" s="22">
        <v>200</v>
      </c>
      <c r="U62" s="22"/>
      <c r="V62" s="16">
        <v>3659.66</v>
      </c>
      <c r="W62" s="31">
        <f t="shared" ref="W62:W66" si="85">+P62+Q62+S62+T62+V62</f>
        <v>5867.17</v>
      </c>
      <c r="X62" s="16">
        <f t="shared" si="82"/>
        <v>7681.0599999999995</v>
      </c>
      <c r="Y62" s="16">
        <f t="shared" si="83"/>
        <v>9938.5</v>
      </c>
      <c r="Z62" s="16">
        <f t="shared" si="84"/>
        <v>51451.770000000004</v>
      </c>
      <c r="AA62" s="26"/>
      <c r="AB62" s="30"/>
      <c r="AC62" s="30"/>
    </row>
    <row r="63" spans="1:31" s="103" customFormat="1" ht="40.5" x14ac:dyDescent="0.35">
      <c r="A63" s="33">
        <f t="shared" si="11"/>
        <v>56</v>
      </c>
      <c r="B63" s="17" t="s">
        <v>101</v>
      </c>
      <c r="C63" s="18" t="s">
        <v>35</v>
      </c>
      <c r="D63" s="17" t="s">
        <v>50</v>
      </c>
      <c r="E63" s="17" t="s">
        <v>27</v>
      </c>
      <c r="F63" s="17" t="s">
        <v>45</v>
      </c>
      <c r="G63" s="16">
        <v>95000</v>
      </c>
      <c r="H63" s="16">
        <f t="shared" si="0"/>
        <v>89385.5</v>
      </c>
      <c r="I63" s="16">
        <f t="shared" si="79"/>
        <v>2726.5</v>
      </c>
      <c r="J63" s="16">
        <f t="shared" si="80"/>
        <v>6744.9999999999991</v>
      </c>
      <c r="K63" s="16">
        <f t="shared" si="78"/>
        <v>822.89</v>
      </c>
      <c r="L63" s="16">
        <f t="shared" si="4"/>
        <v>2888</v>
      </c>
      <c r="M63" s="16">
        <f t="shared" si="9"/>
        <v>6735.5</v>
      </c>
      <c r="N63" s="16"/>
      <c r="O63" s="16">
        <f>+I63+J63+K63+L63+M63+N63</f>
        <v>19917.89</v>
      </c>
      <c r="P63" s="16">
        <v>25</v>
      </c>
      <c r="Q63" s="19"/>
      <c r="R63" s="38"/>
      <c r="S63" s="16">
        <v>736.85</v>
      </c>
      <c r="T63" s="22">
        <v>200</v>
      </c>
      <c r="U63" s="22"/>
      <c r="V63" s="16">
        <v>10929.24</v>
      </c>
      <c r="W63" s="31">
        <f t="shared" si="85"/>
        <v>11891.09</v>
      </c>
      <c r="X63" s="16">
        <f t="shared" si="82"/>
        <v>5614.5</v>
      </c>
      <c r="Y63" s="16">
        <f t="shared" si="83"/>
        <v>14303.39</v>
      </c>
      <c r="Z63" s="16">
        <f t="shared" si="84"/>
        <v>77494.41</v>
      </c>
      <c r="AA63" s="26"/>
      <c r="AB63" s="30"/>
      <c r="AC63" s="30"/>
    </row>
    <row r="64" spans="1:31" s="103" customFormat="1" ht="40.5" x14ac:dyDescent="0.35">
      <c r="A64" s="33">
        <f t="shared" si="11"/>
        <v>57</v>
      </c>
      <c r="B64" s="17" t="s">
        <v>124</v>
      </c>
      <c r="C64" s="20" t="s">
        <v>35</v>
      </c>
      <c r="D64" s="17" t="s">
        <v>50</v>
      </c>
      <c r="E64" s="17" t="s">
        <v>28</v>
      </c>
      <c r="F64" s="21" t="s">
        <v>45</v>
      </c>
      <c r="G64" s="16">
        <v>65000</v>
      </c>
      <c r="H64" s="16">
        <f t="shared" si="0"/>
        <v>61158.5</v>
      </c>
      <c r="I64" s="16">
        <f t="shared" si="79"/>
        <v>1865.5</v>
      </c>
      <c r="J64" s="16">
        <f t="shared" si="80"/>
        <v>4615</v>
      </c>
      <c r="K64" s="16">
        <f t="shared" ref="K64:K65" si="86">IF(G64&lt;=74808,G64*1.1%,822.89)</f>
        <v>715.00000000000011</v>
      </c>
      <c r="L64" s="16">
        <f t="shared" si="4"/>
        <v>1976</v>
      </c>
      <c r="M64" s="16">
        <f t="shared" si="9"/>
        <v>4608.5</v>
      </c>
      <c r="N64" s="16"/>
      <c r="O64" s="16">
        <f>+I64+J64+K64+L64+M64+N64</f>
        <v>13780</v>
      </c>
      <c r="P64" s="16">
        <v>25</v>
      </c>
      <c r="Q64" s="19"/>
      <c r="R64" s="38"/>
      <c r="S64" s="16">
        <v>554.75</v>
      </c>
      <c r="T64" s="22">
        <v>200</v>
      </c>
      <c r="U64" s="22"/>
      <c r="V64" s="16">
        <v>3659.66</v>
      </c>
      <c r="W64" s="31">
        <f t="shared" si="85"/>
        <v>4439.41</v>
      </c>
      <c r="X64" s="16">
        <f t="shared" si="82"/>
        <v>3841.5</v>
      </c>
      <c r="Y64" s="16">
        <f t="shared" si="83"/>
        <v>9938.5</v>
      </c>
      <c r="Z64" s="16">
        <f t="shared" si="84"/>
        <v>56719.09</v>
      </c>
      <c r="AA64" s="26"/>
      <c r="AB64" s="30"/>
      <c r="AC64" s="30"/>
    </row>
    <row r="65" spans="1:31" s="103" customFormat="1" ht="40.5" x14ac:dyDescent="0.35">
      <c r="A65" s="33">
        <f t="shared" si="11"/>
        <v>58</v>
      </c>
      <c r="B65" s="17" t="s">
        <v>150</v>
      </c>
      <c r="C65" s="20" t="s">
        <v>35</v>
      </c>
      <c r="D65" s="17" t="s">
        <v>50</v>
      </c>
      <c r="E65" s="17" t="s">
        <v>151</v>
      </c>
      <c r="F65" s="21" t="s">
        <v>45</v>
      </c>
      <c r="G65" s="16">
        <v>165000</v>
      </c>
      <c r="H65" s="16">
        <f t="shared" ref="H65" si="87">+G65-(I65+L65+N65)</f>
        <v>155248.5</v>
      </c>
      <c r="I65" s="16">
        <f t="shared" ref="I65" si="88">IF(G65&lt;=374040,G65*2.87%,9334.68)</f>
        <v>4735.5</v>
      </c>
      <c r="J65" s="16">
        <f t="shared" ref="J65" si="89">IF(G65&lt;=374040,G65*7.1%,23092.75)</f>
        <v>11714.999999999998</v>
      </c>
      <c r="K65" s="16">
        <f t="shared" si="86"/>
        <v>822.89</v>
      </c>
      <c r="L65" s="16">
        <f t="shared" si="4"/>
        <v>5016</v>
      </c>
      <c r="M65" s="16">
        <f t="shared" si="9"/>
        <v>11698.5</v>
      </c>
      <c r="N65" s="16"/>
      <c r="O65" s="16">
        <f>+I65+J65+K65+L65+M65+N65</f>
        <v>33987.89</v>
      </c>
      <c r="P65" s="16">
        <v>25</v>
      </c>
      <c r="Q65" s="19"/>
      <c r="R65" s="38"/>
      <c r="S65" s="16"/>
      <c r="T65" s="22">
        <v>200</v>
      </c>
      <c r="U65" s="22"/>
      <c r="V65" s="16">
        <v>27394.99</v>
      </c>
      <c r="W65" s="31">
        <f t="shared" ref="W65" si="90">+P65+Q65+S65+T65+V65</f>
        <v>27619.99</v>
      </c>
      <c r="X65" s="16">
        <f t="shared" ref="X65" si="91">+I65+L65+N65</f>
        <v>9751.5</v>
      </c>
      <c r="Y65" s="16">
        <f t="shared" ref="Y65" si="92">+J65+K65+M65</f>
        <v>24236.39</v>
      </c>
      <c r="Z65" s="16">
        <f t="shared" ref="Z65" si="93">+G65-(W65+X65)</f>
        <v>127628.51</v>
      </c>
      <c r="AA65" s="26"/>
      <c r="AB65" s="30"/>
      <c r="AC65" s="30"/>
    </row>
    <row r="66" spans="1:31" s="103" customFormat="1" ht="40.5" x14ac:dyDescent="0.35">
      <c r="A66" s="33">
        <f t="shared" si="11"/>
        <v>59</v>
      </c>
      <c r="B66" s="17" t="s">
        <v>136</v>
      </c>
      <c r="C66" s="20" t="s">
        <v>35</v>
      </c>
      <c r="D66" s="17" t="s">
        <v>10</v>
      </c>
      <c r="E66" s="17" t="s">
        <v>137</v>
      </c>
      <c r="F66" s="21" t="s">
        <v>45</v>
      </c>
      <c r="G66" s="16">
        <v>140000</v>
      </c>
      <c r="H66" s="16">
        <f t="shared" si="0"/>
        <v>131726</v>
      </c>
      <c r="I66" s="16">
        <f t="shared" si="79"/>
        <v>4018</v>
      </c>
      <c r="J66" s="16">
        <f t="shared" si="80"/>
        <v>9940</v>
      </c>
      <c r="K66" s="16">
        <f t="shared" ref="K66" si="94">IF(G66&lt;=74808,G66*1.1%,822.89)</f>
        <v>822.89</v>
      </c>
      <c r="L66" s="16">
        <f t="shared" si="4"/>
        <v>4256</v>
      </c>
      <c r="M66" s="16">
        <f t="shared" si="9"/>
        <v>9926</v>
      </c>
      <c r="N66" s="16"/>
      <c r="O66" s="16"/>
      <c r="P66" s="16">
        <v>25</v>
      </c>
      <c r="Q66" s="19"/>
      <c r="R66" s="38"/>
      <c r="S66" s="16">
        <v>899.78</v>
      </c>
      <c r="T66" s="22">
        <v>200</v>
      </c>
      <c r="U66" s="22"/>
      <c r="V66" s="16">
        <v>21034.42</v>
      </c>
      <c r="W66" s="31">
        <f t="shared" si="85"/>
        <v>22159.199999999997</v>
      </c>
      <c r="X66" s="16">
        <f t="shared" si="82"/>
        <v>8274</v>
      </c>
      <c r="Y66" s="16">
        <f t="shared" si="83"/>
        <v>20688.89</v>
      </c>
      <c r="Z66" s="16">
        <f t="shared" si="84"/>
        <v>109566.8</v>
      </c>
      <c r="AA66" s="26"/>
      <c r="AB66" s="30"/>
      <c r="AC66" s="30"/>
    </row>
    <row r="67" spans="1:31" s="103" customFormat="1" ht="40.5" x14ac:dyDescent="0.35">
      <c r="A67" s="33">
        <f t="shared" si="11"/>
        <v>60</v>
      </c>
      <c r="B67" s="17" t="s">
        <v>117</v>
      </c>
      <c r="C67" s="20" t="s">
        <v>34</v>
      </c>
      <c r="D67" s="17" t="s">
        <v>50</v>
      </c>
      <c r="E67" s="17" t="s">
        <v>105</v>
      </c>
      <c r="F67" s="21" t="s">
        <v>45</v>
      </c>
      <c r="G67" s="16">
        <v>95000</v>
      </c>
      <c r="H67" s="16">
        <f t="shared" ref="H67" si="95">+G67-(I67+L67+N67)</f>
        <v>89385.5</v>
      </c>
      <c r="I67" s="16">
        <f t="shared" ref="I67" si="96">IF(G67&lt;=374040,G67*2.87%,9334.68)</f>
        <v>2726.5</v>
      </c>
      <c r="J67" s="16">
        <f t="shared" ref="J67" si="97">IF(G67&lt;=374040,G67*7.1%,23092.75)</f>
        <v>6744.9999999999991</v>
      </c>
      <c r="K67" s="16">
        <f t="shared" ref="K67:K68" si="98">IF(G67&lt;=74808,G67*1.1%,822.89)</f>
        <v>822.89</v>
      </c>
      <c r="L67" s="16">
        <f t="shared" si="4"/>
        <v>2888</v>
      </c>
      <c r="M67" s="16">
        <f t="shared" si="9"/>
        <v>6735.5</v>
      </c>
      <c r="N67" s="16"/>
      <c r="O67" s="16">
        <f>+I67+J67+K67+L67+M67+N67</f>
        <v>19917.89</v>
      </c>
      <c r="P67" s="16">
        <v>25</v>
      </c>
      <c r="Q67" s="19">
        <v>2000</v>
      </c>
      <c r="R67" s="38"/>
      <c r="S67" s="16">
        <v>182.8</v>
      </c>
      <c r="T67" s="22">
        <v>200</v>
      </c>
      <c r="U67" s="22"/>
      <c r="V67" s="16">
        <v>10929.24</v>
      </c>
      <c r="W67" s="31">
        <f t="shared" ref="W67" si="99">+P67+Q67+S67+T67+V67</f>
        <v>13337.04</v>
      </c>
      <c r="X67" s="16">
        <f t="shared" ref="X67" si="100">+I67+L67+N67</f>
        <v>5614.5</v>
      </c>
      <c r="Y67" s="16">
        <f t="shared" ref="Y67" si="101">+J67+K67+M67</f>
        <v>14303.39</v>
      </c>
      <c r="Z67" s="16">
        <f t="shared" ref="Z67" si="102">+G67-(W67+X67)</f>
        <v>76048.459999999992</v>
      </c>
      <c r="AA67" s="26"/>
      <c r="AB67" s="30"/>
      <c r="AC67" s="30"/>
    </row>
    <row r="68" spans="1:31" s="103" customFormat="1" ht="40.5" x14ac:dyDescent="0.35">
      <c r="A68" s="33">
        <f t="shared" si="11"/>
        <v>61</v>
      </c>
      <c r="B68" s="17" t="s">
        <v>157</v>
      </c>
      <c r="C68" s="20" t="s">
        <v>35</v>
      </c>
      <c r="D68" s="17" t="s">
        <v>158</v>
      </c>
      <c r="E68" s="17" t="s">
        <v>159</v>
      </c>
      <c r="F68" s="21" t="s">
        <v>45</v>
      </c>
      <c r="G68" s="16">
        <v>145000</v>
      </c>
      <c r="H68" s="16">
        <f t="shared" ref="H68:H69" si="103">+G68-(I68+L68+N68)</f>
        <v>136430.5</v>
      </c>
      <c r="I68" s="16">
        <f t="shared" ref="I68:I69" si="104">IF(G68&lt;=374040,G68*2.87%,9334.68)</f>
        <v>4161.5</v>
      </c>
      <c r="J68" s="16">
        <f t="shared" ref="J68:J69" si="105">IF(G68&lt;=374040,G68*7.1%,23092.75)</f>
        <v>10294.999999999998</v>
      </c>
      <c r="K68" s="16">
        <f t="shared" si="98"/>
        <v>822.89</v>
      </c>
      <c r="L68" s="16">
        <f t="shared" si="4"/>
        <v>4408</v>
      </c>
      <c r="M68" s="16">
        <f t="shared" si="9"/>
        <v>10280.5</v>
      </c>
      <c r="N68" s="16"/>
      <c r="O68" s="16">
        <f>+I68+J68+K68+L68+M68+N68</f>
        <v>29967.89</v>
      </c>
      <c r="P68" s="16">
        <v>25</v>
      </c>
      <c r="Q68" s="19"/>
      <c r="R68" s="38"/>
      <c r="S68" s="16">
        <v>625.38</v>
      </c>
      <c r="T68" s="22">
        <v>200</v>
      </c>
      <c r="U68" s="22"/>
      <c r="V68" s="16">
        <v>22210.55</v>
      </c>
      <c r="W68" s="31">
        <f t="shared" ref="W68:W69" si="106">+P68+Q68+S68+T68+V68</f>
        <v>23060.93</v>
      </c>
      <c r="X68" s="16">
        <f t="shared" ref="X68:X69" si="107">+I68+L68+N68</f>
        <v>8569.5</v>
      </c>
      <c r="Y68" s="16">
        <f t="shared" ref="Y68:Y69" si="108">+J68+K68+M68</f>
        <v>21398.39</v>
      </c>
      <c r="Z68" s="16">
        <f t="shared" ref="Z68:Z69" si="109">+G68-(W68+X68)</f>
        <v>113369.57</v>
      </c>
      <c r="AA68" s="26"/>
      <c r="AB68" s="30"/>
      <c r="AC68" s="30"/>
    </row>
    <row r="69" spans="1:31" s="99" customFormat="1" ht="40.5" x14ac:dyDescent="0.3">
      <c r="A69" s="33">
        <f t="shared" si="11"/>
        <v>62</v>
      </c>
      <c r="B69" s="34" t="s">
        <v>161</v>
      </c>
      <c r="C69" s="18" t="s">
        <v>34</v>
      </c>
      <c r="D69" s="17" t="s">
        <v>52</v>
      </c>
      <c r="E69" s="17" t="s">
        <v>55</v>
      </c>
      <c r="F69" s="17" t="s">
        <v>45</v>
      </c>
      <c r="G69" s="16">
        <v>60000</v>
      </c>
      <c r="H69" s="16">
        <f t="shared" si="103"/>
        <v>56454</v>
      </c>
      <c r="I69" s="16">
        <f t="shared" si="104"/>
        <v>1722</v>
      </c>
      <c r="J69" s="16">
        <f t="shared" si="105"/>
        <v>4260</v>
      </c>
      <c r="K69" s="16">
        <f t="shared" ref="K69" si="110">IF(G69&lt;=74808,G69*1.1%,822.89)</f>
        <v>660.00000000000011</v>
      </c>
      <c r="L69" s="16">
        <f t="shared" ref="L69" si="111">IF(G69&lt;=187020,G69*3.04%,4943.8)</f>
        <v>1824</v>
      </c>
      <c r="M69" s="16">
        <f t="shared" ref="M69" si="112">IF(G69&lt;=187020,G69*7.09%,11530.11)</f>
        <v>4254</v>
      </c>
      <c r="N69" s="16">
        <f>+N29</f>
        <v>0</v>
      </c>
      <c r="O69" s="16">
        <f t="shared" ref="O69" si="113">+I69+J69+K69+L69+M69+N69</f>
        <v>12720</v>
      </c>
      <c r="P69" s="16">
        <v>25</v>
      </c>
      <c r="Q69" s="16"/>
      <c r="R69" s="32"/>
      <c r="S69" s="16">
        <v>0</v>
      </c>
      <c r="T69" s="22">
        <v>200</v>
      </c>
      <c r="U69" s="22"/>
      <c r="V69" s="16">
        <v>3486.68</v>
      </c>
      <c r="W69" s="16">
        <f t="shared" si="106"/>
        <v>3711.68</v>
      </c>
      <c r="X69" s="16">
        <f t="shared" si="107"/>
        <v>3546</v>
      </c>
      <c r="Y69" s="16">
        <f t="shared" si="108"/>
        <v>9174</v>
      </c>
      <c r="Z69" s="16">
        <f t="shared" si="109"/>
        <v>52742.32</v>
      </c>
      <c r="AA69" s="24"/>
      <c r="AB69" s="25"/>
      <c r="AC69" s="25"/>
      <c r="AD69" s="97"/>
      <c r="AE69" s="98"/>
    </row>
    <row r="70" spans="1:31" s="99" customFormat="1" ht="40.5" x14ac:dyDescent="0.3">
      <c r="A70" s="33">
        <f t="shared" si="11"/>
        <v>63</v>
      </c>
      <c r="B70" s="34" t="s">
        <v>162</v>
      </c>
      <c r="C70" s="18" t="s">
        <v>35</v>
      </c>
      <c r="D70" s="17" t="s">
        <v>52</v>
      </c>
      <c r="E70" s="17" t="s">
        <v>55</v>
      </c>
      <c r="F70" s="17" t="s">
        <v>45</v>
      </c>
      <c r="G70" s="16">
        <v>56000</v>
      </c>
      <c r="H70" s="16">
        <f t="shared" ref="H70:H72" si="114">+G70-(I70+L70+N70)</f>
        <v>52690.400000000001</v>
      </c>
      <c r="I70" s="16">
        <f t="shared" ref="I70:I72" si="115">IF(G70&lt;=374040,G70*2.87%,9334.68)</f>
        <v>1607.2</v>
      </c>
      <c r="J70" s="16">
        <f t="shared" ref="J70:J72" si="116">IF(G70&lt;=374040,G70*7.1%,23092.75)</f>
        <v>3975.9999999999995</v>
      </c>
      <c r="K70" s="16">
        <f t="shared" ref="K70:K72" si="117">IF(G70&lt;=74808,G70*1.1%,822.89)</f>
        <v>616.00000000000011</v>
      </c>
      <c r="L70" s="16">
        <f t="shared" ref="L70:L72" si="118">IF(G70&lt;=187020,G70*3.04%,4943.8)</f>
        <v>1702.4</v>
      </c>
      <c r="M70" s="16">
        <f t="shared" ref="M70:M72" si="119">IF(G70&lt;=187020,G70*7.09%,11530.11)</f>
        <v>3970.4</v>
      </c>
      <c r="N70" s="16">
        <f>+N30</f>
        <v>0</v>
      </c>
      <c r="O70" s="16">
        <f t="shared" ref="O70:O72" si="120">+I70+J70+K70+L70+M70+N70</f>
        <v>11872</v>
      </c>
      <c r="P70" s="16">
        <v>25</v>
      </c>
      <c r="Q70" s="16"/>
      <c r="R70" s="32"/>
      <c r="S70" s="16">
        <v>0</v>
      </c>
      <c r="T70" s="22">
        <v>200</v>
      </c>
      <c r="U70" s="22"/>
      <c r="V70" s="16">
        <v>2733.96</v>
      </c>
      <c r="W70" s="16">
        <f t="shared" ref="W70:W72" si="121">+P70+Q70+S70+T70+V70</f>
        <v>2958.96</v>
      </c>
      <c r="X70" s="16">
        <f t="shared" ref="X70:X72" si="122">+I70+L70+N70</f>
        <v>3309.6000000000004</v>
      </c>
      <c r="Y70" s="16">
        <f t="shared" ref="Y70:Y72" si="123">+J70+K70+M70</f>
        <v>8562.4</v>
      </c>
      <c r="Z70" s="16">
        <f t="shared" ref="Z70:Z72" si="124">+G70-(W70+X70)</f>
        <v>49731.44</v>
      </c>
      <c r="AA70" s="24"/>
      <c r="AB70" s="25"/>
      <c r="AC70" s="25"/>
      <c r="AD70" s="97"/>
      <c r="AE70" s="98"/>
    </row>
    <row r="71" spans="1:31" s="102" customFormat="1" ht="40.5" x14ac:dyDescent="0.3">
      <c r="A71" s="33">
        <f t="shared" si="11"/>
        <v>64</v>
      </c>
      <c r="B71" s="40" t="s">
        <v>163</v>
      </c>
      <c r="C71" s="41" t="s">
        <v>35</v>
      </c>
      <c r="D71" s="17" t="s">
        <v>10</v>
      </c>
      <c r="E71" s="40" t="s">
        <v>76</v>
      </c>
      <c r="F71" s="40" t="s">
        <v>45</v>
      </c>
      <c r="G71" s="31">
        <v>80000</v>
      </c>
      <c r="H71" s="31">
        <f t="shared" si="114"/>
        <v>75272</v>
      </c>
      <c r="I71" s="31">
        <f t="shared" si="115"/>
        <v>2296</v>
      </c>
      <c r="J71" s="31">
        <f t="shared" si="116"/>
        <v>5679.9999999999991</v>
      </c>
      <c r="K71" s="16">
        <f t="shared" si="117"/>
        <v>822.89</v>
      </c>
      <c r="L71" s="16">
        <f t="shared" si="118"/>
        <v>2432</v>
      </c>
      <c r="M71" s="16">
        <f t="shared" si="119"/>
        <v>5672</v>
      </c>
      <c r="N71" s="31">
        <v>0</v>
      </c>
      <c r="O71" s="31">
        <f t="shared" si="120"/>
        <v>16902.89</v>
      </c>
      <c r="P71" s="31">
        <v>25</v>
      </c>
      <c r="Q71" s="31">
        <v>0</v>
      </c>
      <c r="R71" s="32"/>
      <c r="S71" s="31">
        <v>0</v>
      </c>
      <c r="T71" s="42">
        <v>200</v>
      </c>
      <c r="U71" s="42"/>
      <c r="V71" s="16">
        <v>7400.87</v>
      </c>
      <c r="W71" s="31">
        <f t="shared" si="121"/>
        <v>7625.87</v>
      </c>
      <c r="X71" s="31">
        <f t="shared" si="122"/>
        <v>4728</v>
      </c>
      <c r="Y71" s="31">
        <f t="shared" si="123"/>
        <v>12174.89</v>
      </c>
      <c r="Z71" s="31">
        <f t="shared" si="124"/>
        <v>67646.13</v>
      </c>
      <c r="AA71" s="24"/>
      <c r="AB71" s="25"/>
      <c r="AC71" s="25"/>
      <c r="AD71" s="97"/>
      <c r="AE71" s="101"/>
    </row>
    <row r="72" spans="1:31" s="99" customFormat="1" ht="40.5" x14ac:dyDescent="0.3">
      <c r="A72" s="33">
        <f t="shared" si="11"/>
        <v>65</v>
      </c>
      <c r="B72" s="17" t="s">
        <v>164</v>
      </c>
      <c r="C72" s="18" t="s">
        <v>34</v>
      </c>
      <c r="D72" s="17" t="s">
        <v>8</v>
      </c>
      <c r="E72" s="17" t="s">
        <v>12</v>
      </c>
      <c r="F72" s="17" t="s">
        <v>45</v>
      </c>
      <c r="G72" s="16">
        <v>80000</v>
      </c>
      <c r="H72" s="16">
        <f t="shared" si="114"/>
        <v>75272</v>
      </c>
      <c r="I72" s="16">
        <f t="shared" si="115"/>
        <v>2296</v>
      </c>
      <c r="J72" s="16">
        <f t="shared" si="116"/>
        <v>5679.9999999999991</v>
      </c>
      <c r="K72" s="16">
        <f t="shared" si="117"/>
        <v>822.89</v>
      </c>
      <c r="L72" s="16">
        <f t="shared" si="118"/>
        <v>2432</v>
      </c>
      <c r="M72" s="16">
        <f t="shared" si="119"/>
        <v>5672</v>
      </c>
      <c r="N72" s="16">
        <v>0</v>
      </c>
      <c r="O72" s="16">
        <f t="shared" si="120"/>
        <v>16902.89</v>
      </c>
      <c r="P72" s="16">
        <v>25</v>
      </c>
      <c r="Q72" s="16">
        <v>0</v>
      </c>
      <c r="R72" s="32"/>
      <c r="S72" s="16">
        <v>0</v>
      </c>
      <c r="T72" s="22">
        <v>200</v>
      </c>
      <c r="U72" s="22"/>
      <c r="V72" s="16">
        <v>7400.87</v>
      </c>
      <c r="W72" s="16">
        <f t="shared" si="121"/>
        <v>7625.87</v>
      </c>
      <c r="X72" s="16">
        <f t="shared" si="122"/>
        <v>4728</v>
      </c>
      <c r="Y72" s="16">
        <f t="shared" si="123"/>
        <v>12174.89</v>
      </c>
      <c r="Z72" s="16">
        <f t="shared" si="124"/>
        <v>67646.13</v>
      </c>
      <c r="AA72" s="24"/>
      <c r="AB72" s="25"/>
      <c r="AC72" s="25"/>
      <c r="AD72" s="97"/>
      <c r="AE72" s="98"/>
    </row>
    <row r="73" spans="1:31" s="47" customFormat="1" ht="23.25" x14ac:dyDescent="0.35">
      <c r="A73" s="143" t="s">
        <v>100</v>
      </c>
      <c r="B73" s="144"/>
      <c r="C73" s="144"/>
      <c r="D73" s="144"/>
      <c r="E73" s="144"/>
      <c r="F73" s="145"/>
      <c r="G73" s="45">
        <f>SUM(G8:G72)</f>
        <v>6725000</v>
      </c>
      <c r="H73" s="45">
        <f>SUM(H8:H72)</f>
        <v>6060188.0000000019</v>
      </c>
      <c r="I73" s="45">
        <f>SUM(I8:I72)</f>
        <v>193007.50000000003</v>
      </c>
      <c r="J73" s="45">
        <f>SUM(J8:J72)</f>
        <v>477474.99999999994</v>
      </c>
      <c r="K73" s="45">
        <f>SUM(K8:K72)+6925.6</f>
        <v>57188.64999999998</v>
      </c>
      <c r="L73" s="45">
        <f>SUM(L8:L72)+6817.21</f>
        <v>204440.01000000004</v>
      </c>
      <c r="M73" s="45">
        <f>SUM(M8:M72)+15899.3</f>
        <v>476802.46000000008</v>
      </c>
      <c r="N73" s="45">
        <f>SUM(N8:N72)</f>
        <v>23037.360000000001</v>
      </c>
      <c r="O73" s="45">
        <f>SUM(O8:O72)</f>
        <v>1353428.0899999996</v>
      </c>
      <c r="P73" s="45">
        <f>SUM(P8:P72)</f>
        <v>1625</v>
      </c>
      <c r="Q73" s="45">
        <f>SUM(Q8:Q72)</f>
        <v>112652.1</v>
      </c>
      <c r="R73" s="45"/>
      <c r="S73" s="45">
        <f>SUM(S8:S72)</f>
        <v>55336.869999999995</v>
      </c>
      <c r="T73" s="45">
        <f>SUM(T8:T72)-400</f>
        <v>12600</v>
      </c>
      <c r="U73" s="45">
        <f>SUM(U8:U72)</f>
        <v>0</v>
      </c>
      <c r="V73" s="45">
        <f>SUM(V8:V72)+5759.36</f>
        <v>851446.59000000043</v>
      </c>
      <c r="W73" s="45">
        <f>SUM(W8:W72)</f>
        <v>1028301.2000000001</v>
      </c>
      <c r="X73" s="45">
        <f>SUM(X8:X72)</f>
        <v>413667.66</v>
      </c>
      <c r="Y73" s="45">
        <f>SUM(Y8:Y72)</f>
        <v>988641.21000000031</v>
      </c>
      <c r="Z73" s="45">
        <f>SUM(Z8:Z72)-10256.98</f>
        <v>5272774.16</v>
      </c>
      <c r="AA73" s="46"/>
      <c r="AB73" s="46"/>
      <c r="AC73" s="46"/>
      <c r="AD73" s="46"/>
    </row>
    <row r="74" spans="1:31" s="50" customFormat="1" ht="21" x14ac:dyDescent="0.35">
      <c r="A74" s="119"/>
      <c r="B74" s="119"/>
      <c r="C74" s="120"/>
      <c r="D74" s="121"/>
      <c r="E74" s="121"/>
      <c r="F74" s="121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122"/>
      <c r="AB74" s="123"/>
      <c r="AC74" s="123"/>
      <c r="AD74" s="49"/>
    </row>
    <row r="75" spans="1:31" s="50" customFormat="1" ht="21" x14ac:dyDescent="0.35">
      <c r="A75" s="119"/>
      <c r="B75" s="119"/>
      <c r="C75" s="120"/>
      <c r="D75" s="121"/>
      <c r="E75" s="121"/>
      <c r="F75" s="121"/>
      <c r="G75" s="48"/>
      <c r="H75" s="48"/>
      <c r="I75" s="48"/>
      <c r="J75" s="48"/>
      <c r="K75" s="124"/>
      <c r="L75" s="125"/>
      <c r="M75" s="48"/>
      <c r="N75" s="48"/>
      <c r="O75" s="48"/>
      <c r="P75" s="48"/>
      <c r="Q75" s="48"/>
      <c r="R75" s="48"/>
      <c r="S75" s="48"/>
      <c r="T75" s="48"/>
      <c r="U75" s="124"/>
      <c r="V75" s="125"/>
      <c r="W75" s="48"/>
      <c r="X75" s="48"/>
      <c r="Y75" s="48"/>
      <c r="Z75" s="48"/>
      <c r="AA75" s="122"/>
      <c r="AB75" s="123"/>
      <c r="AC75" s="123"/>
      <c r="AD75" s="49"/>
    </row>
    <row r="76" spans="1:31" s="50" customFormat="1" ht="21" x14ac:dyDescent="0.35">
      <c r="A76" s="119"/>
      <c r="B76" s="119"/>
      <c r="C76" s="120"/>
      <c r="D76" s="121"/>
      <c r="E76" s="121"/>
      <c r="F76" s="121"/>
      <c r="G76" s="48"/>
      <c r="H76" s="48"/>
      <c r="I76" s="48"/>
      <c r="J76" s="48"/>
      <c r="K76" s="124"/>
      <c r="L76" s="124"/>
      <c r="M76" s="124"/>
      <c r="N76" s="48"/>
      <c r="O76" s="48"/>
      <c r="P76" s="48"/>
      <c r="Q76" s="48"/>
      <c r="R76" s="48"/>
      <c r="S76" s="124"/>
      <c r="T76" s="48"/>
      <c r="U76" s="48"/>
      <c r="V76" s="48"/>
      <c r="W76" s="48"/>
      <c r="X76" s="48"/>
      <c r="Y76" s="48"/>
      <c r="Z76" s="124"/>
      <c r="AA76" s="122"/>
      <c r="AB76" s="123"/>
      <c r="AC76" s="123"/>
      <c r="AD76" s="49"/>
    </row>
    <row r="77" spans="1:31" s="50" customFormat="1" ht="21" x14ac:dyDescent="0.35">
      <c r="A77" s="119"/>
      <c r="B77" s="119"/>
      <c r="C77" s="120"/>
      <c r="D77" s="121"/>
      <c r="E77" s="121"/>
      <c r="F77" s="121"/>
      <c r="G77" s="48"/>
      <c r="H77" s="48"/>
      <c r="I77" s="48"/>
      <c r="J77" s="124"/>
      <c r="K77" s="124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124" t="s">
        <v>138</v>
      </c>
      <c r="AA77" s="122"/>
      <c r="AB77" s="123"/>
      <c r="AC77" s="123"/>
      <c r="AD77" s="49"/>
    </row>
    <row r="78" spans="1:31" s="50" customFormat="1" ht="21" x14ac:dyDescent="0.35">
      <c r="A78" s="119"/>
      <c r="B78" s="119"/>
      <c r="C78" s="120"/>
      <c r="D78" s="121"/>
      <c r="E78" s="121"/>
      <c r="F78" s="121"/>
      <c r="G78" s="48"/>
      <c r="H78" s="48"/>
      <c r="I78" s="48"/>
      <c r="J78" s="48"/>
      <c r="K78" s="124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126"/>
      <c r="W78" s="48"/>
      <c r="X78" s="48"/>
      <c r="Y78" s="48"/>
      <c r="Z78" s="124"/>
      <c r="AA78" s="122"/>
      <c r="AB78" s="123"/>
      <c r="AC78" s="123"/>
      <c r="AD78" s="49"/>
    </row>
    <row r="79" spans="1:31" s="50" customFormat="1" ht="21" x14ac:dyDescent="0.35">
      <c r="A79" s="119"/>
      <c r="B79" s="119"/>
      <c r="C79" s="120"/>
      <c r="D79" s="121"/>
      <c r="E79" s="121"/>
      <c r="F79" s="121"/>
      <c r="G79" s="48"/>
      <c r="H79" s="48"/>
      <c r="I79" s="48"/>
      <c r="J79" s="48"/>
      <c r="K79" s="124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124"/>
      <c r="AA79" s="122"/>
      <c r="AB79" s="123"/>
      <c r="AC79" s="123"/>
      <c r="AD79" s="49"/>
    </row>
    <row r="80" spans="1:31" s="50" customFormat="1" ht="21" x14ac:dyDescent="0.35">
      <c r="A80" s="119"/>
      <c r="B80" s="119"/>
      <c r="C80" s="120"/>
      <c r="D80" s="121"/>
      <c r="E80" s="121"/>
      <c r="F80" s="121"/>
      <c r="G80" s="126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127"/>
      <c r="W80" s="48"/>
      <c r="X80" s="48"/>
      <c r="Y80" s="48"/>
      <c r="Z80" s="127"/>
      <c r="AA80" s="122"/>
      <c r="AB80" s="123"/>
      <c r="AC80" s="123"/>
      <c r="AD80" s="49"/>
    </row>
    <row r="81" spans="1:30" s="50" customFormat="1" ht="21" x14ac:dyDescent="0.35">
      <c r="A81" s="119"/>
      <c r="B81" s="119"/>
      <c r="C81" s="120"/>
      <c r="D81" s="121"/>
      <c r="E81" s="142" t="s">
        <v>29</v>
      </c>
      <c r="F81" s="142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122"/>
      <c r="AB81" s="123"/>
      <c r="AC81" s="123"/>
      <c r="AD81" s="49"/>
    </row>
    <row r="82" spans="1:30" s="50" customFormat="1" ht="21" x14ac:dyDescent="0.35">
      <c r="A82" s="119"/>
      <c r="B82" s="119"/>
      <c r="C82" s="120"/>
      <c r="D82" s="121"/>
      <c r="E82" s="121"/>
      <c r="F82" s="121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125"/>
      <c r="AA82" s="122"/>
      <c r="AB82" s="123"/>
      <c r="AC82" s="123"/>
      <c r="AD82" s="49"/>
    </row>
    <row r="83" spans="1:30" s="50" customFormat="1" ht="21" x14ac:dyDescent="0.35">
      <c r="A83" s="119"/>
      <c r="B83" s="119"/>
      <c r="C83" s="120"/>
      <c r="D83" s="121"/>
      <c r="E83" s="125"/>
      <c r="F83" s="121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122"/>
      <c r="AB83" s="123"/>
      <c r="AC83" s="123"/>
      <c r="AD83" s="49"/>
    </row>
    <row r="84" spans="1:30" ht="21" x14ac:dyDescent="0.35">
      <c r="A84" s="121"/>
      <c r="B84" s="119"/>
      <c r="C84" s="128"/>
      <c r="D84" s="119" t="s">
        <v>30</v>
      </c>
      <c r="E84" s="129"/>
      <c r="F84" s="39"/>
      <c r="G84" s="119" t="s">
        <v>95</v>
      </c>
      <c r="H84" s="130"/>
      <c r="I84" s="131"/>
      <c r="J84" s="132"/>
      <c r="K84" s="132"/>
      <c r="L84" s="132"/>
      <c r="M84" s="132"/>
      <c r="N84" s="132"/>
      <c r="O84" s="132"/>
      <c r="P84" s="132"/>
      <c r="Q84" s="57"/>
      <c r="R84" s="132"/>
      <c r="S84" s="132"/>
      <c r="T84" s="132"/>
      <c r="U84" s="132"/>
      <c r="V84" s="132"/>
      <c r="W84" s="132"/>
      <c r="X84" s="132"/>
      <c r="Y84" s="132"/>
      <c r="Z84" s="132"/>
      <c r="AA84" s="133"/>
      <c r="AB84" s="134"/>
      <c r="AC84" s="134"/>
    </row>
    <row r="85" spans="1:30" ht="21.75" customHeight="1" x14ac:dyDescent="0.35">
      <c r="A85" s="121"/>
      <c r="B85" s="135"/>
      <c r="C85" s="128"/>
      <c r="D85" s="135" t="s">
        <v>31</v>
      </c>
      <c r="E85" s="129"/>
      <c r="F85" s="39"/>
      <c r="G85" s="135" t="s">
        <v>46</v>
      </c>
      <c r="H85" s="130"/>
      <c r="I85" s="131"/>
      <c r="J85" s="132"/>
      <c r="K85" s="132"/>
      <c r="L85" s="132"/>
      <c r="M85" s="132"/>
      <c r="N85" s="132"/>
      <c r="O85" s="132"/>
      <c r="P85" s="132"/>
      <c r="Q85" s="57"/>
      <c r="R85" s="132"/>
      <c r="S85" s="132"/>
      <c r="T85" s="132"/>
      <c r="U85" s="132"/>
      <c r="V85" s="132"/>
      <c r="W85" s="132"/>
      <c r="X85" s="132"/>
      <c r="Y85" s="132"/>
      <c r="Z85" s="132"/>
      <c r="AA85" s="133"/>
      <c r="AB85" s="134"/>
      <c r="AC85" s="134"/>
    </row>
    <row r="86" spans="1:30" x14ac:dyDescent="0.25">
      <c r="A86" s="58"/>
      <c r="B86" s="58"/>
      <c r="C86" s="59"/>
      <c r="D86" s="58"/>
      <c r="E86" s="60"/>
      <c r="F86" s="58"/>
      <c r="G86" s="61"/>
      <c r="H86" s="62"/>
      <c r="I86" s="63"/>
      <c r="J86" s="63"/>
      <c r="K86" s="63"/>
      <c r="L86" s="63"/>
      <c r="M86" s="63"/>
      <c r="N86" s="63"/>
      <c r="O86" s="63"/>
      <c r="P86" s="63"/>
      <c r="Q86" s="64"/>
      <c r="R86" s="63"/>
      <c r="S86" s="63"/>
      <c r="T86" s="63"/>
      <c r="U86" s="63"/>
      <c r="V86" s="65"/>
      <c r="W86" s="65"/>
      <c r="X86" s="63"/>
      <c r="Y86" s="63"/>
      <c r="Z86" s="63"/>
    </row>
    <row r="87" spans="1:30" x14ac:dyDescent="0.25">
      <c r="A87" s="58"/>
      <c r="B87" s="58"/>
      <c r="C87" s="59"/>
      <c r="D87" s="58"/>
      <c r="E87" s="60"/>
      <c r="F87" s="58"/>
      <c r="G87" s="61"/>
      <c r="H87" s="62"/>
      <c r="I87" s="63"/>
      <c r="J87" s="63"/>
      <c r="K87" s="63"/>
      <c r="L87" s="63"/>
      <c r="M87" s="63"/>
      <c r="N87" s="63"/>
      <c r="O87" s="63"/>
      <c r="P87" s="63"/>
      <c r="Q87" s="64"/>
      <c r="R87" s="63"/>
      <c r="S87" s="63"/>
      <c r="T87" s="63"/>
      <c r="U87" s="63"/>
      <c r="V87" s="65"/>
      <c r="W87" s="65"/>
      <c r="X87" s="63"/>
      <c r="Y87" s="63"/>
      <c r="Z87" s="63"/>
    </row>
    <row r="88" spans="1:30" x14ac:dyDescent="0.25">
      <c r="A88" s="58"/>
      <c r="B88" s="58"/>
      <c r="C88" s="59"/>
      <c r="D88" s="58"/>
      <c r="E88" s="60"/>
      <c r="F88" s="58"/>
      <c r="G88" s="61"/>
      <c r="H88" s="62"/>
      <c r="I88" s="63"/>
      <c r="J88" s="63"/>
      <c r="K88" s="63"/>
      <c r="L88" s="63"/>
      <c r="M88" s="63"/>
      <c r="N88" s="63"/>
      <c r="O88" s="63"/>
      <c r="P88" s="63"/>
      <c r="Q88" s="64"/>
      <c r="R88" s="63"/>
      <c r="S88" s="63"/>
      <c r="T88" s="63"/>
      <c r="U88" s="63"/>
      <c r="V88" s="65"/>
      <c r="W88" s="65"/>
      <c r="X88" s="63"/>
      <c r="Y88" s="63"/>
      <c r="Z88" s="63"/>
    </row>
    <row r="89" spans="1:30" x14ac:dyDescent="0.25">
      <c r="A89" s="58"/>
      <c r="B89" s="58"/>
      <c r="C89" s="59"/>
      <c r="D89" s="58"/>
      <c r="E89" s="60"/>
      <c r="F89" s="58"/>
      <c r="G89" s="61"/>
      <c r="H89" s="62"/>
      <c r="I89" s="63"/>
      <c r="J89" s="63"/>
      <c r="K89" s="63"/>
      <c r="L89" s="63"/>
      <c r="M89" s="63"/>
      <c r="N89" s="63"/>
      <c r="O89" s="63"/>
      <c r="P89" s="63"/>
      <c r="Q89" s="64"/>
      <c r="R89" s="63"/>
      <c r="S89" s="63"/>
      <c r="T89" s="63"/>
      <c r="U89" s="63"/>
      <c r="V89" s="65"/>
      <c r="W89" s="65"/>
      <c r="X89" s="63"/>
      <c r="Y89" s="63"/>
      <c r="Z89" s="63"/>
    </row>
    <row r="90" spans="1:30" x14ac:dyDescent="0.25">
      <c r="A90" s="58"/>
      <c r="B90" s="58"/>
      <c r="C90" s="59"/>
      <c r="D90" s="58"/>
      <c r="E90" s="60"/>
      <c r="F90" s="58"/>
      <c r="G90" s="61"/>
      <c r="H90" s="62"/>
      <c r="I90" s="63"/>
      <c r="J90" s="63"/>
      <c r="K90" s="63"/>
      <c r="L90" s="63"/>
      <c r="M90" s="63"/>
      <c r="N90" s="63"/>
      <c r="O90" s="63"/>
      <c r="P90" s="63"/>
      <c r="Q90" s="64"/>
      <c r="R90" s="63"/>
      <c r="S90" s="63"/>
      <c r="T90" s="63"/>
      <c r="U90" s="63"/>
      <c r="V90" s="65"/>
      <c r="W90" s="65"/>
      <c r="X90" s="63"/>
      <c r="Y90" s="63"/>
      <c r="Z90" s="63"/>
    </row>
    <row r="91" spans="1:30" x14ac:dyDescent="0.25">
      <c r="A91" s="58"/>
      <c r="B91" s="58"/>
      <c r="C91" s="59"/>
      <c r="D91" s="58"/>
      <c r="E91" s="60"/>
      <c r="F91" s="58"/>
      <c r="G91" s="61"/>
      <c r="H91" s="62"/>
      <c r="I91" s="63"/>
      <c r="J91" s="63"/>
      <c r="K91" s="63"/>
      <c r="L91" s="63"/>
      <c r="M91" s="63"/>
      <c r="N91" s="63"/>
      <c r="O91" s="63"/>
      <c r="P91" s="63"/>
      <c r="Q91" s="64"/>
      <c r="R91" s="63"/>
      <c r="S91" s="63"/>
      <c r="T91" s="63"/>
      <c r="U91" s="63"/>
      <c r="V91" s="65"/>
      <c r="W91" s="65"/>
      <c r="X91" s="63"/>
      <c r="Y91" s="63"/>
      <c r="Z91" s="63"/>
    </row>
    <row r="92" spans="1:30" x14ac:dyDescent="0.25">
      <c r="A92" s="58"/>
      <c r="B92" s="58"/>
      <c r="C92" s="59"/>
      <c r="D92" s="58"/>
      <c r="E92" s="60"/>
      <c r="F92" s="58"/>
      <c r="G92" s="61"/>
      <c r="H92" s="62"/>
      <c r="I92" s="63"/>
      <c r="J92" s="63"/>
      <c r="K92" s="63"/>
      <c r="L92" s="63"/>
      <c r="M92" s="63"/>
      <c r="N92" s="63"/>
      <c r="O92" s="63"/>
      <c r="P92" s="63"/>
      <c r="Q92" s="64"/>
      <c r="R92" s="63"/>
      <c r="S92" s="63"/>
      <c r="T92" s="63"/>
      <c r="U92" s="63"/>
      <c r="V92" s="65"/>
      <c r="W92" s="65"/>
      <c r="X92" s="63"/>
      <c r="Y92" s="63"/>
      <c r="Z92" s="63"/>
    </row>
    <row r="93" spans="1:30" x14ac:dyDescent="0.25">
      <c r="A93" s="58"/>
      <c r="B93" s="58"/>
      <c r="C93" s="59"/>
      <c r="D93" s="58"/>
      <c r="E93" s="60"/>
      <c r="F93" s="58"/>
      <c r="G93" s="61"/>
      <c r="H93" s="62"/>
      <c r="I93" s="63"/>
      <c r="J93" s="63"/>
      <c r="K93" s="63"/>
      <c r="L93" s="63"/>
      <c r="M93" s="63"/>
      <c r="N93" s="63"/>
      <c r="O93" s="63"/>
      <c r="P93" s="63"/>
      <c r="Q93" s="64"/>
      <c r="R93" s="63"/>
      <c r="S93" s="63"/>
      <c r="T93" s="63"/>
      <c r="U93" s="63"/>
      <c r="V93" s="65"/>
      <c r="W93" s="65"/>
      <c r="X93" s="63"/>
      <c r="Y93" s="63"/>
      <c r="Z93" s="63"/>
    </row>
    <row r="94" spans="1:30" x14ac:dyDescent="0.25">
      <c r="A94" s="58"/>
      <c r="B94" s="58"/>
      <c r="C94" s="59"/>
      <c r="D94" s="58"/>
      <c r="E94" s="60"/>
      <c r="F94" s="58"/>
      <c r="G94" s="61"/>
      <c r="H94" s="62"/>
      <c r="I94" s="63"/>
      <c r="J94" s="63"/>
      <c r="K94" s="63"/>
      <c r="L94" s="63"/>
      <c r="M94" s="63"/>
      <c r="N94" s="63"/>
      <c r="O94" s="63"/>
      <c r="P94" s="63"/>
      <c r="Q94" s="64"/>
      <c r="R94" s="63"/>
      <c r="S94" s="63"/>
      <c r="T94" s="63"/>
      <c r="U94" s="63"/>
      <c r="V94" s="65"/>
      <c r="W94" s="65"/>
      <c r="X94" s="63"/>
      <c r="Y94" s="63"/>
      <c r="Z94" s="63"/>
    </row>
    <row r="95" spans="1:30" x14ac:dyDescent="0.25">
      <c r="A95" s="58"/>
      <c r="B95" s="58"/>
      <c r="C95" s="59"/>
      <c r="D95" s="58"/>
      <c r="E95" s="60"/>
      <c r="F95" s="58"/>
      <c r="G95" s="61"/>
      <c r="H95" s="62"/>
      <c r="I95" s="63"/>
      <c r="J95" s="63"/>
      <c r="K95" s="63"/>
      <c r="L95" s="63"/>
      <c r="M95" s="63"/>
      <c r="N95" s="63"/>
      <c r="O95" s="63"/>
      <c r="P95" s="63"/>
      <c r="Q95" s="64"/>
      <c r="R95" s="63"/>
      <c r="S95" s="63"/>
      <c r="T95" s="63"/>
      <c r="U95" s="63"/>
      <c r="V95" s="65"/>
      <c r="W95" s="65"/>
      <c r="X95" s="63"/>
      <c r="Y95" s="63"/>
      <c r="Z95" s="63"/>
    </row>
    <row r="96" spans="1:30" x14ac:dyDescent="0.25">
      <c r="A96" s="56"/>
      <c r="B96" s="56"/>
      <c r="C96" s="66"/>
      <c r="D96" s="56"/>
      <c r="E96" s="67"/>
      <c r="F96" s="56"/>
      <c r="G96" s="61"/>
      <c r="H96" s="68"/>
      <c r="I96" s="63"/>
      <c r="J96" s="63"/>
      <c r="K96" s="63"/>
      <c r="L96" s="63"/>
      <c r="M96" s="63"/>
      <c r="N96" s="63"/>
      <c r="O96" s="63"/>
      <c r="P96" s="69"/>
      <c r="Q96" s="64"/>
      <c r="R96" s="63"/>
      <c r="S96" s="63"/>
      <c r="T96" s="63"/>
      <c r="U96" s="63"/>
      <c r="V96" s="70"/>
      <c r="W96" s="71"/>
      <c r="X96" s="69"/>
      <c r="Y96" s="69"/>
      <c r="Z96" s="69"/>
    </row>
    <row r="97" spans="1:26" x14ac:dyDescent="0.25">
      <c r="A97" s="56"/>
      <c r="B97" s="56"/>
      <c r="C97" s="66"/>
      <c r="D97" s="56"/>
      <c r="E97" s="67"/>
      <c r="F97" s="56"/>
      <c r="G97" s="61"/>
      <c r="H97" s="68"/>
      <c r="I97" s="63"/>
      <c r="J97" s="63"/>
      <c r="K97" s="63"/>
      <c r="L97" s="63"/>
      <c r="M97" s="63"/>
      <c r="N97" s="63"/>
      <c r="O97" s="63"/>
      <c r="P97" s="69"/>
      <c r="Q97" s="64"/>
      <c r="R97" s="63"/>
      <c r="S97" s="63"/>
      <c r="T97" s="63"/>
      <c r="U97" s="63"/>
      <c r="V97" s="70"/>
      <c r="W97" s="71"/>
      <c r="X97" s="69"/>
      <c r="Y97" s="69"/>
      <c r="Z97" s="69"/>
    </row>
    <row r="98" spans="1:26" x14ac:dyDescent="0.25">
      <c r="A98" s="56"/>
      <c r="B98" s="56"/>
      <c r="C98" s="66"/>
      <c r="D98" s="56"/>
      <c r="E98" s="67"/>
      <c r="F98" s="56"/>
      <c r="G98" s="61"/>
      <c r="H98" s="68"/>
      <c r="I98" s="63"/>
      <c r="J98" s="63"/>
      <c r="K98" s="63"/>
      <c r="L98" s="63"/>
      <c r="M98" s="63"/>
      <c r="N98" s="63"/>
      <c r="O98" s="63"/>
      <c r="P98" s="69"/>
      <c r="Q98" s="64"/>
      <c r="R98" s="63"/>
      <c r="S98" s="63"/>
      <c r="T98" s="63"/>
      <c r="U98" s="63"/>
      <c r="V98" s="70"/>
      <c r="W98" s="71"/>
      <c r="X98" s="69"/>
      <c r="Y98" s="69"/>
      <c r="Z98" s="69"/>
    </row>
    <row r="99" spans="1:26" x14ac:dyDescent="0.25">
      <c r="A99" s="56"/>
      <c r="B99" s="56"/>
      <c r="C99" s="66"/>
      <c r="D99" s="56"/>
      <c r="E99" s="67"/>
      <c r="F99" s="56"/>
      <c r="G99" s="61"/>
      <c r="H99" s="68"/>
      <c r="I99" s="63"/>
      <c r="J99" s="63"/>
      <c r="K99" s="63"/>
      <c r="L99" s="63"/>
      <c r="M99" s="63"/>
      <c r="N99" s="63"/>
      <c r="O99" s="63"/>
      <c r="P99" s="69"/>
      <c r="Q99" s="64"/>
      <c r="R99" s="63"/>
      <c r="S99" s="63"/>
      <c r="T99" s="63"/>
      <c r="U99" s="63"/>
      <c r="V99" s="70"/>
      <c r="W99" s="71"/>
      <c r="X99" s="69"/>
      <c r="Y99" s="72"/>
      <c r="Z99" s="69"/>
    </row>
    <row r="100" spans="1:26" x14ac:dyDescent="0.25">
      <c r="A100" s="56"/>
      <c r="B100" s="56"/>
      <c r="C100" s="66"/>
      <c r="D100" s="56"/>
      <c r="E100" s="67"/>
      <c r="F100" s="56"/>
      <c r="G100" s="61"/>
      <c r="H100" s="68"/>
      <c r="I100" s="63"/>
      <c r="J100" s="63"/>
      <c r="K100" s="63"/>
      <c r="L100" s="63"/>
      <c r="M100" s="63"/>
      <c r="N100" s="63"/>
      <c r="O100" s="63"/>
      <c r="P100" s="69"/>
      <c r="Q100" s="64"/>
      <c r="R100" s="63"/>
      <c r="S100" s="63"/>
      <c r="T100" s="63"/>
      <c r="U100" s="63"/>
      <c r="V100" s="70"/>
      <c r="W100" s="71"/>
      <c r="X100" s="69"/>
      <c r="Y100" s="69"/>
      <c r="Z100" s="69"/>
    </row>
    <row r="101" spans="1:26" x14ac:dyDescent="0.25">
      <c r="A101" s="56"/>
      <c r="B101" s="56"/>
      <c r="C101" s="66"/>
      <c r="D101" s="56"/>
      <c r="E101" s="67"/>
      <c r="F101" s="56"/>
      <c r="G101" s="61"/>
      <c r="H101" s="68"/>
      <c r="I101" s="63"/>
      <c r="J101" s="63"/>
      <c r="K101" s="63"/>
      <c r="L101" s="63"/>
      <c r="M101" s="63"/>
      <c r="N101" s="63"/>
      <c r="O101" s="63"/>
      <c r="P101" s="69"/>
      <c r="Q101" s="64"/>
      <c r="R101" s="63"/>
      <c r="S101" s="63"/>
      <c r="T101" s="63"/>
      <c r="U101" s="63"/>
      <c r="V101" s="70"/>
      <c r="W101" s="71"/>
      <c r="X101" s="69"/>
      <c r="Y101" s="69"/>
      <c r="Z101" s="69"/>
    </row>
    <row r="102" spans="1:26" x14ac:dyDescent="0.25">
      <c r="A102" s="56"/>
      <c r="B102" s="56"/>
      <c r="C102" s="66"/>
      <c r="D102" s="56"/>
      <c r="E102" s="67"/>
      <c r="F102" s="56"/>
      <c r="G102" s="61"/>
      <c r="H102" s="68"/>
      <c r="I102" s="63"/>
      <c r="J102" s="63"/>
      <c r="K102" s="63"/>
      <c r="L102" s="63"/>
      <c r="M102" s="63"/>
      <c r="N102" s="63"/>
      <c r="O102" s="63"/>
      <c r="P102" s="69"/>
      <c r="Q102" s="64"/>
      <c r="R102" s="63"/>
      <c r="S102" s="63"/>
      <c r="T102" s="63"/>
      <c r="U102" s="63"/>
      <c r="V102" s="70"/>
      <c r="W102" s="71"/>
      <c r="X102" s="69"/>
      <c r="Y102" s="69"/>
      <c r="Z102" s="69"/>
    </row>
    <row r="103" spans="1:26" x14ac:dyDescent="0.25">
      <c r="A103" s="56"/>
      <c r="B103" s="56"/>
      <c r="C103" s="66"/>
      <c r="D103" s="56"/>
      <c r="E103" s="67"/>
      <c r="F103" s="56"/>
      <c r="G103" s="61"/>
      <c r="H103" s="68"/>
      <c r="I103" s="63"/>
      <c r="J103" s="63"/>
      <c r="K103" s="63"/>
      <c r="L103" s="63"/>
      <c r="M103" s="63"/>
      <c r="N103" s="63"/>
      <c r="O103" s="63"/>
      <c r="P103" s="69"/>
      <c r="Q103" s="64"/>
      <c r="R103" s="63"/>
      <c r="S103" s="63"/>
      <c r="T103" s="63"/>
      <c r="U103" s="63"/>
      <c r="V103" s="70"/>
      <c r="W103" s="71"/>
      <c r="X103" s="69"/>
      <c r="Y103" s="69"/>
      <c r="Z103" s="69"/>
    </row>
    <row r="104" spans="1:26" x14ac:dyDescent="0.25">
      <c r="A104" s="56"/>
      <c r="B104" s="56"/>
      <c r="C104" s="66"/>
      <c r="D104" s="56"/>
      <c r="E104" s="67"/>
      <c r="F104" s="56"/>
      <c r="G104" s="61"/>
      <c r="H104" s="68"/>
      <c r="I104" s="63"/>
      <c r="J104" s="63"/>
      <c r="K104" s="63"/>
      <c r="L104" s="63"/>
      <c r="M104" s="63"/>
      <c r="N104" s="63"/>
      <c r="O104" s="63"/>
      <c r="P104" s="69"/>
      <c r="Q104" s="64"/>
      <c r="R104" s="63"/>
      <c r="S104" s="63"/>
      <c r="T104" s="63"/>
      <c r="U104" s="63"/>
      <c r="V104" s="70"/>
      <c r="W104" s="71"/>
      <c r="X104" s="69"/>
      <c r="Y104" s="69"/>
      <c r="Z104" s="69"/>
    </row>
    <row r="105" spans="1:26" x14ac:dyDescent="0.25">
      <c r="A105" s="56"/>
      <c r="B105" s="56"/>
      <c r="C105" s="66"/>
      <c r="D105" s="56"/>
      <c r="E105" s="67"/>
      <c r="F105" s="56"/>
      <c r="G105" s="61"/>
      <c r="H105" s="68"/>
      <c r="I105" s="63"/>
      <c r="J105" s="63"/>
      <c r="K105" s="63"/>
      <c r="L105" s="63"/>
      <c r="M105" s="63"/>
      <c r="N105" s="63"/>
      <c r="O105" s="63"/>
      <c r="P105" s="69"/>
      <c r="Q105" s="64"/>
      <c r="R105" s="63"/>
      <c r="S105" s="63"/>
      <c r="T105" s="63"/>
      <c r="U105" s="63"/>
      <c r="V105" s="70"/>
      <c r="W105" s="71"/>
      <c r="X105" s="69"/>
      <c r="Y105" s="69"/>
      <c r="Z105" s="69"/>
    </row>
    <row r="106" spans="1:26" x14ac:dyDescent="0.25">
      <c r="A106" s="56"/>
      <c r="B106" s="56"/>
      <c r="C106" s="66"/>
      <c r="D106" s="56"/>
      <c r="E106" s="67"/>
      <c r="F106" s="56"/>
      <c r="G106" s="61"/>
      <c r="H106" s="68"/>
      <c r="I106" s="63"/>
      <c r="J106" s="63"/>
      <c r="K106" s="63"/>
      <c r="L106" s="63"/>
      <c r="M106" s="63"/>
      <c r="N106" s="63"/>
      <c r="O106" s="63"/>
      <c r="P106" s="69"/>
      <c r="Q106" s="64"/>
      <c r="R106" s="63"/>
      <c r="S106" s="63"/>
      <c r="T106" s="63"/>
      <c r="U106" s="63"/>
      <c r="V106" s="70"/>
      <c r="W106" s="71"/>
      <c r="X106" s="69"/>
      <c r="Y106" s="69"/>
      <c r="Z106" s="69"/>
    </row>
    <row r="107" spans="1:26" x14ac:dyDescent="0.25">
      <c r="A107" s="56"/>
      <c r="B107" s="56"/>
      <c r="C107" s="66"/>
      <c r="D107" s="56"/>
      <c r="E107" s="67"/>
      <c r="F107" s="56"/>
      <c r="G107" s="61"/>
      <c r="H107" s="68"/>
      <c r="I107" s="63"/>
      <c r="J107" s="63"/>
      <c r="K107" s="63"/>
      <c r="L107" s="63"/>
      <c r="M107" s="63"/>
      <c r="N107" s="63"/>
      <c r="O107" s="63"/>
      <c r="P107" s="69"/>
      <c r="Q107" s="64"/>
      <c r="R107" s="63"/>
      <c r="S107" s="63"/>
      <c r="T107" s="63"/>
      <c r="U107" s="63"/>
      <c r="V107" s="70"/>
      <c r="W107" s="71"/>
      <c r="X107" s="69"/>
      <c r="Y107" s="69"/>
      <c r="Z107" s="69"/>
    </row>
    <row r="108" spans="1:26" x14ac:dyDescent="0.25">
      <c r="A108" s="56"/>
      <c r="B108" s="56"/>
      <c r="C108" s="66"/>
      <c r="D108" s="56"/>
      <c r="E108" s="67"/>
      <c r="F108" s="56"/>
      <c r="G108" s="61"/>
      <c r="H108" s="68"/>
      <c r="I108" s="63"/>
      <c r="J108" s="63"/>
      <c r="K108" s="63"/>
      <c r="L108" s="63"/>
      <c r="M108" s="63"/>
      <c r="N108" s="63"/>
      <c r="O108" s="63"/>
      <c r="P108" s="69"/>
      <c r="Q108" s="64"/>
      <c r="R108" s="63"/>
      <c r="S108" s="63"/>
      <c r="T108" s="63"/>
      <c r="U108" s="63"/>
      <c r="V108" s="70"/>
      <c r="W108" s="71"/>
      <c r="X108" s="69"/>
      <c r="Y108" s="69"/>
      <c r="Z108" s="69"/>
    </row>
    <row r="109" spans="1:26" x14ac:dyDescent="0.25">
      <c r="A109" s="56"/>
      <c r="B109" s="56"/>
      <c r="C109" s="66"/>
      <c r="D109" s="56"/>
      <c r="E109" s="67"/>
      <c r="F109" s="56"/>
      <c r="G109" s="61"/>
      <c r="H109" s="68"/>
      <c r="I109" s="63"/>
      <c r="J109" s="63"/>
      <c r="K109" s="63"/>
      <c r="L109" s="63"/>
      <c r="M109" s="63"/>
      <c r="N109" s="63"/>
      <c r="O109" s="63"/>
      <c r="P109" s="69"/>
      <c r="Q109" s="64"/>
      <c r="R109" s="63"/>
      <c r="S109" s="63"/>
      <c r="T109" s="63"/>
      <c r="U109" s="63"/>
      <c r="V109" s="70"/>
      <c r="W109" s="71"/>
      <c r="X109" s="69"/>
      <c r="Y109" s="69"/>
      <c r="Z109" s="69"/>
    </row>
    <row r="110" spans="1:26" x14ac:dyDescent="0.25">
      <c r="A110" s="56"/>
      <c r="B110" s="56"/>
      <c r="C110" s="66"/>
      <c r="D110" s="56"/>
      <c r="E110" s="67"/>
      <c r="F110" s="56"/>
      <c r="G110" s="61"/>
      <c r="H110" s="68"/>
      <c r="I110" s="63"/>
      <c r="J110" s="63"/>
      <c r="K110" s="63"/>
      <c r="L110" s="63"/>
      <c r="M110" s="63"/>
      <c r="N110" s="63"/>
      <c r="O110" s="63"/>
      <c r="P110" s="69"/>
      <c r="Q110" s="64"/>
      <c r="R110" s="63"/>
      <c r="S110" s="63"/>
      <c r="T110" s="63"/>
      <c r="U110" s="63"/>
      <c r="V110" s="70"/>
      <c r="W110" s="71"/>
      <c r="X110" s="69"/>
      <c r="Y110" s="69"/>
      <c r="Z110" s="69"/>
    </row>
    <row r="111" spans="1:26" x14ac:dyDescent="0.25">
      <c r="A111" s="56"/>
      <c r="B111" s="56"/>
      <c r="C111" s="66"/>
      <c r="D111" s="56"/>
      <c r="E111" s="67"/>
      <c r="F111" s="56"/>
      <c r="G111" s="61"/>
      <c r="H111" s="68"/>
      <c r="I111" s="63"/>
      <c r="J111" s="63"/>
      <c r="K111" s="63"/>
      <c r="L111" s="63"/>
      <c r="M111" s="63"/>
      <c r="N111" s="63"/>
      <c r="O111" s="63"/>
      <c r="P111" s="69"/>
      <c r="Q111" s="64"/>
      <c r="R111" s="63"/>
      <c r="S111" s="63"/>
      <c r="T111" s="63"/>
      <c r="U111" s="63"/>
      <c r="V111" s="70"/>
      <c r="W111" s="71"/>
      <c r="X111" s="69"/>
      <c r="Y111" s="69"/>
      <c r="Z111" s="69"/>
    </row>
    <row r="112" spans="1:26" x14ac:dyDescent="0.25">
      <c r="A112" s="56"/>
      <c r="B112" s="56"/>
      <c r="C112" s="66"/>
      <c r="D112" s="56"/>
      <c r="E112" s="67"/>
      <c r="F112" s="56"/>
      <c r="G112" s="61"/>
      <c r="H112" s="68"/>
      <c r="I112" s="63"/>
      <c r="J112" s="63"/>
      <c r="K112" s="63"/>
      <c r="L112" s="63"/>
      <c r="M112" s="63"/>
      <c r="N112" s="63"/>
      <c r="O112" s="63"/>
      <c r="P112" s="69"/>
      <c r="Q112" s="64"/>
      <c r="R112" s="63"/>
      <c r="S112" s="63"/>
      <c r="T112" s="63"/>
      <c r="U112" s="63"/>
      <c r="V112" s="70"/>
      <c r="W112" s="71"/>
      <c r="X112" s="69"/>
      <c r="Y112" s="69"/>
      <c r="Z112" s="69"/>
    </row>
    <row r="113" spans="1:26" x14ac:dyDescent="0.25">
      <c r="A113" s="56"/>
      <c r="B113" s="56"/>
      <c r="C113" s="66"/>
      <c r="D113" s="56"/>
      <c r="E113" s="67"/>
      <c r="F113" s="56"/>
      <c r="G113" s="61"/>
      <c r="H113" s="68"/>
      <c r="I113" s="63"/>
      <c r="J113" s="63"/>
      <c r="K113" s="63"/>
      <c r="L113" s="63"/>
      <c r="M113" s="63"/>
      <c r="N113" s="63"/>
      <c r="O113" s="63"/>
      <c r="P113" s="69"/>
      <c r="Q113" s="64"/>
      <c r="R113" s="63"/>
      <c r="S113" s="63"/>
      <c r="T113" s="63"/>
      <c r="U113" s="63"/>
      <c r="V113" s="70"/>
      <c r="W113" s="71"/>
      <c r="X113" s="69"/>
      <c r="Y113" s="69"/>
      <c r="Z113" s="69"/>
    </row>
    <row r="114" spans="1:26" x14ac:dyDescent="0.25">
      <c r="A114" s="56"/>
      <c r="B114" s="56"/>
      <c r="C114" s="66"/>
      <c r="D114" s="56"/>
      <c r="E114" s="67"/>
      <c r="F114" s="56"/>
      <c r="G114" s="61"/>
      <c r="H114" s="68"/>
      <c r="I114" s="63"/>
      <c r="J114" s="63"/>
      <c r="K114" s="63"/>
      <c r="L114" s="63"/>
      <c r="M114" s="63"/>
      <c r="N114" s="63"/>
      <c r="O114" s="63"/>
      <c r="P114" s="69"/>
      <c r="Q114" s="64"/>
      <c r="R114" s="63"/>
      <c r="S114" s="63"/>
      <c r="T114" s="63"/>
      <c r="U114" s="63"/>
      <c r="V114" s="70"/>
      <c r="W114" s="71"/>
      <c r="X114" s="69"/>
      <c r="Y114" s="69"/>
      <c r="Z114" s="69"/>
    </row>
    <row r="115" spans="1:26" x14ac:dyDescent="0.25">
      <c r="A115" s="56"/>
      <c r="B115" s="56"/>
      <c r="C115" s="66"/>
      <c r="D115" s="56"/>
      <c r="E115" s="67"/>
      <c r="F115" s="56"/>
      <c r="G115" s="61"/>
      <c r="H115" s="68"/>
      <c r="I115" s="63"/>
      <c r="J115" s="63"/>
      <c r="K115" s="63"/>
      <c r="L115" s="63"/>
      <c r="M115" s="63"/>
      <c r="N115" s="63"/>
      <c r="O115" s="63"/>
      <c r="P115" s="69"/>
      <c r="Q115" s="64"/>
      <c r="R115" s="63"/>
      <c r="S115" s="63"/>
      <c r="T115" s="63"/>
      <c r="U115" s="63"/>
      <c r="V115" s="70"/>
      <c r="W115" s="71"/>
      <c r="X115" s="69"/>
      <c r="Y115" s="69"/>
      <c r="Z115" s="69"/>
    </row>
    <row r="116" spans="1:26" x14ac:dyDescent="0.25">
      <c r="A116" s="56"/>
      <c r="B116" s="56"/>
      <c r="C116" s="66"/>
      <c r="D116" s="56"/>
      <c r="E116" s="67"/>
      <c r="F116" s="56"/>
      <c r="G116" s="61"/>
      <c r="H116" s="68"/>
      <c r="I116" s="63"/>
      <c r="J116" s="63"/>
      <c r="K116" s="63"/>
      <c r="L116" s="63"/>
      <c r="M116" s="63"/>
      <c r="N116" s="63"/>
      <c r="O116" s="63"/>
      <c r="P116" s="69"/>
      <c r="Q116" s="64"/>
      <c r="R116" s="63"/>
      <c r="S116" s="63"/>
      <c r="T116" s="63"/>
      <c r="U116" s="63"/>
      <c r="V116" s="73"/>
      <c r="W116" s="69"/>
      <c r="X116" s="69"/>
      <c r="Y116" s="69"/>
      <c r="Z116" s="69"/>
    </row>
    <row r="117" spans="1:26" x14ac:dyDescent="0.25">
      <c r="A117" s="56"/>
      <c r="B117" s="56"/>
      <c r="C117" s="66"/>
      <c r="D117" s="56"/>
      <c r="E117" s="67"/>
      <c r="F117" s="56"/>
      <c r="G117" s="61"/>
      <c r="H117" s="68"/>
      <c r="I117" s="63"/>
      <c r="J117" s="63"/>
      <c r="K117" s="63"/>
      <c r="L117" s="63"/>
      <c r="M117" s="63"/>
      <c r="N117" s="63"/>
      <c r="O117" s="63"/>
      <c r="P117" s="69"/>
      <c r="Q117" s="64"/>
      <c r="R117" s="63"/>
      <c r="S117" s="63"/>
      <c r="T117" s="63"/>
      <c r="U117" s="63"/>
      <c r="V117" s="73"/>
      <c r="W117" s="69"/>
      <c r="X117" s="69"/>
      <c r="Y117" s="69"/>
      <c r="Z117" s="69"/>
    </row>
    <row r="118" spans="1:26" x14ac:dyDescent="0.25">
      <c r="A118" s="56"/>
      <c r="B118" s="56"/>
      <c r="C118" s="66"/>
      <c r="D118" s="56"/>
      <c r="E118" s="67"/>
      <c r="F118" s="56"/>
      <c r="G118" s="61"/>
      <c r="H118" s="68"/>
      <c r="I118" s="63"/>
      <c r="J118" s="63"/>
      <c r="K118" s="63"/>
      <c r="L118" s="63"/>
      <c r="M118" s="63"/>
      <c r="N118" s="63"/>
      <c r="O118" s="63"/>
      <c r="P118" s="69"/>
      <c r="Q118" s="64"/>
      <c r="R118" s="63"/>
      <c r="S118" s="63"/>
      <c r="T118" s="63"/>
      <c r="U118" s="63"/>
      <c r="V118" s="73"/>
      <c r="W118" s="69"/>
      <c r="X118" s="69"/>
      <c r="Y118" s="69"/>
      <c r="Z118" s="69"/>
    </row>
    <row r="119" spans="1:26" x14ac:dyDescent="0.25">
      <c r="A119" s="56"/>
      <c r="B119" s="56"/>
      <c r="C119" s="66"/>
      <c r="D119" s="56"/>
      <c r="E119" s="67"/>
      <c r="F119" s="56"/>
      <c r="G119" s="61"/>
      <c r="H119" s="68"/>
      <c r="I119" s="63"/>
      <c r="J119" s="63"/>
      <c r="K119" s="63"/>
      <c r="L119" s="63"/>
      <c r="M119" s="63"/>
      <c r="N119" s="63"/>
      <c r="O119" s="63"/>
      <c r="P119" s="69"/>
      <c r="Q119" s="64"/>
      <c r="R119" s="63"/>
      <c r="S119" s="63"/>
      <c r="T119" s="63"/>
      <c r="U119" s="63"/>
      <c r="V119" s="73"/>
      <c r="W119" s="69"/>
      <c r="X119" s="69"/>
      <c r="Y119" s="69"/>
      <c r="Z119" s="69"/>
    </row>
    <row r="120" spans="1:26" x14ac:dyDescent="0.25">
      <c r="A120" s="56"/>
      <c r="B120" s="56"/>
      <c r="C120" s="66"/>
      <c r="D120" s="56"/>
      <c r="E120" s="67"/>
      <c r="F120" s="56"/>
      <c r="G120" s="61"/>
      <c r="H120" s="68"/>
      <c r="I120" s="63"/>
      <c r="J120" s="63"/>
      <c r="K120" s="63"/>
      <c r="L120" s="63"/>
      <c r="M120" s="63"/>
      <c r="N120" s="63"/>
      <c r="O120" s="63"/>
      <c r="P120" s="69"/>
      <c r="Q120" s="64"/>
      <c r="R120" s="63"/>
      <c r="S120" s="63"/>
      <c r="T120" s="63"/>
      <c r="U120" s="63"/>
      <c r="V120" s="73"/>
      <c r="W120" s="69"/>
      <c r="X120" s="69"/>
      <c r="Y120" s="69"/>
      <c r="Z120" s="69"/>
    </row>
    <row r="121" spans="1:26" x14ac:dyDescent="0.25">
      <c r="A121" s="56"/>
      <c r="B121" s="56"/>
      <c r="C121" s="66"/>
      <c r="D121" s="56"/>
      <c r="E121" s="67"/>
      <c r="F121" s="56"/>
      <c r="G121" s="61"/>
      <c r="H121" s="68"/>
      <c r="I121" s="63"/>
      <c r="J121" s="63"/>
      <c r="K121" s="63"/>
      <c r="L121" s="63"/>
      <c r="M121" s="63"/>
      <c r="N121" s="63"/>
      <c r="O121" s="63"/>
      <c r="P121" s="69"/>
      <c r="Q121" s="64"/>
      <c r="R121" s="63"/>
      <c r="S121" s="63"/>
      <c r="T121" s="63"/>
      <c r="U121" s="63"/>
      <c r="V121" s="73"/>
      <c r="W121" s="69"/>
      <c r="X121" s="69"/>
      <c r="Y121" s="69"/>
      <c r="Z121" s="69"/>
    </row>
    <row r="122" spans="1:26" x14ac:dyDescent="0.25">
      <c r="A122" s="56"/>
      <c r="B122" s="56"/>
      <c r="C122" s="66"/>
      <c r="D122" s="56"/>
      <c r="E122" s="67"/>
      <c r="F122" s="56"/>
      <c r="G122" s="61"/>
      <c r="H122" s="68"/>
      <c r="I122" s="63"/>
      <c r="J122" s="63"/>
      <c r="K122" s="63"/>
      <c r="L122" s="63"/>
      <c r="M122" s="63"/>
      <c r="N122" s="63"/>
      <c r="O122" s="63"/>
      <c r="P122" s="69"/>
      <c r="Q122" s="64"/>
      <c r="R122" s="63"/>
      <c r="S122" s="63"/>
      <c r="T122" s="63"/>
      <c r="U122" s="63"/>
      <c r="V122" s="73"/>
      <c r="W122" s="69"/>
      <c r="X122" s="69"/>
      <c r="Y122" s="69"/>
      <c r="Z122" s="69"/>
    </row>
    <row r="123" spans="1:26" x14ac:dyDescent="0.25">
      <c r="A123" s="56"/>
      <c r="B123" s="56"/>
      <c r="C123" s="66"/>
      <c r="D123" s="56"/>
      <c r="E123" s="67"/>
      <c r="F123" s="56"/>
      <c r="G123" s="61"/>
      <c r="H123" s="68"/>
      <c r="I123" s="63"/>
      <c r="J123" s="63"/>
      <c r="K123" s="63"/>
      <c r="L123" s="63"/>
      <c r="M123" s="63"/>
      <c r="N123" s="63"/>
      <c r="O123" s="63"/>
      <c r="P123" s="69"/>
      <c r="Q123" s="64"/>
      <c r="R123" s="63"/>
      <c r="S123" s="63"/>
      <c r="T123" s="63"/>
      <c r="U123" s="63"/>
      <c r="V123" s="73"/>
      <c r="W123" s="69"/>
      <c r="X123" s="69"/>
      <c r="Y123" s="69"/>
      <c r="Z123" s="69"/>
    </row>
    <row r="124" spans="1:26" x14ac:dyDescent="0.25">
      <c r="A124" s="56"/>
      <c r="B124" s="56"/>
      <c r="C124" s="66"/>
      <c r="D124" s="56"/>
      <c r="E124" s="67"/>
      <c r="F124" s="56"/>
      <c r="G124" s="61"/>
      <c r="H124" s="68"/>
      <c r="I124" s="63"/>
      <c r="J124" s="63"/>
      <c r="K124" s="63"/>
      <c r="L124" s="63"/>
      <c r="M124" s="63"/>
      <c r="N124" s="63"/>
      <c r="O124" s="63"/>
      <c r="P124" s="69"/>
      <c r="Q124" s="64"/>
      <c r="R124" s="63"/>
      <c r="S124" s="63"/>
      <c r="T124" s="63"/>
      <c r="U124" s="63"/>
      <c r="V124" s="73"/>
      <c r="W124" s="69"/>
      <c r="X124" s="69"/>
      <c r="Y124" s="69"/>
      <c r="Z124" s="69"/>
    </row>
    <row r="125" spans="1:26" x14ac:dyDescent="0.25">
      <c r="A125" s="56"/>
      <c r="B125" s="56"/>
      <c r="C125" s="66"/>
      <c r="D125" s="56"/>
      <c r="E125" s="67"/>
      <c r="F125" s="56"/>
      <c r="G125" s="61"/>
      <c r="H125" s="68"/>
      <c r="I125" s="63"/>
      <c r="J125" s="63"/>
      <c r="K125" s="63"/>
      <c r="L125" s="63"/>
      <c r="M125" s="63"/>
      <c r="N125" s="63"/>
      <c r="O125" s="63"/>
      <c r="P125" s="69"/>
      <c r="Q125" s="64"/>
      <c r="R125" s="63"/>
      <c r="S125" s="63"/>
      <c r="T125" s="63"/>
      <c r="U125" s="63"/>
      <c r="V125" s="73"/>
      <c r="W125" s="69"/>
      <c r="X125" s="69"/>
      <c r="Y125" s="69"/>
      <c r="Z125" s="69"/>
    </row>
    <row r="126" spans="1:26" x14ac:dyDescent="0.25">
      <c r="A126" s="56"/>
      <c r="B126" s="56"/>
      <c r="C126" s="66"/>
      <c r="D126" s="56"/>
      <c r="E126" s="67"/>
      <c r="F126" s="56"/>
      <c r="G126" s="61"/>
      <c r="H126" s="68"/>
      <c r="I126" s="63"/>
      <c r="J126" s="63"/>
      <c r="K126" s="63"/>
      <c r="L126" s="63"/>
      <c r="M126" s="63"/>
      <c r="N126" s="63"/>
      <c r="O126" s="63"/>
      <c r="P126" s="69"/>
      <c r="Q126" s="64"/>
      <c r="R126" s="63"/>
      <c r="S126" s="63"/>
      <c r="T126" s="63"/>
      <c r="U126" s="63"/>
      <c r="V126" s="73"/>
      <c r="W126" s="69"/>
      <c r="X126" s="69"/>
      <c r="Y126" s="69"/>
      <c r="Z126" s="69"/>
    </row>
    <row r="127" spans="1:26" x14ac:dyDescent="0.25">
      <c r="A127" s="56"/>
      <c r="B127" s="56"/>
      <c r="C127" s="66"/>
      <c r="D127" s="56"/>
      <c r="E127" s="67"/>
      <c r="F127" s="56"/>
      <c r="G127" s="61"/>
      <c r="H127" s="68"/>
      <c r="I127" s="63"/>
      <c r="J127" s="63"/>
      <c r="K127" s="63"/>
      <c r="L127" s="63"/>
      <c r="M127" s="63"/>
      <c r="N127" s="63"/>
      <c r="O127" s="63"/>
      <c r="P127" s="69"/>
      <c r="Q127" s="64"/>
      <c r="R127" s="63"/>
      <c r="S127" s="63"/>
      <c r="T127" s="63"/>
      <c r="U127" s="63"/>
      <c r="V127" s="73"/>
      <c r="W127" s="69"/>
      <c r="X127" s="69"/>
      <c r="Y127" s="69"/>
      <c r="Z127" s="69"/>
    </row>
    <row r="128" spans="1:26" x14ac:dyDescent="0.25">
      <c r="A128" s="56"/>
      <c r="B128" s="56"/>
      <c r="C128" s="66"/>
      <c r="D128" s="56"/>
      <c r="E128" s="67"/>
      <c r="F128" s="56"/>
      <c r="G128" s="61"/>
      <c r="H128" s="68"/>
      <c r="I128" s="63"/>
      <c r="J128" s="63"/>
      <c r="K128" s="63"/>
      <c r="L128" s="63"/>
      <c r="M128" s="63"/>
      <c r="N128" s="63"/>
      <c r="O128" s="63"/>
      <c r="P128" s="69"/>
      <c r="Q128" s="64"/>
      <c r="R128" s="63"/>
      <c r="S128" s="63"/>
      <c r="T128" s="63"/>
      <c r="U128" s="63"/>
      <c r="V128" s="73"/>
      <c r="W128" s="69"/>
      <c r="X128" s="69"/>
      <c r="Y128" s="69"/>
      <c r="Z128" s="69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</sheetData>
  <sortState ref="A10:CA53">
    <sortCondition ref="E10:E53"/>
  </sortState>
  <mergeCells count="22">
    <mergeCell ref="E81:F81"/>
    <mergeCell ref="A73:F73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  <mergeCell ref="W6:W7"/>
    <mergeCell ref="O6:O7"/>
    <mergeCell ref="V6:V7"/>
    <mergeCell ref="S6:S7"/>
    <mergeCell ref="R6:R7"/>
    <mergeCell ref="Q6:Q7"/>
    <mergeCell ref="P6:P7"/>
  </mergeCells>
  <pageMargins left="0.70866141732283505" right="0.70866141732283505" top="0.74803149606299202" bottom="0.74803149606299202" header="0.31496062992126" footer="0.31496062992126"/>
  <pageSetup paperSize="5" scale="33" fitToHeight="0" orientation="landscape" r:id="rId1"/>
  <headerFooter>
    <oddFooter>&amp;L&amp;P/&amp;N</oddFooter>
  </headerFooter>
  <rowBreaks count="2" manualBreakCount="2">
    <brk id="57" max="25" man="1"/>
    <brk id="85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2a442cbf2671cba40e5f9d595edab3d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d93642d10681368fcb05f313c753c8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D24EA9-AAC6-4682-B6A6-20F720F7E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49DF2-0DF8-4849-8BEF-520251A40D05}">
  <ds:schemaRefs>
    <ds:schemaRef ds:uri="http://schemas.microsoft.com/office/2006/documentManagement/types"/>
    <ds:schemaRef ds:uri="da0356f3-83b3-42db-a4ea-d0e11b8bbdec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Victor Felipe Arias Garcia</cp:lastModifiedBy>
  <cp:lastPrinted>2026-03-04T18:14:06Z</cp:lastPrinted>
  <dcterms:created xsi:type="dcterms:W3CDTF">2021-10-19T14:31:34Z</dcterms:created>
  <dcterms:modified xsi:type="dcterms:W3CDTF">2026-03-04T18:19:13Z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