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9.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30.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31.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2.xml" ContentType="application/vnd.openxmlformats-officedocument.spreadsheetml.table+xml"/>
  <Override PartName="/xl/charts/chart3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33.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35.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6.xml" ContentType="application/vnd.openxmlformats-officedocument.drawing+xml"/>
  <Override PartName="/xl/tables/table36.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7.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1.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C:\Users\IdeaPad 3\OneDrive - Constructora Joveca\Imágenes\Escritorio\ESTADISTICAS CNSS- SDSS\BOLETIN ESTADISTICO MARZO\"/>
    </mc:Choice>
  </mc:AlternateContent>
  <xr:revisionPtr revIDLastSave="0" documentId="13_ncr:1_{35323E86-561B-4972-8420-5492A6B1F71D}" xr6:coauthVersionLast="47" xr6:coauthVersionMax="47" xr10:uidLastSave="{00000000-0000-0000-0000-000000000000}"/>
  <bookViews>
    <workbookView xWindow="-120" yWindow="-120" windowWidth="20730" windowHeight="11040" tabRatio="818" xr2:uid="{00000000-000D-0000-FFFF-FFFF00000000}"/>
  </bookViews>
  <sheets>
    <sheet name="Present.Aprob." sheetId="483" r:id="rId1"/>
    <sheet name="Resumen " sheetId="491" state="hidden" r:id="rId2"/>
    <sheet name="Present. " sheetId="482" r:id="rId3"/>
    <sheet name="Contenido" sheetId="453"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3. SFS-RET" sheetId="530" r:id="rId36"/>
    <sheet name="SRL" sheetId="300" r:id="rId37"/>
    <sheet name="1. SRL" sheetId="356" r:id="rId38"/>
    <sheet name="3.SRL" sheetId="335" r:id="rId39"/>
    <sheet name="4.SRL" sheetId="389" r:id="rId40"/>
    <sheet name="5. SRL" sheetId="385" r:id="rId41"/>
    <sheet name="6. SRL" sheetId="386" r:id="rId42"/>
    <sheet name="SVDS" sheetId="297" r:id="rId43"/>
    <sheet name="1. Def_SVDS" sheetId="350" r:id="rId44"/>
    <sheet name="2. SVDS" sheetId="407" r:id="rId45"/>
    <sheet name="3. Afil. cotiz." sheetId="374" r:id="rId46"/>
    <sheet name="4. SVDS" sheetId="272" r:id="rId47"/>
    <sheet name="5. SVDS" sheetId="273" r:id="rId48"/>
    <sheet name="6. SVDS" sheetId="380" r:id="rId49"/>
    <sheet name="7. SVDS" sheetId="381" r:id="rId50"/>
    <sheet name="8. SVDS" sheetId="382" r:id="rId51"/>
    <sheet name="9.SVDS" sheetId="383" r:id="rId52"/>
    <sheet name="10. SVDS" sheetId="384" r:id="rId53"/>
    <sheet name="ING._ EGR" sheetId="361" r:id="rId54"/>
    <sheet name="a.Definición Ing.Gastos" sheetId="363" r:id="rId55"/>
    <sheet name="b.Definición Ing.Gastos" sheetId="371" r:id="rId56"/>
    <sheet name="SFS-Ing-Egr" sheetId="533" r:id="rId57"/>
    <sheet name="1. Pagos SFS" sheetId="391" r:id="rId58"/>
    <sheet name="2.Pagos x ARS" sheetId="450" r:id="rId59"/>
    <sheet name="3.INV_SFS x Entidad" sheetId="179" r:id="rId60"/>
    <sheet name="4.INV_SFS x cuentas" sheetId="177" r:id="rId61"/>
    <sheet name="5. Pagos.SFS Pens." sheetId="447" r:id="rId62"/>
    <sheet name="SVDS-Ing-Egr" sheetId="534" r:id="rId63"/>
    <sheet name="2. Pagos_ SVDS" sheetId="276" r:id="rId64"/>
    <sheet name="3. PagosXcuentas" sheetId="29" r:id="rId65"/>
    <sheet name=" 4.Pago Entidades" sheetId="444" r:id="rId66"/>
    <sheet name="5.Patrim. fp anual" sheetId="283" r:id="rId67"/>
    <sheet name="6. Cartera Comp." sheetId="490" r:id="rId68"/>
    <sheet name="8. Rent. nominal" sheetId="394" r:id="rId69"/>
    <sheet name="9.Rentab.Real" sheetId="395" r:id="rId70"/>
    <sheet name="PENSIONES_SVDS" sheetId="365" r:id="rId71"/>
    <sheet name="2 Pensiones por año" sheetId="282" r:id="rId72"/>
    <sheet name="3.Pens.Disc. AFP" sheetId="308" r:id="rId73"/>
    <sheet name="4. Pens. Solida" sheetId="509" r:id="rId74"/>
    <sheet name="5. Pens. Solid.dec" sheetId="510" r:id="rId75"/>
    <sheet name="SRL-Ing-Egr" sheetId="536" r:id="rId76"/>
    <sheet name="1. Pagos ARL " sheetId="78" r:id="rId77"/>
    <sheet name="2.Reportes ARL" sheetId="215" r:id="rId78"/>
    <sheet name="3. Reporte región" sheetId="217" r:id="rId79"/>
    <sheet name="4. Reporte edad" sheetId="226" r:id="rId80"/>
    <sheet name="5. Reporte Empre." sheetId="222" r:id="rId81"/>
    <sheet name="6. Reporte Sexo" sheetId="224" r:id="rId82"/>
    <sheet name="1. CI" sheetId="511" r:id="rId83"/>
    <sheet name="2.CI" sheetId="459" r:id="rId84"/>
    <sheet name="3.CI" sheetId="465" r:id="rId85"/>
  </sheets>
  <externalReferences>
    <externalReference r:id="rId86"/>
    <externalReference r:id="rId87"/>
    <externalReference r:id="rId88"/>
    <externalReference r:id="rId89"/>
    <externalReference r:id="rId90"/>
    <externalReference r:id="rId91"/>
  </externalReferences>
  <definedNames>
    <definedName name="\M" localSheetId="5">#REF!</definedName>
    <definedName name="\M" localSheetId="7">#REF!</definedName>
    <definedName name="\M" localSheetId="14">#REF!</definedName>
    <definedName name="\M" localSheetId="35">#REF!</definedName>
    <definedName name="\M" localSheetId="33">#REF!</definedName>
    <definedName name="\M" localSheetId="73">#REF!</definedName>
    <definedName name="\M" localSheetId="16">#REF!</definedName>
    <definedName name="\M" localSheetId="22">#REF!</definedName>
    <definedName name="\M" localSheetId="34">#REF!</definedName>
    <definedName name="\M" localSheetId="28">#REF!</definedName>
    <definedName name="\M" localSheetId="74">#REF!</definedName>
    <definedName name="\M" localSheetId="23">#REF!</definedName>
    <definedName name="\M" localSheetId="29">#REF!</definedName>
    <definedName name="\M" localSheetId="17">#REF!</definedName>
    <definedName name="\M" localSheetId="67">#REF!</definedName>
    <definedName name="\M" localSheetId="18">#REF!</definedName>
    <definedName name="\M" localSheetId="24">#REF!</definedName>
    <definedName name="\M" localSheetId="30">#REF!</definedName>
    <definedName name="\M" localSheetId="4">#REF!</definedName>
    <definedName name="\M" localSheetId="8">#REF!</definedName>
    <definedName name="\M" localSheetId="0">#REF!</definedName>
    <definedName name="\M" localSheetId="1">#REF!</definedName>
    <definedName name="\M" localSheetId="56">#REF!</definedName>
    <definedName name="\M" localSheetId="75">#REF!</definedName>
    <definedName name="\M" localSheetId="62">#REF!</definedName>
    <definedName name="\M">#REF!</definedName>
    <definedName name="\N" localSheetId="5">#REF!</definedName>
    <definedName name="\N" localSheetId="7">#REF!</definedName>
    <definedName name="\N" localSheetId="14">#REF!</definedName>
    <definedName name="\N" localSheetId="35">#REF!</definedName>
    <definedName name="\N" localSheetId="33">#REF!</definedName>
    <definedName name="\N" localSheetId="73">#REF!</definedName>
    <definedName name="\N" localSheetId="16">#REF!</definedName>
    <definedName name="\N" localSheetId="22">#REF!</definedName>
    <definedName name="\N" localSheetId="34">#REF!</definedName>
    <definedName name="\N" localSheetId="28">#REF!</definedName>
    <definedName name="\N" localSheetId="74">#REF!</definedName>
    <definedName name="\N" localSheetId="23">#REF!</definedName>
    <definedName name="\N" localSheetId="29">#REF!</definedName>
    <definedName name="\N" localSheetId="17">#REF!</definedName>
    <definedName name="\N" localSheetId="67">#REF!</definedName>
    <definedName name="\N" localSheetId="18">#REF!</definedName>
    <definedName name="\N" localSheetId="24">#REF!</definedName>
    <definedName name="\N" localSheetId="30">#REF!</definedName>
    <definedName name="\N" localSheetId="4">#REF!</definedName>
    <definedName name="\N" localSheetId="8">#REF!</definedName>
    <definedName name="\N" localSheetId="0">#REF!</definedName>
    <definedName name="\N" localSheetId="1">#REF!</definedName>
    <definedName name="\N" localSheetId="56">#REF!</definedName>
    <definedName name="\N" localSheetId="75">#REF!</definedName>
    <definedName name="\N" localSheetId="62">#REF!</definedName>
    <definedName name="\N">#REF!</definedName>
    <definedName name="_xlnm._FilterDatabase" localSheetId="58" hidden="1">'2.Pagos x ARS'!$B$4:$F$69</definedName>
    <definedName name="_xlnm._FilterDatabase" localSheetId="21" hidden="1">'3. SFS-RC'!$A$4:$H$24</definedName>
    <definedName name="_xlnm._FilterDatabase" localSheetId="27" hidden="1">'3. SFS-RS'!$B$10:$G$30</definedName>
    <definedName name="_xlnm._FilterDatabase" localSheetId="23" hidden="1">'5. SFS-RC'!$B$39:$C$47</definedName>
    <definedName name="_xlnm._FilterDatabase" localSheetId="68" hidden="1">'8. Rent. nominal'!$A$7:$C$44</definedName>
    <definedName name="AAA" localSheetId="5">#REF!</definedName>
    <definedName name="AAA" localSheetId="7">#REF!</definedName>
    <definedName name="AAA" localSheetId="14">#REF!</definedName>
    <definedName name="AAA" localSheetId="35">#REF!</definedName>
    <definedName name="AAA" localSheetId="33">#REF!</definedName>
    <definedName name="AAA" localSheetId="73">#REF!</definedName>
    <definedName name="AAA" localSheetId="16">#REF!</definedName>
    <definedName name="AAA" localSheetId="22">#REF!</definedName>
    <definedName name="AAA" localSheetId="34">#REF!</definedName>
    <definedName name="AAA" localSheetId="28">#REF!</definedName>
    <definedName name="AAA" localSheetId="74">#REF!</definedName>
    <definedName name="AAA" localSheetId="23">#REF!</definedName>
    <definedName name="AAA" localSheetId="29">#REF!</definedName>
    <definedName name="AAA" localSheetId="17">#REF!</definedName>
    <definedName name="AAA" localSheetId="67">#REF!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0">#REF!</definedName>
    <definedName name="AAA" localSheetId="1">#REF!</definedName>
    <definedName name="AAA" localSheetId="56">#REF!</definedName>
    <definedName name="AAA" localSheetId="75">#REF!</definedName>
    <definedName name="AAA" localSheetId="62">#REF!</definedName>
    <definedName name="AAA">#REF!</definedName>
    <definedName name="Afil" localSheetId="5">'[1]7.7.6'!#REF!</definedName>
    <definedName name="Afil" localSheetId="7">'[1]7.7.6'!#REF!</definedName>
    <definedName name="Afil" localSheetId="14">'[1]7.7.6'!#REF!</definedName>
    <definedName name="Afil" localSheetId="83">'[1]7.7.6'!#REF!</definedName>
    <definedName name="Afil" localSheetId="15">'[1]7.7.6'!#REF!</definedName>
    <definedName name="Afil" localSheetId="21">'[1]7.7.6'!#REF!</definedName>
    <definedName name="Afil" localSheetId="35">'[1]7.7.6'!#REF!</definedName>
    <definedName name="Afil" localSheetId="27">'[1]7.7.6'!#REF!</definedName>
    <definedName name="Afil" localSheetId="84">'[1]7.7.6'!#REF!</definedName>
    <definedName name="Afil" localSheetId="33">'[1]7.7.6'!#REF!</definedName>
    <definedName name="Afil" localSheetId="73">'[1]7.7.6'!#REF!</definedName>
    <definedName name="Afil" localSheetId="16">'[1]7.7.6'!#REF!</definedName>
    <definedName name="Afil" localSheetId="22">'[1]7.7.6'!#REF!</definedName>
    <definedName name="Afil" localSheetId="34">'[1]7.7.6'!#REF!</definedName>
    <definedName name="Afil" localSheetId="28">'[1]7.7.6'!#REF!</definedName>
    <definedName name="Afil" localSheetId="74">'[1]7.7.6'!#REF!</definedName>
    <definedName name="Afil" localSheetId="23">'[1]7.7.6'!#REF!</definedName>
    <definedName name="Afil" localSheetId="29">'[1]7.7.6'!#REF!</definedName>
    <definedName name="Afil" localSheetId="17">'[1]7.7.6'!#REF!</definedName>
    <definedName name="Afil" localSheetId="67">'[1]7.7.6'!#REF!</definedName>
    <definedName name="Afil" localSheetId="18">'[1]7.7.6'!#REF!</definedName>
    <definedName name="Afil" localSheetId="24">'[1]7.7.6'!#REF!</definedName>
    <definedName name="Afil" localSheetId="30">'[1]7.7.6'!#REF!</definedName>
    <definedName name="Afil" localSheetId="4">'[1]7.7.6'!#REF!</definedName>
    <definedName name="Afil" localSheetId="55">'[1]7.7.6'!#REF!</definedName>
    <definedName name="Afil" localSheetId="8">'[1]7.7.6'!#REF!</definedName>
    <definedName name="Afil" localSheetId="0">'[1]7.7.6'!#REF!</definedName>
    <definedName name="Afil" localSheetId="1">'[1]7.7.6'!#REF!</definedName>
    <definedName name="Afil" localSheetId="56">'[1]7.7.6'!#REF!</definedName>
    <definedName name="Afil" localSheetId="75">'[1]7.7.6'!#REF!</definedName>
    <definedName name="Afil" localSheetId="62">'[1]7.7.6'!#REF!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3">'[1]7.7.6'!#REF!</definedName>
    <definedName name="Afiliacion2" localSheetId="35">'[1]7.7.6'!#REF!</definedName>
    <definedName name="Afiliacion2" localSheetId="84">'[1]7.7.6'!#REF!</definedName>
    <definedName name="Afiliacion2" localSheetId="33">'[1]7.7.6'!#REF!</definedName>
    <definedName name="Afiliacion2" localSheetId="73">'[1]7.7.6'!#REF!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4">'[1]7.7.6'!#REF!</definedName>
    <definedName name="Afiliacion2" localSheetId="23">'[1]7.7.6'!#REF!</definedName>
    <definedName name="Afiliacion2" localSheetId="29">'[1]7.7.6'!#REF!</definedName>
    <definedName name="Afiliacion2" localSheetId="17">'[1]7.7.6'!#REF!</definedName>
    <definedName name="Afiliacion2" localSheetId="67">'[1]7.7.6'!#REF!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0">'[1]7.7.6'!#REF!</definedName>
    <definedName name="Afiliacion2" localSheetId="1">'[1]7.7.6'!#REF!</definedName>
    <definedName name="Afiliacion2" localSheetId="56">'[1]7.7.6'!#REF!</definedName>
    <definedName name="Afiliacion2" localSheetId="75">'[1]7.7.6'!#REF!</definedName>
    <definedName name="Afiliacion2" localSheetId="62">'[1]7.7.6'!#REF!</definedName>
    <definedName name="Afiliacion2">'[1]7.7.6'!#REF!</definedName>
    <definedName name="AfiliadoSexo" localSheetId="5">#REF!</definedName>
    <definedName name="AfiliadoSexo" localSheetId="7">#REF!</definedName>
    <definedName name="AfiliadoSexo" localSheetId="35">#REF!</definedName>
    <definedName name="AfiliadoSexo" localSheetId="33">#REF!</definedName>
    <definedName name="AfiliadoSexo" localSheetId="73">#REF!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4">#REF!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6">#REF!</definedName>
    <definedName name="AfiliadoSexo" localSheetId="75">#REF!</definedName>
    <definedName name="AfiliadoSexo" localSheetId="62">#REF!</definedName>
    <definedName name="AfiliadoSexo">#REF!</definedName>
    <definedName name="Analisis" localSheetId="5">'[1]7.7.6'!#REF!</definedName>
    <definedName name="Analisis" localSheetId="7">'[1]7.7.6'!#REF!</definedName>
    <definedName name="Analisis" localSheetId="14">'[1]7.7.6'!#REF!</definedName>
    <definedName name="Analisis" localSheetId="83">'[1]7.7.6'!#REF!</definedName>
    <definedName name="Analisis" localSheetId="15">'[1]7.7.6'!#REF!</definedName>
    <definedName name="Analisis" localSheetId="21">'[1]7.7.6'!#REF!</definedName>
    <definedName name="Analisis" localSheetId="35">'[1]7.7.6'!#REF!</definedName>
    <definedName name="Analisis" localSheetId="27">'[1]7.7.6'!#REF!</definedName>
    <definedName name="Analisis" localSheetId="84">'[1]7.7.6'!#REF!</definedName>
    <definedName name="Analisis" localSheetId="33">'[1]7.7.6'!#REF!</definedName>
    <definedName name="Analisis" localSheetId="73">'[1]7.7.6'!#REF!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4">'[1]7.7.6'!#REF!</definedName>
    <definedName name="Analisis" localSheetId="23">'[1]7.7.6'!#REF!</definedName>
    <definedName name="Analisis" localSheetId="29">'[1]7.7.6'!#REF!</definedName>
    <definedName name="Analisis" localSheetId="17">'[1]7.7.6'!#REF!</definedName>
    <definedName name="Analisis" localSheetId="67">'[1]7.7.6'!#REF!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0">'[1]7.7.6'!#REF!</definedName>
    <definedName name="Analisis" localSheetId="1">'[1]7.7.6'!#REF!</definedName>
    <definedName name="Analisis" localSheetId="56">'[1]7.7.6'!#REF!</definedName>
    <definedName name="Analisis" localSheetId="75">'[1]7.7.6'!#REF!</definedName>
    <definedName name="Analisis" localSheetId="62">'[1]7.7.6'!#REF!</definedName>
    <definedName name="Analisis">'[1]7.7.6'!#REF!</definedName>
    <definedName name="Área_de_impresión1">'[1]7.7.6'!$A$1:$AQ$58</definedName>
    <definedName name="Área_de_impresión2" localSheetId="65">'[1]7.7.6'!#REF!</definedName>
    <definedName name="Área_de_impresión2" localSheetId="5">'[1]7.7.6'!#REF!</definedName>
    <definedName name="Área_de_impresión2" localSheetId="7">'[1]7.7.6'!#REF!</definedName>
    <definedName name="Área_de_impresión2" localSheetId="43">'[1]7.7.6'!#REF!</definedName>
    <definedName name="Área_de_impresión2" localSheetId="37">'[1]7.7.6'!#REF!</definedName>
    <definedName name="Área_de_impresión2" localSheetId="14">'[1]7.7.6'!#REF!</definedName>
    <definedName name="Área_de_impresión2" localSheetId="83">'[1]7.7.6'!#REF!</definedName>
    <definedName name="Área_de_impresión2" localSheetId="15">'[1]7.7.6'!#REF!</definedName>
    <definedName name="Área_de_impresión2" localSheetId="21">'[1]7.7.6'!#REF!</definedName>
    <definedName name="Área_de_impresión2" localSheetId="35">'[1]7.7.6'!#REF!</definedName>
    <definedName name="Área_de_impresión2" localSheetId="27">'[1]7.7.6'!#REF!</definedName>
    <definedName name="Área_de_impresión2" localSheetId="84">'[1]7.7.6'!#REF!</definedName>
    <definedName name="Área_de_impresión2" localSheetId="33">'[1]7.7.6'!#REF!</definedName>
    <definedName name="Área_de_impresión2" localSheetId="73">'[1]7.7.6'!#REF!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4">'[1]7.7.6'!#REF!</definedName>
    <definedName name="Área_de_impresión2" localSheetId="23">'[1]7.7.6'!#REF!</definedName>
    <definedName name="Área_de_impresión2" localSheetId="29">'[1]7.7.6'!#REF!</definedName>
    <definedName name="Área_de_impresión2" localSheetId="17">'[1]7.7.6'!#REF!</definedName>
    <definedName name="Área_de_impresión2" localSheetId="67">'[1]7.7.6'!#REF!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4">'[1]7.7.6'!#REF!</definedName>
    <definedName name="Área_de_impresión2" localSheetId="55">'[1]7.7.6'!#REF!</definedName>
    <definedName name="Área_de_impresión2" localSheetId="8">'[1]7.7.6'!#REF!</definedName>
    <definedName name="Área_de_impresión2" localSheetId="53">'[1]7.7.6'!#REF!</definedName>
    <definedName name="Área_de_impresión2" localSheetId="70">'[1]7.7.6'!#REF!</definedName>
    <definedName name="Área_de_impresión2" localSheetId="0">'[1]7.7.6'!#REF!</definedName>
    <definedName name="Área_de_impresión2" localSheetId="1">'[1]7.7.6'!#REF!</definedName>
    <definedName name="Área_de_impresión2" localSheetId="56">'[1]7.7.6'!#REF!</definedName>
    <definedName name="Área_de_impresión2" localSheetId="75">'[1]7.7.6'!#REF!</definedName>
    <definedName name="Área_de_impresión2" localSheetId="62">'[1]7.7.6'!#REF!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3">'[1]7.7.6'!#REF!</definedName>
    <definedName name="BEN" localSheetId="15">'[1]7.7.6'!#REF!</definedName>
    <definedName name="BEN" localSheetId="21">'[1]7.7.6'!#REF!</definedName>
    <definedName name="BEN" localSheetId="35">'[1]7.7.6'!#REF!</definedName>
    <definedName name="BEN" localSheetId="27">'[1]7.7.6'!#REF!</definedName>
    <definedName name="BEN" localSheetId="84">'[1]7.7.6'!#REF!</definedName>
    <definedName name="BEN" localSheetId="33">'[1]7.7.6'!#REF!</definedName>
    <definedName name="BEN" localSheetId="73">'[1]7.7.6'!#REF!</definedName>
    <definedName name="BEN" localSheetId="16">'[1]7.7.6'!#REF!</definedName>
    <definedName name="BEN" localSheetId="22">'[1]7.7.6'!#REF!</definedName>
    <definedName name="BEN" localSheetId="34">'[1]7.7.6'!#REF!</definedName>
    <definedName name="BEN" localSheetId="28">'[1]7.7.6'!#REF!</definedName>
    <definedName name="BEN" localSheetId="74">'[1]7.7.6'!#REF!</definedName>
    <definedName name="BEN" localSheetId="23">'[1]7.7.6'!#REF!</definedName>
    <definedName name="BEN" localSheetId="29">'[1]7.7.6'!#REF!</definedName>
    <definedName name="BEN" localSheetId="17">'[1]7.7.6'!#REF!</definedName>
    <definedName name="BEN" localSheetId="67">'[1]7.7.6'!#REF!</definedName>
    <definedName name="BEN" localSheetId="18">'[1]7.7.6'!#REF!</definedName>
    <definedName name="BEN" localSheetId="24">'[1]7.7.6'!#REF!</definedName>
    <definedName name="BEN" localSheetId="30">'[1]7.7.6'!#REF!</definedName>
    <definedName name="BEN" localSheetId="4">'[1]7.7.6'!#REF!</definedName>
    <definedName name="BEN" localSheetId="55">'[1]7.7.6'!#REF!</definedName>
    <definedName name="BEN" localSheetId="8">'[1]7.7.6'!#REF!</definedName>
    <definedName name="BEN" localSheetId="0">'[1]7.7.6'!#REF!</definedName>
    <definedName name="BEN" localSheetId="1">'[1]7.7.6'!#REF!</definedName>
    <definedName name="BEN" localSheetId="56">'[1]7.7.6'!#REF!</definedName>
    <definedName name="BEN" localSheetId="75">'[1]7.7.6'!#REF!</definedName>
    <definedName name="BEN" localSheetId="62">'[1]7.7.6'!#REF!</definedName>
    <definedName name="BEN">'[1]7.7.6'!#REF!</definedName>
    <definedName name="Beneficios" localSheetId="5">'[1]7.7.6'!#REF!</definedName>
    <definedName name="Beneficios" localSheetId="7">'[1]7.7.6'!#REF!</definedName>
    <definedName name="Beneficios" localSheetId="14">'[1]7.7.6'!#REF!</definedName>
    <definedName name="Beneficios" localSheetId="83">'[1]7.7.6'!#REF!</definedName>
    <definedName name="Beneficios" localSheetId="15">'[1]7.7.6'!#REF!</definedName>
    <definedName name="Beneficios" localSheetId="21">'[1]7.7.6'!#REF!</definedName>
    <definedName name="Beneficios" localSheetId="35">'[1]7.7.6'!#REF!</definedName>
    <definedName name="Beneficios" localSheetId="27">'[1]7.7.6'!#REF!</definedName>
    <definedName name="Beneficios" localSheetId="84">'[1]7.7.6'!#REF!</definedName>
    <definedName name="Beneficios" localSheetId="33">'[1]7.7.6'!#REF!</definedName>
    <definedName name="Beneficios" localSheetId="73">'[1]7.7.6'!#REF!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4">'[1]7.7.6'!#REF!</definedName>
    <definedName name="Beneficios" localSheetId="23">'[1]7.7.6'!#REF!</definedName>
    <definedName name="Beneficios" localSheetId="29">'[1]7.7.6'!#REF!</definedName>
    <definedName name="Beneficios" localSheetId="17">'[1]7.7.6'!#REF!</definedName>
    <definedName name="Beneficios" localSheetId="67">'[1]7.7.6'!#REF!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4">'[1]7.7.6'!#REF!</definedName>
    <definedName name="Beneficios" localSheetId="55">'[1]7.7.6'!#REF!</definedName>
    <definedName name="Beneficios" localSheetId="8">'[1]7.7.6'!#REF!</definedName>
    <definedName name="Beneficios" localSheetId="70">'[1]7.7.6'!#REF!</definedName>
    <definedName name="Beneficios" localSheetId="0">'[1]7.7.6'!#REF!</definedName>
    <definedName name="Beneficios" localSheetId="1">'[1]7.7.6'!#REF!</definedName>
    <definedName name="Beneficios" localSheetId="56">'[1]7.7.6'!#REF!</definedName>
    <definedName name="Beneficios" localSheetId="75">'[1]7.7.6'!#REF!</definedName>
    <definedName name="Beneficios" localSheetId="62">'[1]7.7.6'!#REF!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5">'[1]7.7.6'!#REF!</definedName>
    <definedName name="Calculos.SVDS" localSheetId="33">'[1]7.7.6'!#REF!</definedName>
    <definedName name="Calculos.SVDS" localSheetId="73">'[1]7.7.6'!#REF!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4">'[1]7.7.6'!#REF!</definedName>
    <definedName name="Calculos.SVDS" localSheetId="23">'[1]7.7.6'!#REF!</definedName>
    <definedName name="Calculos.SVDS" localSheetId="29">'[1]7.7.6'!#REF!</definedName>
    <definedName name="Calculos.SVDS" localSheetId="17">'[1]7.7.6'!#REF!</definedName>
    <definedName name="Calculos.SVDS" localSheetId="67">'[1]7.7.6'!#REF!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0">'[1]7.7.6'!#REF!</definedName>
    <definedName name="Calculos.SVDS" localSheetId="1">'[1]7.7.6'!#REF!</definedName>
    <definedName name="Calculos.SVDS" localSheetId="56">'[1]7.7.6'!#REF!</definedName>
    <definedName name="Calculos.SVDS" localSheetId="75">'[1]7.7.6'!#REF!</definedName>
    <definedName name="Calculos.SVDS" localSheetId="62">'[1]7.7.6'!#REF!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3">'[1]7.7.6'!#REF!</definedName>
    <definedName name="CompCartraEntid" localSheetId="35">'[1]7.7.6'!#REF!</definedName>
    <definedName name="CompCartraEntid" localSheetId="84">'[1]7.7.6'!#REF!</definedName>
    <definedName name="CompCartraEntid" localSheetId="33">'[1]7.7.6'!#REF!</definedName>
    <definedName name="CompCartraEntid" localSheetId="73">'[1]7.7.6'!#REF!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4">'[1]7.7.6'!#REF!</definedName>
    <definedName name="CompCartraEntid" localSheetId="23">'[1]7.7.6'!#REF!</definedName>
    <definedName name="CompCartraEntid" localSheetId="29">'[1]7.7.6'!#REF!</definedName>
    <definedName name="CompCartraEntid" localSheetId="17">'[1]7.7.6'!#REF!</definedName>
    <definedName name="CompCartraEntid" localSheetId="67">'[1]7.7.6'!#REF!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0">'[1]7.7.6'!#REF!</definedName>
    <definedName name="CompCartraEntid" localSheetId="1">'[1]7.7.6'!#REF!</definedName>
    <definedName name="CompCartraEntid" localSheetId="56">'[1]7.7.6'!#REF!</definedName>
    <definedName name="CompCartraEntid" localSheetId="75">'[1]7.7.6'!#REF!</definedName>
    <definedName name="CompCartraEntid" localSheetId="62">'[1]7.7.6'!#REF!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5">#REF!</definedName>
    <definedName name="cono" localSheetId="33">#REF!</definedName>
    <definedName name="cono" localSheetId="73">#REF!</definedName>
    <definedName name="cono" localSheetId="16">#REF!</definedName>
    <definedName name="cono" localSheetId="22">#REF!</definedName>
    <definedName name="cono" localSheetId="34">#REF!</definedName>
    <definedName name="cono" localSheetId="28">#REF!</definedName>
    <definedName name="cono" localSheetId="74">#REF!</definedName>
    <definedName name="cono" localSheetId="23">#REF!</definedName>
    <definedName name="cono" localSheetId="29">#REF!</definedName>
    <definedName name="cono" localSheetId="17">#REF!</definedName>
    <definedName name="cono" localSheetId="67">#REF!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0">#REF!</definedName>
    <definedName name="cono" localSheetId="1">#REF!</definedName>
    <definedName name="cono" localSheetId="56">#REF!</definedName>
    <definedName name="cono" localSheetId="75">#REF!</definedName>
    <definedName name="cono" localSheetId="62">#REF!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3">'[1]7.7.6'!#REF!</definedName>
    <definedName name="cualquiercosa" localSheetId="35">'[1]7.7.6'!#REF!</definedName>
    <definedName name="cualquiercosa" localSheetId="84">'[1]7.7.6'!#REF!</definedName>
    <definedName name="cualquiercosa" localSheetId="33">'[1]7.7.6'!#REF!</definedName>
    <definedName name="cualquiercosa" localSheetId="73">'[1]7.7.6'!#REF!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4">'[1]7.7.6'!#REF!</definedName>
    <definedName name="cualquiercosa" localSheetId="23">'[1]7.7.6'!#REF!</definedName>
    <definedName name="cualquiercosa" localSheetId="29">'[1]7.7.6'!#REF!</definedName>
    <definedName name="cualquiercosa" localSheetId="17">'[1]7.7.6'!#REF!</definedName>
    <definedName name="cualquiercosa" localSheetId="67">'[1]7.7.6'!#REF!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0">'[1]7.7.6'!#REF!</definedName>
    <definedName name="cualquiercosa" localSheetId="1">'[1]7.7.6'!#REF!</definedName>
    <definedName name="cualquiercosa" localSheetId="56">'[1]7.7.6'!#REF!</definedName>
    <definedName name="cualquiercosa" localSheetId="75">'[1]7.7.6'!#REF!</definedName>
    <definedName name="cualquiercosa" localSheetId="62">'[1]7.7.6'!#REF!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3">'[1]7.7.6'!#REF!</definedName>
    <definedName name="cualquiercosa3" localSheetId="35">'[1]7.7.6'!#REF!</definedName>
    <definedName name="cualquiercosa3" localSheetId="84">'[1]7.7.6'!#REF!</definedName>
    <definedName name="cualquiercosa3" localSheetId="33">'[1]7.7.6'!#REF!</definedName>
    <definedName name="cualquiercosa3" localSheetId="73">'[1]7.7.6'!#REF!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4">'[1]7.7.6'!#REF!</definedName>
    <definedName name="cualquiercosa3" localSheetId="23">'[1]7.7.6'!#REF!</definedName>
    <definedName name="cualquiercosa3" localSheetId="29">'[1]7.7.6'!#REF!</definedName>
    <definedName name="cualquiercosa3" localSheetId="17">'[1]7.7.6'!#REF!</definedName>
    <definedName name="cualquiercosa3" localSheetId="67">'[1]7.7.6'!#REF!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0">'[1]7.7.6'!#REF!</definedName>
    <definedName name="cualquiercosa3" localSheetId="1">'[1]7.7.6'!#REF!</definedName>
    <definedName name="cualquiercosa3" localSheetId="56">'[1]7.7.6'!#REF!</definedName>
    <definedName name="cualquiercosa3" localSheetId="75">'[1]7.7.6'!#REF!</definedName>
    <definedName name="cualquiercosa3" localSheetId="62">'[1]7.7.6'!#REF!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3">'[1]7.7.6'!#REF!</definedName>
    <definedName name="cualquiercosa5" localSheetId="35">'[1]7.7.6'!#REF!</definedName>
    <definedName name="cualquiercosa5" localSheetId="84">'[1]7.7.6'!#REF!</definedName>
    <definedName name="cualquiercosa5" localSheetId="33">'[1]7.7.6'!#REF!</definedName>
    <definedName name="cualquiercosa5" localSheetId="73">'[1]7.7.6'!#REF!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4">'[1]7.7.6'!#REF!</definedName>
    <definedName name="cualquiercosa5" localSheetId="23">'[1]7.7.6'!#REF!</definedName>
    <definedName name="cualquiercosa5" localSheetId="29">'[1]7.7.6'!#REF!</definedName>
    <definedName name="cualquiercosa5" localSheetId="17">'[1]7.7.6'!#REF!</definedName>
    <definedName name="cualquiercosa5" localSheetId="67">'[1]7.7.6'!#REF!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0">'[1]7.7.6'!#REF!</definedName>
    <definedName name="cualquiercosa5" localSheetId="1">'[1]7.7.6'!#REF!</definedName>
    <definedName name="cualquiercosa5" localSheetId="56">'[1]7.7.6'!#REF!</definedName>
    <definedName name="cualquiercosa5" localSheetId="75">'[1]7.7.6'!#REF!</definedName>
    <definedName name="cualquiercosa5" localSheetId="62">'[1]7.7.6'!#REF!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3">'[1]7.7.6'!#REF!</definedName>
    <definedName name="cualquiercosa6" localSheetId="35">'[1]7.7.6'!#REF!</definedName>
    <definedName name="cualquiercosa6" localSheetId="84">'[1]7.7.6'!#REF!</definedName>
    <definedName name="cualquiercosa6" localSheetId="33">'[1]7.7.6'!#REF!</definedName>
    <definedName name="cualquiercosa6" localSheetId="73">'[1]7.7.6'!#REF!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4">'[1]7.7.6'!#REF!</definedName>
    <definedName name="cualquiercosa6" localSheetId="23">'[1]7.7.6'!#REF!</definedName>
    <definedName name="cualquiercosa6" localSheetId="29">'[1]7.7.6'!#REF!</definedName>
    <definedName name="cualquiercosa6" localSheetId="17">'[1]7.7.6'!#REF!</definedName>
    <definedName name="cualquiercosa6" localSheetId="67">'[1]7.7.6'!#REF!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0">'[1]7.7.6'!#REF!</definedName>
    <definedName name="cualquiercosa6" localSheetId="1">'[1]7.7.6'!#REF!</definedName>
    <definedName name="cualquiercosa6" localSheetId="56">'[1]7.7.6'!#REF!</definedName>
    <definedName name="cualquiercosa6" localSheetId="75">'[1]7.7.6'!#REF!</definedName>
    <definedName name="cualquiercosa6" localSheetId="62">'[1]7.7.6'!#REF!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4">OFFSET(DD,1,0,COUNTA('[2]Dias Festivos'!$A:$A)-COUNTA('[2]Dias Festivos'!$A$1:DD),1)</definedName>
    <definedName name="DiasFestivos" localSheetId="30">OFFSET([0]!DD,1,0,COUNTA('[2]Dias Festivos'!$A:$A)-COUNTA('[2]Dias Festivos'!$A$1:[0]!DD),1)</definedName>
    <definedName name="DiasFestivos" localSheetId="2">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5">#REF!</definedName>
    <definedName name="e" localSheetId="33">#REF!</definedName>
    <definedName name="e" localSheetId="73">#REF!</definedName>
    <definedName name="e" localSheetId="16">#REF!</definedName>
    <definedName name="e" localSheetId="22">#REF!</definedName>
    <definedName name="e" localSheetId="34">#REF!</definedName>
    <definedName name="e" localSheetId="28">#REF!</definedName>
    <definedName name="e" localSheetId="74">#REF!</definedName>
    <definedName name="e" localSheetId="23">#REF!</definedName>
    <definedName name="e" localSheetId="29">#REF!</definedName>
    <definedName name="e" localSheetId="17">#REF!</definedName>
    <definedName name="e" localSheetId="67">#REF!</definedName>
    <definedName name="e" localSheetId="18">#REF!</definedName>
    <definedName name="e" localSheetId="24">#REF!</definedName>
    <definedName name="e" localSheetId="30">#REF!</definedName>
    <definedName name="e" localSheetId="4">#REF!</definedName>
    <definedName name="e" localSheetId="8">#REF!</definedName>
    <definedName name="e" localSheetId="1">#REF!</definedName>
    <definedName name="e" localSheetId="56">#REF!</definedName>
    <definedName name="e" localSheetId="75">#REF!</definedName>
    <definedName name="e" localSheetId="62">#REF!</definedName>
    <definedName name="e">#REF!</definedName>
    <definedName name="Egresos" localSheetId="5">'[1]7.7.6'!#REF!</definedName>
    <definedName name="Egresos" localSheetId="7">'[1]7.7.6'!#REF!</definedName>
    <definedName name="Egresos" localSheetId="14">'[1]7.7.6'!#REF!</definedName>
    <definedName name="Egresos" localSheetId="83">'[1]7.7.6'!#REF!</definedName>
    <definedName name="Egresos" localSheetId="15">'[1]7.7.6'!#REF!</definedName>
    <definedName name="Egresos" localSheetId="21">'[1]7.7.6'!#REF!</definedName>
    <definedName name="Egresos" localSheetId="35">'[1]7.7.6'!#REF!</definedName>
    <definedName name="Egresos" localSheetId="27">'[1]7.7.6'!#REF!</definedName>
    <definedName name="Egresos" localSheetId="84">'[1]7.7.6'!#REF!</definedName>
    <definedName name="Egresos" localSheetId="33">'[1]7.7.6'!#REF!</definedName>
    <definedName name="Egresos" localSheetId="73">'[1]7.7.6'!#REF!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4">'[1]7.7.6'!#REF!</definedName>
    <definedName name="Egresos" localSheetId="23">'[1]7.7.6'!#REF!</definedName>
    <definedName name="Egresos" localSheetId="29">'[1]7.7.6'!#REF!</definedName>
    <definedName name="Egresos" localSheetId="17">'[1]7.7.6'!#REF!</definedName>
    <definedName name="Egresos" localSheetId="67">'[1]7.7.6'!#REF!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0">'[1]7.7.6'!#REF!</definedName>
    <definedName name="Egresos" localSheetId="1">'[1]7.7.6'!#REF!</definedName>
    <definedName name="Egresos" localSheetId="56">'[1]7.7.6'!#REF!</definedName>
    <definedName name="Egresos" localSheetId="75">'[1]7.7.6'!#REF!</definedName>
    <definedName name="Egresos" localSheetId="62">'[1]7.7.6'!#REF!</definedName>
    <definedName name="Egresos">'[1]7.7.6'!#REF!</definedName>
    <definedName name="excel" localSheetId="5">#REF!</definedName>
    <definedName name="excel" localSheetId="7">#REF!</definedName>
    <definedName name="excel" localSheetId="14">#REF!</definedName>
    <definedName name="excel" localSheetId="35">#REF!</definedName>
    <definedName name="excel" localSheetId="33">#REF!</definedName>
    <definedName name="excel" localSheetId="73">#REF!</definedName>
    <definedName name="excel" localSheetId="16">#REF!</definedName>
    <definedName name="excel" localSheetId="22">#REF!</definedName>
    <definedName name="excel" localSheetId="34">#REF!</definedName>
    <definedName name="excel" localSheetId="28">#REF!</definedName>
    <definedName name="excel" localSheetId="74">#REF!</definedName>
    <definedName name="excel" localSheetId="23">#REF!</definedName>
    <definedName name="excel" localSheetId="29">#REF!</definedName>
    <definedName name="excel" localSheetId="17">#REF!</definedName>
    <definedName name="excel" localSheetId="67">#REF!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1">#REF!</definedName>
    <definedName name="excel" localSheetId="56">#REF!</definedName>
    <definedName name="excel" localSheetId="75">#REF!</definedName>
    <definedName name="excel" localSheetId="62">#REF!</definedName>
    <definedName name="excel">#REF!</definedName>
    <definedName name="Exceso1" localSheetId="65">'[1]7.7.6'!#REF!</definedName>
    <definedName name="Exceso1" localSheetId="5">'[1]7.7.6'!#REF!</definedName>
    <definedName name="Exceso1" localSheetId="7">'[1]7.7.6'!#REF!</definedName>
    <definedName name="Exceso1" localSheetId="43">'[1]7.7.6'!#REF!</definedName>
    <definedName name="Exceso1" localSheetId="37">'[1]7.7.6'!#REF!</definedName>
    <definedName name="Exceso1" localSheetId="14">'[1]7.7.6'!#REF!</definedName>
    <definedName name="Exceso1" localSheetId="83">'[1]7.7.6'!#REF!</definedName>
    <definedName name="Exceso1" localSheetId="15">'[1]7.7.6'!#REF!</definedName>
    <definedName name="Exceso1" localSheetId="21">'[1]7.7.6'!#REF!</definedName>
    <definedName name="Exceso1" localSheetId="35">'[1]7.7.6'!#REF!</definedName>
    <definedName name="Exceso1" localSheetId="27">'[1]7.7.6'!#REF!</definedName>
    <definedName name="Exceso1" localSheetId="84">'[1]7.7.6'!#REF!</definedName>
    <definedName name="Exceso1" localSheetId="33">'[1]7.7.6'!#REF!</definedName>
    <definedName name="Exceso1" localSheetId="73">'[1]7.7.6'!#REF!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4">'[1]7.7.6'!#REF!</definedName>
    <definedName name="Exceso1" localSheetId="23">'[1]7.7.6'!#REF!</definedName>
    <definedName name="Exceso1" localSheetId="29">'[1]7.7.6'!#REF!</definedName>
    <definedName name="Exceso1" localSheetId="17">'[1]7.7.6'!#REF!</definedName>
    <definedName name="Exceso1" localSheetId="67">'[1]7.7.6'!#REF!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4">'[1]7.7.6'!#REF!</definedName>
    <definedName name="Exceso1" localSheetId="55">'[1]7.7.6'!#REF!</definedName>
    <definedName name="Exceso1" localSheetId="8">'[1]7.7.6'!#REF!</definedName>
    <definedName name="Exceso1" localSheetId="53">'[1]7.7.6'!#REF!</definedName>
    <definedName name="Exceso1" localSheetId="70">'[1]7.7.6'!#REF!</definedName>
    <definedName name="Exceso1" localSheetId="0">'[1]7.7.6'!#REF!</definedName>
    <definedName name="Exceso1" localSheetId="1">'[1]7.7.6'!#REF!</definedName>
    <definedName name="Exceso1" localSheetId="56">'[1]7.7.6'!#REF!</definedName>
    <definedName name="Exceso1" localSheetId="75">'[1]7.7.6'!#REF!</definedName>
    <definedName name="Exceso1" localSheetId="62">'[1]7.7.6'!#REF!</definedName>
    <definedName name="Exceso1">'[1]7.7.6'!#REF!</definedName>
    <definedName name="Exceso2" localSheetId="65">'[1]7.7.6'!#REF!</definedName>
    <definedName name="Exceso2" localSheetId="5">'[1]7.7.6'!#REF!</definedName>
    <definedName name="Exceso2" localSheetId="7">'[1]7.7.6'!#REF!</definedName>
    <definedName name="Exceso2" localSheetId="43">'[1]7.7.6'!#REF!</definedName>
    <definedName name="Exceso2" localSheetId="37">'[1]7.7.6'!#REF!</definedName>
    <definedName name="Exceso2" localSheetId="14">'[1]7.7.6'!#REF!</definedName>
    <definedName name="Exceso2" localSheetId="83">'[1]7.7.6'!#REF!</definedName>
    <definedName name="Exceso2" localSheetId="15">'[1]7.7.6'!#REF!</definedName>
    <definedName name="Exceso2" localSheetId="21">'[1]7.7.6'!#REF!</definedName>
    <definedName name="Exceso2" localSheetId="35">'[1]7.7.6'!#REF!</definedName>
    <definedName name="Exceso2" localSheetId="27">'[1]7.7.6'!#REF!</definedName>
    <definedName name="Exceso2" localSheetId="84">'[1]7.7.6'!#REF!</definedName>
    <definedName name="Exceso2" localSheetId="33">'[1]7.7.6'!#REF!</definedName>
    <definedName name="Exceso2" localSheetId="73">'[1]7.7.6'!#REF!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4">'[1]7.7.6'!#REF!</definedName>
    <definedName name="Exceso2" localSheetId="23">'[1]7.7.6'!#REF!</definedName>
    <definedName name="Exceso2" localSheetId="29">'[1]7.7.6'!#REF!</definedName>
    <definedName name="Exceso2" localSheetId="17">'[1]7.7.6'!#REF!</definedName>
    <definedName name="Exceso2" localSheetId="67">'[1]7.7.6'!#REF!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4">'[1]7.7.6'!#REF!</definedName>
    <definedName name="Exceso2" localSheetId="55">'[1]7.7.6'!#REF!</definedName>
    <definedName name="Exceso2" localSheetId="8">'[1]7.7.6'!#REF!</definedName>
    <definedName name="Exceso2" localSheetId="53">'[1]7.7.6'!#REF!</definedName>
    <definedName name="Exceso2" localSheetId="70">'[1]7.7.6'!#REF!</definedName>
    <definedName name="Exceso2" localSheetId="0">'[1]7.7.6'!#REF!</definedName>
    <definedName name="Exceso2" localSheetId="1">'[1]7.7.6'!#REF!</definedName>
    <definedName name="Exceso2" localSheetId="56">'[1]7.7.6'!#REF!</definedName>
    <definedName name="Exceso2" localSheetId="75">'[1]7.7.6'!#REF!</definedName>
    <definedName name="Exceso2" localSheetId="62">'[1]7.7.6'!#REF!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5">#REF!</definedName>
    <definedName name="INDICEPRECIO" localSheetId="33">#REF!</definedName>
    <definedName name="INDICEPRECIO" localSheetId="73">#REF!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4">#REF!</definedName>
    <definedName name="INDICEPRECIO" localSheetId="23">#REF!</definedName>
    <definedName name="INDICEPRECIO" localSheetId="29">#REF!</definedName>
    <definedName name="INDICEPRECIO" localSheetId="17">#REF!</definedName>
    <definedName name="INDICEPRECIO" localSheetId="67">#REF!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0">#REF!</definedName>
    <definedName name="INDICEPRECIO" localSheetId="1">#REF!</definedName>
    <definedName name="INDICEPRECIO" localSheetId="56">#REF!</definedName>
    <definedName name="INDICEPRECIO" localSheetId="75">#REF!</definedName>
    <definedName name="INDICEPRECIO" localSheetId="62">#REF!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5">#REF!</definedName>
    <definedName name="INDICEPRECIOSA" localSheetId="33">#REF!</definedName>
    <definedName name="INDICEPRECIOSA" localSheetId="73">#REF!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4">#REF!</definedName>
    <definedName name="INDICEPRECIOSA" localSheetId="23">#REF!</definedName>
    <definedName name="INDICEPRECIOSA" localSheetId="29">#REF!</definedName>
    <definedName name="INDICEPRECIOSA" localSheetId="17">#REF!</definedName>
    <definedName name="INDICEPRECIOSA" localSheetId="67">#REF!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0">#REF!</definedName>
    <definedName name="INDICEPRECIOSA" localSheetId="1">#REF!</definedName>
    <definedName name="INDICEPRECIOSA" localSheetId="56">#REF!</definedName>
    <definedName name="INDICEPRECIOSA" localSheetId="75">#REF!</definedName>
    <definedName name="INDICEPRECIOSA" localSheetId="62">#REF!</definedName>
    <definedName name="INDICEPRECIOSA">#REF!</definedName>
    <definedName name="INDICEVOLUMEN" localSheetId="5">#REF!</definedName>
    <definedName name="INDICEVOLUMEN" localSheetId="7">#REF!</definedName>
    <definedName name="INDICEVOLUMEN" localSheetId="14">#REF!</definedName>
    <definedName name="INDICEVOLUMEN" localSheetId="35">#REF!</definedName>
    <definedName name="INDICEVOLUMEN" localSheetId="33">#REF!</definedName>
    <definedName name="INDICEVOLUMEN" localSheetId="73">#REF!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4">#REF!</definedName>
    <definedName name="INDICEVOLUMEN" localSheetId="23">#REF!</definedName>
    <definedName name="INDICEVOLUMEN" localSheetId="29">#REF!</definedName>
    <definedName name="INDICEVOLUMEN" localSheetId="17">#REF!</definedName>
    <definedName name="INDICEVOLUMEN" localSheetId="67">#REF!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0">#REF!</definedName>
    <definedName name="INDICEVOLUMEN" localSheetId="1">#REF!</definedName>
    <definedName name="INDICEVOLUMEN" localSheetId="56">#REF!</definedName>
    <definedName name="INDICEVOLUMEN" localSheetId="75">#REF!</definedName>
    <definedName name="INDICEVOLUMEN" localSheetId="62">#REF!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5">#REF!</definedName>
    <definedName name="INDICEVOLUMENSA" localSheetId="33">#REF!</definedName>
    <definedName name="INDICEVOLUMENSA" localSheetId="73">#REF!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4">#REF!</definedName>
    <definedName name="INDICEVOLUMENSA" localSheetId="23">#REF!</definedName>
    <definedName name="INDICEVOLUMENSA" localSheetId="29">#REF!</definedName>
    <definedName name="INDICEVOLUMENSA" localSheetId="17">#REF!</definedName>
    <definedName name="INDICEVOLUMENSA" localSheetId="67">#REF!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0">#REF!</definedName>
    <definedName name="INDICEVOLUMENSA" localSheetId="1">#REF!</definedName>
    <definedName name="INDICEVOLUMENSA" localSheetId="56">#REF!</definedName>
    <definedName name="INDICEVOLUMENSA" localSheetId="75">#REF!</definedName>
    <definedName name="INDICEVOLUMENSA" localSheetId="62">#REF!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5">'[3]Office Work Schedule'!#REF!</definedName>
    <definedName name="Interval" localSheetId="33">'[3]Office Work Schedule'!#REF!</definedName>
    <definedName name="Interval" localSheetId="73">'[3]Office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4">'[3]Office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7">'[3]Office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0">'[3]Office Work Schedule'!#REF!</definedName>
    <definedName name="Interval" localSheetId="1">'[3]Office Work Schedule'!#REF!</definedName>
    <definedName name="Interval" localSheetId="56">'[3]Office Work Schedule'!#REF!</definedName>
    <definedName name="Interval" localSheetId="75">'[3]Office Work Schedule'!#REF!</definedName>
    <definedName name="Interval" localSheetId="62">'[3]Office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3">'[1]7.7.6'!#REF!</definedName>
    <definedName name="Mapa2" localSheetId="35">'[1]7.7.6'!#REF!</definedName>
    <definedName name="Mapa2" localSheetId="84">'[1]7.7.6'!#REF!</definedName>
    <definedName name="Mapa2" localSheetId="33">'[1]7.7.6'!#REF!</definedName>
    <definedName name="Mapa2" localSheetId="73">'[1]7.7.6'!#REF!</definedName>
    <definedName name="Mapa2" localSheetId="16">'[1]7.7.6'!#REF!</definedName>
    <definedName name="Mapa2" localSheetId="22">'[1]7.7.6'!#REF!</definedName>
    <definedName name="Mapa2" localSheetId="34">'[1]7.7.6'!#REF!</definedName>
    <definedName name="Mapa2" localSheetId="28">'[1]7.7.6'!#REF!</definedName>
    <definedName name="Mapa2" localSheetId="74">'[1]7.7.6'!#REF!</definedName>
    <definedName name="Mapa2" localSheetId="23">'[1]7.7.6'!#REF!</definedName>
    <definedName name="Mapa2" localSheetId="29">'[1]7.7.6'!#REF!</definedName>
    <definedName name="Mapa2" localSheetId="17">'[1]7.7.6'!#REF!</definedName>
    <definedName name="Mapa2" localSheetId="67">'[1]7.7.6'!#REF!</definedName>
    <definedName name="Mapa2" localSheetId="18">'[1]7.7.6'!#REF!</definedName>
    <definedName name="Mapa2" localSheetId="24">'[1]7.7.6'!#REF!</definedName>
    <definedName name="Mapa2" localSheetId="30">'[1]7.7.6'!#REF!</definedName>
    <definedName name="Mapa2" localSheetId="4">'[1]7.7.6'!#REF!</definedName>
    <definedName name="Mapa2" localSheetId="3">'[1]7.7.6'!#REF!</definedName>
    <definedName name="Mapa2" localSheetId="8">'[1]7.7.6'!#REF!</definedName>
    <definedName name="Mapa2" localSheetId="0">'[1]7.7.6'!#REF!</definedName>
    <definedName name="Mapa2" localSheetId="1">'[1]7.7.6'!#REF!</definedName>
    <definedName name="Mapa2" localSheetId="56">'[1]7.7.6'!#REF!</definedName>
    <definedName name="Mapa2" localSheetId="75">'[1]7.7.6'!#REF!</definedName>
    <definedName name="Mapa2" localSheetId="62">'[1]7.7.6'!#REF!</definedName>
    <definedName name="Mapa2">'[1]7.7.6'!#REF!</definedName>
    <definedName name="ocho" localSheetId="5">'[1]7.7.6'!#REF!</definedName>
    <definedName name="ocho" localSheetId="7">'[1]7.7.6'!#REF!</definedName>
    <definedName name="ocho" localSheetId="14">'[1]7.7.6'!#REF!</definedName>
    <definedName name="ocho" localSheetId="83">'[1]7.7.6'!#REF!</definedName>
    <definedName name="ocho" localSheetId="15">'[1]7.7.6'!#REF!</definedName>
    <definedName name="ocho" localSheetId="21">'[1]7.7.6'!#REF!</definedName>
    <definedName name="ocho" localSheetId="35">'[1]7.7.6'!#REF!</definedName>
    <definedName name="ocho" localSheetId="27">'[1]7.7.6'!#REF!</definedName>
    <definedName name="ocho" localSheetId="84">'[1]7.7.6'!#REF!</definedName>
    <definedName name="ocho" localSheetId="33">'[1]7.7.6'!#REF!</definedName>
    <definedName name="ocho" localSheetId="73">'[1]7.7.6'!#REF!</definedName>
    <definedName name="ocho" localSheetId="16">'[1]7.7.6'!#REF!</definedName>
    <definedName name="ocho" localSheetId="22">'[1]7.7.6'!#REF!</definedName>
    <definedName name="ocho" localSheetId="34">'[1]7.7.6'!#REF!</definedName>
    <definedName name="ocho" localSheetId="28">'[1]7.7.6'!#REF!</definedName>
    <definedName name="ocho" localSheetId="74">'[1]7.7.6'!#REF!</definedName>
    <definedName name="ocho" localSheetId="23">'[1]7.7.6'!#REF!</definedName>
    <definedName name="ocho" localSheetId="29">'[1]7.7.6'!#REF!</definedName>
    <definedName name="ocho" localSheetId="17">'[1]7.7.6'!#REF!</definedName>
    <definedName name="ocho" localSheetId="67">'[1]7.7.6'!#REF!</definedName>
    <definedName name="ocho" localSheetId="18">'[1]7.7.6'!#REF!</definedName>
    <definedName name="ocho" localSheetId="24">'[1]7.7.6'!#REF!</definedName>
    <definedName name="ocho" localSheetId="30">'[1]7.7.6'!#REF!</definedName>
    <definedName name="ocho" localSheetId="4">'[1]7.7.6'!#REF!</definedName>
    <definedName name="ocho" localSheetId="55">'[1]7.7.6'!#REF!</definedName>
    <definedName name="ocho" localSheetId="8">'[1]7.7.6'!#REF!</definedName>
    <definedName name="ocho" localSheetId="0">'[1]7.7.6'!#REF!</definedName>
    <definedName name="ocho" localSheetId="1">'[1]7.7.6'!#REF!</definedName>
    <definedName name="ocho" localSheetId="56">'[1]7.7.6'!#REF!</definedName>
    <definedName name="ocho" localSheetId="75">'[1]7.7.6'!#REF!</definedName>
    <definedName name="ocho" localSheetId="62">'[1]7.7.6'!#REF!</definedName>
    <definedName name="ocho">'[1]7.7.6'!#REF!</definedName>
    <definedName name="_xlnm.Print_Area" localSheetId="31">' 1. SFS-RET'!$A$1:$M$45</definedName>
    <definedName name="_xlnm.Print_Area" localSheetId="65">'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2">'1. CI'!$A$1:$J$53</definedName>
    <definedName name="_xlnm.Print_Area" localSheetId="43">'1. Def_SVDS'!$A$1:$M$46</definedName>
    <definedName name="_xlnm.Print_Area" localSheetId="76">'1. Pagos ARL '!$A$1:$M$64</definedName>
    <definedName name="_xlnm.Print_Area" localSheetId="57">'1. Pagos SFS'!$A$1:$J$39</definedName>
    <definedName name="_xlnm.Print_Area" localSheetId="13">'1. SFS'!$A$1:$G$64</definedName>
    <definedName name="_xlnm.Print_Area" localSheetId="19">'1. SFS-RC'!$A$1:$K$45</definedName>
    <definedName name="_xlnm.Print_Area" localSheetId="25">'1. SFS-RS'!$A$1:$M$39</definedName>
    <definedName name="_xlnm.Print_Area" localSheetId="37">'1. SRL'!$A$1:$M$49</definedName>
    <definedName name="_xlnm.Print_Area" localSheetId="52">'10. SVDS'!$A$1:$N$72</definedName>
    <definedName name="_xlnm.Print_Area" localSheetId="71">'2 Pensiones por año'!$A$1:$O$75</definedName>
    <definedName name="_xlnm.Print_Area" localSheetId="63">'2. Pagos_ SVDS'!$A$1:$K$67</definedName>
    <definedName name="_xlnm.Print_Area" localSheetId="14">'2. SFS'!$A$1:$K$43</definedName>
    <definedName name="_xlnm.Print_Area" localSheetId="20">'2. SFS-RC'!$A$1:$J$61</definedName>
    <definedName name="_xlnm.Print_Area" localSheetId="32">'2. SFS-RET.'!$A$1:$H$66</definedName>
    <definedName name="_xlnm.Print_Area" localSheetId="26">'2. SFS-RS.'!$B$1:$P$62</definedName>
    <definedName name="_xlnm.Print_Area" localSheetId="44">'2. SVDS'!$A$1:$L$72</definedName>
    <definedName name="_xlnm.Print_Area" localSheetId="83">'2.CI'!$A$1:$I$32</definedName>
    <definedName name="_xlnm.Print_Area" localSheetId="58">'2.Pagos x ARS'!$A$1:$H$87</definedName>
    <definedName name="_xlnm.Print_Area" localSheetId="77">'2.Reportes ARL'!$A$1:$N$63</definedName>
    <definedName name="_xlnm.Print_Area" localSheetId="45">'3. Afil. cotiz.'!$A$1:$N$71</definedName>
    <definedName name="_xlnm.Print_Area" localSheetId="64">'3. PagosXcuentas'!$A$1:$J$53</definedName>
    <definedName name="_xlnm.Print_Area" localSheetId="78">'3. Reporte región'!$A$1:$AD$72</definedName>
    <definedName name="_xlnm.Print_Area" localSheetId="15">'3. SFS'!$A$1:$P$44</definedName>
    <definedName name="_xlnm.Print_Area" localSheetId="21">'3. SFS-RC'!$A$1:$L$51</definedName>
    <definedName name="_xlnm.Print_Area" localSheetId="35">'3. SFS-RET'!$A$1:$K$119</definedName>
    <definedName name="_xlnm.Print_Area" localSheetId="27">'3. SFS-RS'!$B$1:$P$58</definedName>
    <definedName name="_xlnm.Print_Area" localSheetId="84">'3.CI'!$A$1:$I$47</definedName>
    <definedName name="_xlnm.Print_Area" localSheetId="59">'3.INV_SFS x Entidad'!$A$1:$H$48</definedName>
    <definedName name="_xlnm.Print_Area" localSheetId="72">'3.Pens.Disc. AFP'!$A$1:$M$54</definedName>
    <definedName name="_xlnm.Print_Area" localSheetId="33">'3.SFS-RET'!$A$1:$J$20</definedName>
    <definedName name="_xlnm.Print_Area" localSheetId="38">'3.SRL'!$A$1:$P$43</definedName>
    <definedName name="_xlnm.Print_Area" localSheetId="73">'4. Pens. Solida'!$A$1:$T$54</definedName>
    <definedName name="_xlnm.Print_Area" localSheetId="79">'4. Reporte edad'!$A$1:$M$90</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6">'4. SVDS'!$A$1:$L$50</definedName>
    <definedName name="_xlnm.Print_Area" localSheetId="60">'4.INV_SFS x cuentas'!$A$1:$J$57</definedName>
    <definedName name="_xlnm.Print_Area" localSheetId="39">'4.SRL'!$A$1:$O$62</definedName>
    <definedName name="_xlnm.Print_Area" localSheetId="61">'5. Pagos.SFS Pens.'!$A$1:$N$62</definedName>
    <definedName name="_xlnm.Print_Area" localSheetId="74">'5. Pens. Solid.dec'!$A$1:$N$37</definedName>
    <definedName name="_xlnm.Print_Area" localSheetId="80">'5. Reporte Empre.'!$A$1:$P$66</definedName>
    <definedName name="_xlnm.Print_Area" localSheetId="23">'5. SFS-RC'!$A$1:$J$46</definedName>
    <definedName name="_xlnm.Print_Area" localSheetId="29">'5. SFS-RS'!$A$1:$K$40</definedName>
    <definedName name="_xlnm.Print_Area" localSheetId="40">'5. SRL'!$A$1:$R$83</definedName>
    <definedName name="_xlnm.Print_Area" localSheetId="47">'5. SVDS'!$A$1:$I$39</definedName>
    <definedName name="_xlnm.Print_Area" localSheetId="66">'5.Patrim. fp anual'!$A$1:$K$37</definedName>
    <definedName name="_xlnm.Print_Area" localSheetId="17">'5.SFS'!$A$1:$I$40</definedName>
    <definedName name="_xlnm.Print_Area" localSheetId="67">'6. Cartera Comp.'!$A$1:$I$53</definedName>
    <definedName name="_xlnm.Print_Area" localSheetId="81">'6. Reporte Sexo'!$A$1:$O$66</definedName>
    <definedName name="_xlnm.Print_Area" localSheetId="18">'6. SFS'!$A$1:$J$48</definedName>
    <definedName name="_xlnm.Print_Area" localSheetId="24">'6. SFS-RC'!$A$1:$K$49</definedName>
    <definedName name="_xlnm.Print_Area" localSheetId="30">'6. SFS-RS'!$A$1:$K$105</definedName>
    <definedName name="_xlnm.Print_Area" localSheetId="41">'6. SRL'!$A$1:$L$73</definedName>
    <definedName name="_xlnm.Print_Area" localSheetId="48">'6. SVDS'!$A$1:$T$80</definedName>
    <definedName name="_xlnm.Print_Area" localSheetId="49">'7. SVDS'!$A$1:$Q$59</definedName>
    <definedName name="_xlnm.Print_Area" localSheetId="68">'8. Rent. nominal'!$A$1:$O$86</definedName>
    <definedName name="_xlnm.Print_Area" localSheetId="50">'8. SVDS'!$A$1:$S$71</definedName>
    <definedName name="_xlnm.Print_Area" localSheetId="69">'9.Rentab.Real'!$A$1:$V$78</definedName>
    <definedName name="_xlnm.Print_Area" localSheetId="51">'9.SVDS'!$A$1:$O$58</definedName>
    <definedName name="_xlnm.Print_Area" localSheetId="4">'a) Linea de tiempo'!$A$1:$M$32</definedName>
    <definedName name="_xlnm.Print_Area" localSheetId="54">'a.Definición Ing.Gastos'!$A$1:$P$67</definedName>
    <definedName name="_xlnm.Print_Area" localSheetId="55">'b.Definición Ing.Gastos'!$A$1:$M$35</definedName>
    <definedName name="_xlnm.Print_Area" localSheetId="3">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3">'ING._ EGR'!$A$1:$L$56</definedName>
    <definedName name="_xlnm.Print_Area" localSheetId="70">PENSIONES_SVDS!$A$1:$I$56</definedName>
    <definedName name="_xlnm.Print_Area" localSheetId="12">'Portada SFS'!$A$1:$M$72</definedName>
    <definedName name="_xlnm.Print_Area" localSheetId="2">'Present. '!$A$1:$K$105</definedName>
    <definedName name="_xlnm.Print_Area" localSheetId="0">'Present.Aprob.'!$A$1:$K$35</definedName>
    <definedName name="_xlnm.Print_Area" localSheetId="1">'Resumen '!$A$1:$M$228</definedName>
    <definedName name="_xlnm.Print_Area" localSheetId="11">SDSS!$A$1:$L$65</definedName>
    <definedName name="_xlnm.Print_Area" localSheetId="56">'SFS-Ing-Egr'!$A$1:$P$53</definedName>
    <definedName name="_xlnm.Print_Area" localSheetId="36">SRL!$A$1:$L$34</definedName>
    <definedName name="_xlnm.Print_Area" localSheetId="75">'SRL-Ing-Egr'!$A$1:$P$53</definedName>
    <definedName name="_xlnm.Print_Area" localSheetId="42">SVDS!$A$1:$P$53</definedName>
    <definedName name="_xlnm.Print_Area" localSheetId="62">'SVDS-Ing-Egr'!$A$1:$P$53</definedName>
    <definedName name="Print1">'[1]7.7.6'!$A$1:$AQ$58</definedName>
    <definedName name="Print2" localSheetId="65">'[1]7.7.6'!#REF!</definedName>
    <definedName name="Print2" localSheetId="5">'[1]7.7.6'!#REF!</definedName>
    <definedName name="Print2" localSheetId="7">'[1]7.7.6'!#REF!</definedName>
    <definedName name="Print2" localSheetId="43">'[1]7.7.6'!#REF!</definedName>
    <definedName name="Print2" localSheetId="37">'[1]7.7.6'!#REF!</definedName>
    <definedName name="Print2" localSheetId="14">'[1]7.7.6'!#REF!</definedName>
    <definedName name="Print2" localSheetId="83">'[1]7.7.6'!#REF!</definedName>
    <definedName name="Print2" localSheetId="15">'[1]7.7.6'!#REF!</definedName>
    <definedName name="Print2" localSheetId="21">'[1]7.7.6'!#REF!</definedName>
    <definedName name="Print2" localSheetId="35">'[1]7.7.6'!#REF!</definedName>
    <definedName name="Print2" localSheetId="27">'[1]7.7.6'!#REF!</definedName>
    <definedName name="Print2" localSheetId="84">'[1]7.7.6'!#REF!</definedName>
    <definedName name="Print2" localSheetId="33">'[1]7.7.6'!#REF!</definedName>
    <definedName name="Print2" localSheetId="73">'[1]7.7.6'!#REF!</definedName>
    <definedName name="Print2" localSheetId="16">'[1]7.7.6'!#REF!</definedName>
    <definedName name="Print2" localSheetId="22">'[1]7.7.6'!#REF!</definedName>
    <definedName name="Print2" localSheetId="34">'[1]7.7.6'!#REF!</definedName>
    <definedName name="Print2" localSheetId="28">'[1]7.7.6'!#REF!</definedName>
    <definedName name="Print2" localSheetId="74">'[1]7.7.6'!#REF!</definedName>
    <definedName name="Print2" localSheetId="23">'[1]7.7.6'!#REF!</definedName>
    <definedName name="Print2" localSheetId="29">'[1]7.7.6'!#REF!</definedName>
    <definedName name="Print2" localSheetId="17">'[1]7.7.6'!#REF!</definedName>
    <definedName name="Print2" localSheetId="67">'[1]7.7.6'!#REF!</definedName>
    <definedName name="Print2" localSheetId="18">'[1]7.7.6'!#REF!</definedName>
    <definedName name="Print2" localSheetId="24">'[1]7.7.6'!#REF!</definedName>
    <definedName name="Print2" localSheetId="30">'[1]7.7.6'!#REF!</definedName>
    <definedName name="Print2" localSheetId="4">'[1]7.7.6'!#REF!</definedName>
    <definedName name="Print2" localSheetId="54">'[1]7.7.6'!#REF!</definedName>
    <definedName name="Print2" localSheetId="55">'[1]7.7.6'!#REF!</definedName>
    <definedName name="Print2" localSheetId="8">'[1]7.7.6'!#REF!</definedName>
    <definedName name="Print2" localSheetId="53">'[1]7.7.6'!#REF!</definedName>
    <definedName name="Print2" localSheetId="70">'[1]7.7.6'!#REF!</definedName>
    <definedName name="Print2" localSheetId="0">'[1]7.7.6'!#REF!</definedName>
    <definedName name="Print2" localSheetId="1">'[1]7.7.6'!#REF!</definedName>
    <definedName name="Print2" localSheetId="56">'[1]7.7.6'!#REF!</definedName>
    <definedName name="Print2" localSheetId="75">'[1]7.7.6'!#REF!</definedName>
    <definedName name="Print2" localSheetId="62">'[1]7.7.6'!#REF!</definedName>
    <definedName name="Print2">'[1]7.7.6'!#REF!</definedName>
    <definedName name="Print3" localSheetId="5">'[1]7.7.6'!#REF!</definedName>
    <definedName name="Print3" localSheetId="7">'[1]7.7.6'!#REF!</definedName>
    <definedName name="Print3" localSheetId="14">'[1]7.7.6'!#REF!</definedName>
    <definedName name="Print3" localSheetId="83">'[1]7.7.6'!#REF!</definedName>
    <definedName name="Print3" localSheetId="35">'[1]7.7.6'!#REF!</definedName>
    <definedName name="Print3" localSheetId="84">'[1]7.7.6'!#REF!</definedName>
    <definedName name="Print3" localSheetId="33">'[1]7.7.6'!#REF!</definedName>
    <definedName name="Print3" localSheetId="73">'[1]7.7.6'!#REF!</definedName>
    <definedName name="Print3" localSheetId="16">'[1]7.7.6'!#REF!</definedName>
    <definedName name="Print3" localSheetId="22">'[1]7.7.6'!#REF!</definedName>
    <definedName name="Print3" localSheetId="34">'[1]7.7.6'!#REF!</definedName>
    <definedName name="Print3" localSheetId="28">'[1]7.7.6'!#REF!</definedName>
    <definedName name="Print3" localSheetId="74">'[1]7.7.6'!#REF!</definedName>
    <definedName name="Print3" localSheetId="23">'[1]7.7.6'!#REF!</definedName>
    <definedName name="Print3" localSheetId="29">'[1]7.7.6'!#REF!</definedName>
    <definedName name="Print3" localSheetId="17">'[1]7.7.6'!#REF!</definedName>
    <definedName name="Print3" localSheetId="67">'[1]7.7.6'!#REF!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0">'[1]7.7.6'!#REF!</definedName>
    <definedName name="Print3" localSheetId="1">'[1]7.7.6'!#REF!</definedName>
    <definedName name="Print3" localSheetId="56">'[1]7.7.6'!#REF!</definedName>
    <definedName name="Print3" localSheetId="75">'[1]7.7.6'!#REF!</definedName>
    <definedName name="Print3" localSheetId="62">'[1]7.7.6'!#REF!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4">OFFSET(DD,0,0,COUNTA('[2]Dias Festivos'!$A:$A)-COUNTA('[2]Dias Festivos'!$A$1:OFFSET(DD,-1,0,1,1)),COUNTA('[2]Dias Festivos'!$4:$4))</definedName>
    <definedName name="rPT" localSheetId="30">OFFSET([0]!DD,0,0,COUNTA('[2]Dias Festivos'!$A:$A)-COUNTA('[2]Dias Festivos'!$A$1:OFFSET([0]!DD,-1,0,1,1)),COUNTA('[2]Dias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5">'[3]Office Work Schedule'!#REF!</definedName>
    <definedName name="ScheduleStart" localSheetId="33">'[3]Office Work Schedule'!#REF!</definedName>
    <definedName name="ScheduleStart" localSheetId="73">'[3]Office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4">'[3]Office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7">'[3]Office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2">'[3]Office Work Schedule'!#REF!</definedName>
    <definedName name="ScheduleStart" localSheetId="0">'[3]Office Work Schedule'!#REF!</definedName>
    <definedName name="ScheduleStart" localSheetId="1">'[3]Office Work Schedule'!#REF!</definedName>
    <definedName name="ScheduleStart" localSheetId="56">'[3]Office Work Schedule'!#REF!</definedName>
    <definedName name="ScheduleStart" localSheetId="75">'[3]Office Work Schedule'!#REF!</definedName>
    <definedName name="ScheduleStart" localSheetId="62">'[3]Office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3">'[1]7.7.6'!#REF!</definedName>
    <definedName name="srl" localSheetId="15">'[1]7.7.6'!#REF!</definedName>
    <definedName name="srl" localSheetId="21">'[1]7.7.6'!#REF!</definedName>
    <definedName name="srl" localSheetId="35">'[1]7.7.6'!#REF!</definedName>
    <definedName name="srl" localSheetId="27">'[1]7.7.6'!#REF!</definedName>
    <definedName name="srl" localSheetId="84">'[1]7.7.6'!#REF!</definedName>
    <definedName name="srl" localSheetId="33">'[1]7.7.6'!#REF!</definedName>
    <definedName name="srl" localSheetId="73">'[1]7.7.6'!#REF!</definedName>
    <definedName name="srl" localSheetId="16">'[1]7.7.6'!#REF!</definedName>
    <definedName name="srl" localSheetId="22">'[1]7.7.6'!#REF!</definedName>
    <definedName name="srl" localSheetId="34">'[1]7.7.6'!#REF!</definedName>
    <definedName name="srl" localSheetId="28">'[1]7.7.6'!#REF!</definedName>
    <definedName name="srl" localSheetId="74">'[1]7.7.6'!#REF!</definedName>
    <definedName name="srl" localSheetId="23">'[1]7.7.6'!#REF!</definedName>
    <definedName name="srl" localSheetId="29">'[1]7.7.6'!#REF!</definedName>
    <definedName name="srl" localSheetId="17">'[1]7.7.6'!#REF!</definedName>
    <definedName name="srl" localSheetId="67">'[1]7.7.6'!#REF!</definedName>
    <definedName name="srl" localSheetId="18">'[1]7.7.6'!#REF!</definedName>
    <definedName name="srl" localSheetId="24">'[1]7.7.6'!#REF!</definedName>
    <definedName name="srl" localSheetId="30">'[1]7.7.6'!#REF!</definedName>
    <definedName name="srl" localSheetId="4">'[1]7.7.6'!#REF!</definedName>
    <definedName name="srl" localSheetId="55">'[1]7.7.6'!#REF!</definedName>
    <definedName name="srl" localSheetId="8">'[1]7.7.6'!#REF!</definedName>
    <definedName name="srl" localSheetId="0">'[1]7.7.6'!#REF!</definedName>
    <definedName name="srl" localSheetId="1">'[1]7.7.6'!#REF!</definedName>
    <definedName name="srl" localSheetId="56">'[1]7.7.6'!#REF!</definedName>
    <definedName name="srl" localSheetId="75">'[1]7.7.6'!#REF!</definedName>
    <definedName name="srl" localSheetId="62">'[1]7.7.6'!#REF!</definedName>
    <definedName name="srl">'[1]7.7.6'!#REF!</definedName>
    <definedName name="SVDS" localSheetId="5">'[1]7.7.6'!#REF!</definedName>
    <definedName name="SVDS" localSheetId="7">'[1]7.7.6'!#REF!</definedName>
    <definedName name="SVDS" localSheetId="14">'[1]7.7.6'!#REF!</definedName>
    <definedName name="SVDS" localSheetId="83">'[1]7.7.6'!#REF!</definedName>
    <definedName name="SVDS" localSheetId="15">'[1]7.7.6'!#REF!</definedName>
    <definedName name="SVDS" localSheetId="21">'[1]7.7.6'!#REF!</definedName>
    <definedName name="SVDS" localSheetId="35">'[1]7.7.6'!#REF!</definedName>
    <definedName name="SVDS" localSheetId="27">'[1]7.7.6'!#REF!</definedName>
    <definedName name="SVDS" localSheetId="84">'[1]7.7.6'!#REF!</definedName>
    <definedName name="SVDS" localSheetId="33">'[1]7.7.6'!#REF!</definedName>
    <definedName name="SVDS" localSheetId="73">'[1]7.7.6'!#REF!</definedName>
    <definedName name="SVDS" localSheetId="16">'[1]7.7.6'!#REF!</definedName>
    <definedName name="SVDS" localSheetId="22">'[1]7.7.6'!#REF!</definedName>
    <definedName name="SVDS" localSheetId="34">'[1]7.7.6'!#REF!</definedName>
    <definedName name="SVDS" localSheetId="28">'[1]7.7.6'!#REF!</definedName>
    <definedName name="SVDS" localSheetId="74">'[1]7.7.6'!#REF!</definedName>
    <definedName name="SVDS" localSheetId="23">'[1]7.7.6'!#REF!</definedName>
    <definedName name="SVDS" localSheetId="29">'[1]7.7.6'!#REF!</definedName>
    <definedName name="SVDS" localSheetId="17">'[1]7.7.6'!#REF!</definedName>
    <definedName name="SVDS" localSheetId="67">'[1]7.7.6'!#REF!</definedName>
    <definedName name="SVDS" localSheetId="18">'[1]7.7.6'!#REF!</definedName>
    <definedName name="SVDS" localSheetId="24">'[1]7.7.6'!#REF!</definedName>
    <definedName name="SVDS" localSheetId="30">'[1]7.7.6'!#REF!</definedName>
    <definedName name="SVDS" localSheetId="4">'[1]7.7.6'!#REF!</definedName>
    <definedName name="SVDS" localSheetId="55">'[1]7.7.6'!#REF!</definedName>
    <definedName name="SVDS" localSheetId="8">'[1]7.7.6'!#REF!</definedName>
    <definedName name="SVDS" localSheetId="0">'[1]7.7.6'!#REF!</definedName>
    <definedName name="SVDS" localSheetId="1">'[1]7.7.6'!#REF!</definedName>
    <definedName name="SVDS" localSheetId="56">'[1]7.7.6'!#REF!</definedName>
    <definedName name="SVDS" localSheetId="75">'[1]7.7.6'!#REF!</definedName>
    <definedName name="SVDS" localSheetId="62">'[1]7.7.6'!#REF!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5">'[4]Maintenance Work Order'!#REF!</definedName>
    <definedName name="Type" localSheetId="33">'[4]Maintenance Work Order'!#REF!</definedName>
    <definedName name="Type" localSheetId="73">'[4]Maintenance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4">'[4]Maintenance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7">'[4]Maintenance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2">'[4]Maintenance Work Order'!#REF!</definedName>
    <definedName name="Type" localSheetId="0">'[4]Maintenance Work Order'!#REF!</definedName>
    <definedName name="Type" localSheetId="1">'[4]Maintenance Work Order'!#REF!</definedName>
    <definedName name="Type" localSheetId="56">'[4]Maintenance Work Order'!#REF!</definedName>
    <definedName name="Type" localSheetId="75">'[4]Maintenance Work Order'!#REF!</definedName>
    <definedName name="Type" localSheetId="62">'[4]Maintenance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5">#REF!</definedName>
    <definedName name="unnamed" localSheetId="33">#REF!</definedName>
    <definedName name="unnamed" localSheetId="73">#REF!</definedName>
    <definedName name="unnamed" localSheetId="16">#REF!</definedName>
    <definedName name="unnamed" localSheetId="22">#REF!</definedName>
    <definedName name="unnamed" localSheetId="34">#REF!</definedName>
    <definedName name="unnamed" localSheetId="28">#REF!</definedName>
    <definedName name="unnamed" localSheetId="74">#REF!</definedName>
    <definedName name="unnamed" localSheetId="23">#REF!</definedName>
    <definedName name="unnamed" localSheetId="29">#REF!</definedName>
    <definedName name="unnamed" localSheetId="17">#REF!</definedName>
    <definedName name="unnamed" localSheetId="67">#REF!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2">#REF!</definedName>
    <definedName name="unnamed" localSheetId="0">#REF!</definedName>
    <definedName name="unnamed" localSheetId="1">#REF!</definedName>
    <definedName name="unnamed" localSheetId="56">#REF!</definedName>
    <definedName name="unnamed" localSheetId="75">#REF!</definedName>
    <definedName name="unnamed" localSheetId="62">#REF!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4">OFFSET(VV,1,0,COUNTA([5]Vacaciones!$A:$A)-COUNTA([5]Vacaciones!$A$1:VV),1)</definedName>
    <definedName name="Vacaciones" localSheetId="30">OFFSET([0]!VV,1,0,COUNTA([5]Vacaciones!$A:$A)-COUNTA([5]Vacaciones!$A$1:[0]!VV),1)</definedName>
    <definedName name="Vacaciones" localSheetId="2">OFFSET(VV,1,0,COUNTA([5]Vacaciones!$A:$A)-COUNTA([5]Vacaciones!$A$1:VV),1)</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91029" concurrentCalc="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447" l="1"/>
  <c r="E43" i="491"/>
  <c r="E44" i="491"/>
  <c r="C40" i="491"/>
  <c r="C32" i="491"/>
  <c r="C31" i="491"/>
  <c r="G22" i="491"/>
  <c r="F22" i="491"/>
  <c r="H15" i="465"/>
  <c r="C14" i="465"/>
  <c r="D26" i="222"/>
  <c r="H28" i="226"/>
  <c r="D26" i="215"/>
  <c r="G28" i="282"/>
  <c r="C26" i="395"/>
  <c r="D26" i="395"/>
  <c r="C44" i="394"/>
  <c r="B44" i="394"/>
  <c r="F22" i="444"/>
  <c r="B11" i="177"/>
  <c r="D7" i="391"/>
  <c r="N6" i="384"/>
  <c r="N7" i="384"/>
  <c r="N8" i="384"/>
  <c r="N9" i="384"/>
  <c r="N10" i="384"/>
  <c r="N11" i="384"/>
  <c r="N12" i="384"/>
  <c r="N13" i="384"/>
  <c r="N14" i="384"/>
  <c r="N15" i="384"/>
  <c r="N16" i="384"/>
  <c r="N17" i="384"/>
  <c r="N18" i="384"/>
  <c r="N19" i="384"/>
  <c r="N20" i="384"/>
  <c r="N21" i="384"/>
  <c r="N22" i="384"/>
  <c r="N23" i="384"/>
  <c r="B13" i="384"/>
  <c r="B23" i="384"/>
  <c r="I21" i="384"/>
  <c r="O21" i="383"/>
  <c r="N21" i="383"/>
  <c r="M18" i="491"/>
  <c r="M17" i="491"/>
  <c r="L18" i="491"/>
  <c r="L17" i="491"/>
  <c r="K18" i="491"/>
  <c r="K17" i="491"/>
  <c r="I17" i="491"/>
  <c r="C30" i="491"/>
  <c r="D18" i="491"/>
  <c r="E18" i="491"/>
  <c r="C18" i="491"/>
  <c r="D19" i="491"/>
  <c r="E19" i="491"/>
  <c r="C19" i="491"/>
  <c r="C22" i="491"/>
  <c r="B127" i="491"/>
  <c r="I11" i="491"/>
  <c r="M105" i="491"/>
  <c r="M104" i="491"/>
  <c r="M15" i="491"/>
  <c r="L65" i="491"/>
  <c r="B14" i="491"/>
  <c r="L66" i="491"/>
  <c r="M65" i="491"/>
  <c r="E51" i="491"/>
  <c r="E52" i="491"/>
  <c r="E53" i="491"/>
  <c r="E54" i="491"/>
  <c r="E55" i="491"/>
  <c r="E56" i="491"/>
  <c r="E57" i="491"/>
  <c r="E58" i="491"/>
  <c r="E59" i="491"/>
  <c r="E60" i="491"/>
  <c r="E61" i="491"/>
  <c r="E62" i="491"/>
  <c r="E63" i="491"/>
  <c r="E64" i="491"/>
  <c r="E65" i="491"/>
  <c r="E66" i="491"/>
  <c r="D45" i="491"/>
  <c r="B64" i="491"/>
  <c r="E5" i="459"/>
  <c r="E6" i="459"/>
  <c r="E7" i="459"/>
  <c r="E8" i="459"/>
  <c r="D26" i="224"/>
  <c r="F26" i="224"/>
  <c r="E26" i="224"/>
  <c r="D25" i="222"/>
  <c r="E25" i="222"/>
  <c r="H26" i="226"/>
  <c r="J26" i="217"/>
  <c r="K26" i="217"/>
  <c r="M26" i="217"/>
  <c r="N26" i="217"/>
  <c r="O26" i="217"/>
  <c r="P26" i="217"/>
  <c r="Q26" i="217"/>
  <c r="R26" i="217"/>
  <c r="F25" i="215"/>
  <c r="E25" i="215"/>
  <c r="D25" i="215"/>
  <c r="H24" i="78"/>
  <c r="G24" i="78"/>
  <c r="C24" i="78"/>
  <c r="D13" i="509"/>
  <c r="G27" i="282"/>
  <c r="F27" i="282"/>
  <c r="E27" i="282"/>
  <c r="D28" i="282"/>
  <c r="B28" i="282"/>
  <c r="F25" i="222"/>
  <c r="L26" i="217"/>
  <c r="E24" i="78"/>
  <c r="C14" i="283"/>
  <c r="E14" i="283"/>
  <c r="E22" i="444"/>
  <c r="E16" i="29"/>
  <c r="B16" i="179"/>
  <c r="C10" i="179"/>
  <c r="C11" i="179"/>
  <c r="C12" i="179"/>
  <c r="C13" i="179"/>
  <c r="C14" i="179"/>
  <c r="C15" i="179"/>
  <c r="C16" i="179"/>
  <c r="B6" i="384"/>
  <c r="B7" i="384"/>
  <c r="B8" i="384"/>
  <c r="B9" i="384"/>
  <c r="B10" i="384"/>
  <c r="B11" i="384"/>
  <c r="B12" i="384"/>
  <c r="B14" i="384"/>
  <c r="B15" i="384"/>
  <c r="B16" i="384"/>
  <c r="B17" i="384"/>
  <c r="B18" i="384"/>
  <c r="B19" i="384"/>
  <c r="B20" i="384"/>
  <c r="C6" i="384"/>
  <c r="C7" i="384"/>
  <c r="C8" i="384"/>
  <c r="C9" i="384"/>
  <c r="C10" i="384"/>
  <c r="C11" i="384"/>
  <c r="C12" i="384"/>
  <c r="C13" i="384"/>
  <c r="C14" i="384"/>
  <c r="C15" i="384"/>
  <c r="C16" i="384"/>
  <c r="C17" i="384"/>
  <c r="C18" i="384"/>
  <c r="C19" i="384"/>
  <c r="C20" i="384"/>
  <c r="C23" i="384"/>
  <c r="D6" i="384"/>
  <c r="D7" i="384"/>
  <c r="D8" i="384"/>
  <c r="D9" i="384"/>
  <c r="D10" i="384"/>
  <c r="D11" i="384"/>
  <c r="D12" i="384"/>
  <c r="D13" i="384"/>
  <c r="D14" i="384"/>
  <c r="D15" i="384"/>
  <c r="D16" i="384"/>
  <c r="D17" i="384"/>
  <c r="D18" i="384"/>
  <c r="D19" i="384"/>
  <c r="D20" i="384"/>
  <c r="D23" i="384"/>
  <c r="E6" i="384"/>
  <c r="E7" i="384"/>
  <c r="E8" i="384"/>
  <c r="E9" i="384"/>
  <c r="E10" i="384"/>
  <c r="E11" i="384"/>
  <c r="E12" i="384"/>
  <c r="E13" i="384"/>
  <c r="E14" i="384"/>
  <c r="E15" i="384"/>
  <c r="E16" i="384"/>
  <c r="E17" i="384"/>
  <c r="E18" i="384"/>
  <c r="E19" i="384"/>
  <c r="E20" i="384"/>
  <c r="E23" i="384"/>
  <c r="F6" i="384"/>
  <c r="F7" i="384"/>
  <c r="F8" i="384"/>
  <c r="F9" i="384"/>
  <c r="F10" i="384"/>
  <c r="F11" i="384"/>
  <c r="F12" i="384"/>
  <c r="F13" i="384"/>
  <c r="F14" i="384"/>
  <c r="F15" i="384"/>
  <c r="F16" i="384"/>
  <c r="F17" i="384"/>
  <c r="F18" i="384"/>
  <c r="F19" i="384"/>
  <c r="F20" i="384"/>
  <c r="F23" i="384"/>
  <c r="G6" i="384"/>
  <c r="G7" i="384"/>
  <c r="G8" i="384"/>
  <c r="G9" i="384"/>
  <c r="G10" i="384"/>
  <c r="G11" i="384"/>
  <c r="G12" i="384"/>
  <c r="G13" i="384"/>
  <c r="G14" i="384"/>
  <c r="G15" i="384"/>
  <c r="G16" i="384"/>
  <c r="G17" i="384"/>
  <c r="G18" i="384"/>
  <c r="G19" i="384"/>
  <c r="G20" i="384"/>
  <c r="G23" i="384"/>
  <c r="H6" i="384"/>
  <c r="H7" i="384"/>
  <c r="H8" i="384"/>
  <c r="H9" i="384"/>
  <c r="H10" i="384"/>
  <c r="H11" i="384"/>
  <c r="H12" i="384"/>
  <c r="H13" i="384"/>
  <c r="H14" i="384"/>
  <c r="H15" i="384"/>
  <c r="H16" i="384"/>
  <c r="H17" i="384"/>
  <c r="H18" i="384"/>
  <c r="H19" i="384"/>
  <c r="H20" i="384"/>
  <c r="H23" i="384"/>
  <c r="I6" i="384"/>
  <c r="I7" i="384"/>
  <c r="I8" i="384"/>
  <c r="I9" i="384"/>
  <c r="I10" i="384"/>
  <c r="I11" i="384"/>
  <c r="I12" i="384"/>
  <c r="I13" i="384"/>
  <c r="I14" i="384"/>
  <c r="I15" i="384"/>
  <c r="I16" i="384"/>
  <c r="I17" i="384"/>
  <c r="I18" i="384"/>
  <c r="I19" i="384"/>
  <c r="I20" i="384"/>
  <c r="I22" i="384"/>
  <c r="I23" i="384"/>
  <c r="K6" i="384"/>
  <c r="K7" i="384"/>
  <c r="K8" i="384"/>
  <c r="K9" i="384"/>
  <c r="K10" i="384"/>
  <c r="K11" i="384"/>
  <c r="K12" i="384"/>
  <c r="K13" i="384"/>
  <c r="K14" i="384"/>
  <c r="K15" i="384"/>
  <c r="K16" i="384"/>
  <c r="K17" i="384"/>
  <c r="K18" i="384"/>
  <c r="K19" i="384"/>
  <c r="K20" i="384"/>
  <c r="K23" i="384"/>
  <c r="L6" i="384"/>
  <c r="L7" i="384"/>
  <c r="L8" i="384"/>
  <c r="L9" i="384"/>
  <c r="L10" i="384"/>
  <c r="L11" i="384"/>
  <c r="L12" i="384"/>
  <c r="L13" i="384"/>
  <c r="L14" i="384"/>
  <c r="L15" i="384"/>
  <c r="L16" i="384"/>
  <c r="L17" i="384"/>
  <c r="L18" i="384"/>
  <c r="L19" i="384"/>
  <c r="L20" i="384"/>
  <c r="L23" i="384"/>
  <c r="M6" i="384"/>
  <c r="M7" i="384"/>
  <c r="M8" i="384"/>
  <c r="M9" i="384"/>
  <c r="M10" i="384"/>
  <c r="M11" i="384"/>
  <c r="M12" i="384"/>
  <c r="M13" i="384"/>
  <c r="M14" i="384"/>
  <c r="M15" i="384"/>
  <c r="M16" i="384"/>
  <c r="M17" i="384"/>
  <c r="M18" i="384"/>
  <c r="M19" i="384"/>
  <c r="M20" i="384"/>
  <c r="M23" i="384"/>
  <c r="J6" i="384"/>
  <c r="J7" i="384"/>
  <c r="J8" i="384"/>
  <c r="J9" i="384"/>
  <c r="J10" i="384"/>
  <c r="J11" i="384"/>
  <c r="J12" i="384"/>
  <c r="J13" i="384"/>
  <c r="J14" i="384"/>
  <c r="J15" i="384"/>
  <c r="J16" i="384"/>
  <c r="J17" i="384"/>
  <c r="J18" i="384"/>
  <c r="J19" i="384"/>
  <c r="J20" i="384"/>
  <c r="I21" i="383"/>
  <c r="N22" i="382"/>
  <c r="I22" i="382"/>
  <c r="O22" i="382"/>
  <c r="N21" i="382"/>
  <c r="O21" i="382"/>
  <c r="I21" i="382"/>
  <c r="E22" i="380"/>
  <c r="H22" i="380"/>
  <c r="B23" i="374"/>
  <c r="D23" i="374"/>
  <c r="D24" i="407"/>
  <c r="C24" i="385"/>
  <c r="E22" i="389"/>
  <c r="K25" i="335"/>
  <c r="J25" i="335"/>
  <c r="B23" i="389"/>
  <c r="B22" i="389"/>
  <c r="K24" i="335"/>
  <c r="J24" i="335"/>
  <c r="L24" i="335"/>
  <c r="F24" i="335"/>
  <c r="F10" i="530"/>
  <c r="F11" i="530"/>
  <c r="F12" i="530"/>
  <c r="F13" i="530"/>
  <c r="F14" i="530"/>
  <c r="F15" i="530"/>
  <c r="F16" i="530"/>
  <c r="F17" i="530"/>
  <c r="F18" i="530"/>
  <c r="F19" i="530"/>
  <c r="F20" i="530"/>
  <c r="F21" i="530"/>
  <c r="F22" i="530"/>
  <c r="F23" i="530"/>
  <c r="F24" i="530"/>
  <c r="F25" i="530"/>
  <c r="F26" i="530"/>
  <c r="F9" i="530"/>
  <c r="D10" i="530"/>
  <c r="D11" i="530"/>
  <c r="D12" i="530"/>
  <c r="D13" i="530"/>
  <c r="D14" i="530"/>
  <c r="D15" i="530"/>
  <c r="D16" i="530"/>
  <c r="D17" i="530"/>
  <c r="D18" i="530"/>
  <c r="D19" i="530"/>
  <c r="D20" i="530"/>
  <c r="D21" i="530"/>
  <c r="D22" i="530"/>
  <c r="D23" i="530"/>
  <c r="D24" i="530"/>
  <c r="D25" i="530"/>
  <c r="D26" i="530"/>
  <c r="D9" i="530"/>
  <c r="A2" i="527"/>
  <c r="H28" i="435"/>
  <c r="E28" i="435"/>
  <c r="I28" i="435"/>
  <c r="I28" i="342"/>
  <c r="H28" i="342"/>
  <c r="G28" i="342"/>
  <c r="F28" i="342"/>
  <c r="E28" i="342"/>
  <c r="K22" i="434"/>
  <c r="C23" i="402"/>
  <c r="H23" i="402"/>
  <c r="F23" i="402"/>
  <c r="G23" i="402"/>
  <c r="I23" i="402"/>
  <c r="D46" i="519"/>
  <c r="K23" i="427"/>
  <c r="J23" i="427"/>
  <c r="I23" i="427"/>
  <c r="L23" i="427"/>
  <c r="P23" i="427"/>
  <c r="O23" i="427"/>
  <c r="N23" i="427"/>
  <c r="B143" i="491"/>
  <c r="D20" i="491"/>
  <c r="J24" i="217"/>
  <c r="K24" i="217"/>
  <c r="J25" i="217"/>
  <c r="L16" i="29"/>
  <c r="R24" i="217"/>
  <c r="Q24" i="217"/>
  <c r="P24" i="217"/>
  <c r="O24" i="217"/>
  <c r="N24" i="217"/>
  <c r="M24" i="217"/>
  <c r="L24" i="217"/>
  <c r="B24" i="447"/>
  <c r="K5" i="177"/>
  <c r="N7" i="382"/>
  <c r="N8" i="382"/>
  <c r="N9" i="382"/>
  <c r="N10" i="382"/>
  <c r="N11" i="382"/>
  <c r="N12" i="382"/>
  <c r="N13" i="382"/>
  <c r="N14" i="382"/>
  <c r="N15" i="382"/>
  <c r="N16" i="382"/>
  <c r="N17" i="382"/>
  <c r="N18" i="382"/>
  <c r="N19" i="382"/>
  <c r="N20" i="382"/>
  <c r="C24" i="374"/>
  <c r="B21" i="389"/>
  <c r="C23" i="385"/>
  <c r="D24" i="385"/>
  <c r="F7" i="335"/>
  <c r="A2" i="377"/>
  <c r="E15" i="519"/>
  <c r="E38" i="519"/>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M9" i="519"/>
  <c r="E46" i="519"/>
  <c r="I9" i="427"/>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K22" i="427"/>
  <c r="K21" i="427"/>
  <c r="K20" i="427"/>
  <c r="K19" i="427"/>
  <c r="K18" i="427"/>
  <c r="K17" i="427"/>
  <c r="K16" i="427"/>
  <c r="K15" i="427"/>
  <c r="K14" i="427"/>
  <c r="K13" i="427"/>
  <c r="K12" i="427"/>
  <c r="K11" i="427"/>
  <c r="K10" i="427"/>
  <c r="K9" i="427"/>
  <c r="D46" i="526"/>
  <c r="D25" i="333"/>
  <c r="E15" i="526"/>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E14" i="526"/>
  <c r="E20" i="491"/>
  <c r="C20" i="491"/>
  <c r="G24" i="427"/>
  <c r="E46" i="526"/>
  <c r="U27" i="222"/>
  <c r="V27" i="222"/>
  <c r="W27" i="222"/>
  <c r="B7" i="490"/>
  <c r="B8" i="490"/>
  <c r="B9" i="490"/>
  <c r="B10" i="490"/>
  <c r="B6" i="490"/>
  <c r="J11" i="450"/>
  <c r="L4" i="518"/>
  <c r="E21" i="491"/>
  <c r="D21" i="491"/>
  <c r="H8" i="491"/>
  <c r="I27" i="217"/>
  <c r="C37" i="510"/>
  <c r="C28" i="282"/>
  <c r="I18" i="282"/>
  <c r="A2" i="394"/>
  <c r="L6" i="490"/>
  <c r="L7" i="490"/>
  <c r="L8" i="490"/>
  <c r="L9" i="490"/>
  <c r="L10" i="490"/>
  <c r="K6" i="177"/>
  <c r="J7" i="179"/>
  <c r="J8" i="179"/>
  <c r="J9" i="179"/>
  <c r="J6" i="179"/>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8" i="333"/>
  <c r="C9" i="333"/>
  <c r="C10" i="333"/>
  <c r="C11" i="333"/>
  <c r="C12" i="333"/>
  <c r="C13" i="333"/>
  <c r="C14" i="333"/>
  <c r="C15" i="333"/>
  <c r="C16" i="333"/>
  <c r="C17" i="333"/>
  <c r="C18" i="333"/>
  <c r="C19" i="333"/>
  <c r="C20" i="333"/>
  <c r="C21" i="333"/>
  <c r="C22" i="333"/>
  <c r="C23" i="333"/>
  <c r="B71" i="491"/>
  <c r="B10" i="532"/>
  <c r="B61" i="491"/>
  <c r="F10" i="529"/>
  <c r="H10" i="529"/>
  <c r="F11" i="529"/>
  <c r="H11" i="529"/>
  <c r="F12" i="529"/>
  <c r="H12" i="529"/>
  <c r="F13" i="529"/>
  <c r="H13" i="529"/>
  <c r="F14" i="529"/>
  <c r="H14" i="529"/>
  <c r="F15" i="529"/>
  <c r="H15" i="529"/>
  <c r="F16" i="529"/>
  <c r="H16" i="529"/>
  <c r="F17" i="529"/>
  <c r="H17" i="529"/>
  <c r="F18" i="529"/>
  <c r="H18" i="529"/>
  <c r="F19" i="529"/>
  <c r="H19" i="529"/>
  <c r="F20" i="529"/>
  <c r="H20" i="529"/>
  <c r="F21" i="529"/>
  <c r="H21" i="529"/>
  <c r="F22" i="529"/>
  <c r="H22" i="529"/>
  <c r="F23" i="529"/>
  <c r="H23" i="529"/>
  <c r="F24" i="529"/>
  <c r="H24" i="529"/>
  <c r="F25" i="529"/>
  <c r="H25" i="529"/>
  <c r="F26" i="529"/>
  <c r="H26" i="529"/>
  <c r="H9" i="529"/>
  <c r="F9" i="529"/>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2" i="491"/>
  <c r="B141" i="491"/>
  <c r="B140" i="491"/>
  <c r="B139" i="491"/>
  <c r="B138" i="491"/>
  <c r="B137" i="491"/>
  <c r="B136" i="491"/>
  <c r="B154" i="491"/>
  <c r="M7" i="529"/>
  <c r="B209" i="491"/>
  <c r="D210" i="491"/>
  <c r="B184" i="491"/>
  <c r="D155" i="491"/>
  <c r="P22" i="465"/>
  <c r="E9" i="282"/>
  <c r="E10" i="282"/>
  <c r="E11" i="282"/>
  <c r="E12" i="282"/>
  <c r="E13" i="282"/>
  <c r="E14" i="282"/>
  <c r="E15" i="282"/>
  <c r="E16" i="282"/>
  <c r="E17" i="282"/>
  <c r="E18" i="282"/>
  <c r="E19" i="282"/>
  <c r="E20" i="282"/>
  <c r="E21" i="282"/>
  <c r="E22" i="282"/>
  <c r="E23" i="282"/>
  <c r="E24" i="282"/>
  <c r="E25" i="282"/>
  <c r="E8" i="282"/>
  <c r="E26" i="282"/>
  <c r="B25" i="381"/>
  <c r="B8" i="374"/>
  <c r="B9" i="374"/>
  <c r="B10" i="374"/>
  <c r="B11" i="374"/>
  <c r="B12" i="374"/>
  <c r="B13" i="374"/>
  <c r="B14" i="374"/>
  <c r="B15" i="374"/>
  <c r="B16" i="374"/>
  <c r="B17" i="374"/>
  <c r="B18" i="374"/>
  <c r="B19" i="374"/>
  <c r="B20" i="374"/>
  <c r="B21" i="374"/>
  <c r="B22" i="374"/>
  <c r="B7" i="374"/>
  <c r="B6" i="374"/>
  <c r="B9" i="532"/>
  <c r="C8" i="532"/>
  <c r="D30" i="377"/>
  <c r="C7" i="532"/>
  <c r="C9" i="532"/>
  <c r="C55" i="530"/>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c r="B26" i="530"/>
  <c r="G26" i="530"/>
  <c r="B25" i="530"/>
  <c r="G25" i="530"/>
  <c r="B24" i="530"/>
  <c r="G24" i="530"/>
  <c r="B23" i="530"/>
  <c r="G23" i="530"/>
  <c r="B22" i="530"/>
  <c r="G22" i="530"/>
  <c r="B21" i="530"/>
  <c r="G21" i="530"/>
  <c r="B20" i="530"/>
  <c r="G20" i="530"/>
  <c r="B19" i="530"/>
  <c r="G19" i="530"/>
  <c r="B18" i="530"/>
  <c r="E18" i="530"/>
  <c r="B17" i="530"/>
  <c r="G17" i="530"/>
  <c r="B16" i="530"/>
  <c r="G16" i="530"/>
  <c r="B15" i="530"/>
  <c r="G15" i="530"/>
  <c r="B14" i="530"/>
  <c r="E14" i="530"/>
  <c r="B13" i="530"/>
  <c r="G13" i="530"/>
  <c r="B12" i="530"/>
  <c r="G12" i="530"/>
  <c r="B11" i="530"/>
  <c r="G11" i="530"/>
  <c r="B10" i="530"/>
  <c r="G10" i="530"/>
  <c r="B9" i="530"/>
  <c r="A2" i="530"/>
  <c r="X10" i="527"/>
  <c r="Y10" i="527"/>
  <c r="X11" i="527"/>
  <c r="Y11" i="527"/>
  <c r="X12" i="527"/>
  <c r="Y12" i="527"/>
  <c r="X13" i="527"/>
  <c r="Y13" i="527"/>
  <c r="X14" i="527"/>
  <c r="Y14" i="527"/>
  <c r="X15" i="527"/>
  <c r="Y15" i="527"/>
  <c r="X16" i="527"/>
  <c r="Y16" i="527"/>
  <c r="X17" i="527"/>
  <c r="Y17" i="527"/>
  <c r="X18" i="527"/>
  <c r="Y18" i="527"/>
  <c r="X19" i="527"/>
  <c r="Y19" i="527"/>
  <c r="X20" i="527"/>
  <c r="Y20" i="527"/>
  <c r="X21" i="527"/>
  <c r="Y21" i="527"/>
  <c r="X22" i="527"/>
  <c r="Y22" i="527"/>
  <c r="X23" i="527"/>
  <c r="Y23" i="527"/>
  <c r="X24" i="527"/>
  <c r="Y24" i="527"/>
  <c r="X25" i="527"/>
  <c r="Y25" i="527"/>
  <c r="X26" i="527"/>
  <c r="Y26" i="527"/>
  <c r="Y9" i="527"/>
  <c r="X9" i="527"/>
  <c r="B27" i="530"/>
  <c r="V20" i="527"/>
  <c r="V16" i="527"/>
  <c r="V10" i="527"/>
  <c r="V23" i="527"/>
  <c r="V17" i="527"/>
  <c r="V22" i="527"/>
  <c r="V11" i="527"/>
  <c r="E22" i="530"/>
  <c r="G18" i="530"/>
  <c r="G14" i="530"/>
  <c r="E26" i="530"/>
  <c r="E10" i="530"/>
  <c r="D55" i="530"/>
  <c r="E13" i="530"/>
  <c r="E17" i="530"/>
  <c r="E21" i="530"/>
  <c r="E25" i="530"/>
  <c r="E9" i="530"/>
  <c r="G9" i="530"/>
  <c r="E12" i="530"/>
  <c r="E16" i="530"/>
  <c r="E20" i="530"/>
  <c r="E24" i="530"/>
  <c r="E11" i="530"/>
  <c r="E15" i="530"/>
  <c r="E19" i="530"/>
  <c r="E23" i="530"/>
  <c r="V18" i="527"/>
  <c r="V12" i="527"/>
  <c r="V13" i="527"/>
  <c r="V25" i="527"/>
  <c r="V15" i="527"/>
  <c r="V19" i="527"/>
  <c r="V26" i="527"/>
  <c r="V24" i="527"/>
  <c r="V14" i="527"/>
  <c r="V21" i="527"/>
  <c r="V9" i="527"/>
  <c r="V27" i="527"/>
  <c r="C23" i="530"/>
  <c r="C13" i="530"/>
  <c r="C16" i="530"/>
  <c r="C22" i="530"/>
  <c r="C12" i="530"/>
  <c r="C26" i="530"/>
  <c r="C20" i="530"/>
  <c r="G27" i="530"/>
  <c r="C18" i="530"/>
  <c r="C11" i="530"/>
  <c r="C27" i="530"/>
  <c r="C19" i="530"/>
  <c r="C15" i="530"/>
  <c r="C10" i="530"/>
  <c r="C25" i="530"/>
  <c r="E27" i="530"/>
  <c r="C9" i="530"/>
  <c r="C21" i="530"/>
  <c r="C24" i="530"/>
  <c r="C17" i="530"/>
  <c r="C14" i="530"/>
  <c r="S10" i="529"/>
  <c r="T10" i="529"/>
  <c r="S11" i="529"/>
  <c r="T11" i="529"/>
  <c r="S12" i="529"/>
  <c r="T12" i="529"/>
  <c r="S13" i="529"/>
  <c r="T13" i="529"/>
  <c r="S14" i="529"/>
  <c r="T14" i="529"/>
  <c r="S15" i="529"/>
  <c r="T15" i="529"/>
  <c r="S16" i="529"/>
  <c r="T16" i="529"/>
  <c r="S17" i="529"/>
  <c r="T17" i="529"/>
  <c r="S18" i="529"/>
  <c r="T18" i="529"/>
  <c r="S19" i="529"/>
  <c r="T19" i="529"/>
  <c r="S20" i="529"/>
  <c r="T20" i="529"/>
  <c r="S21" i="529"/>
  <c r="T21" i="529"/>
  <c r="S22" i="529"/>
  <c r="T22" i="529"/>
  <c r="S23" i="529"/>
  <c r="T23" i="529"/>
  <c r="S24" i="529"/>
  <c r="T24" i="529"/>
  <c r="S25" i="529"/>
  <c r="T25" i="529"/>
  <c r="S26" i="529"/>
  <c r="T26" i="529"/>
  <c r="T9" i="529"/>
  <c r="S9" i="529"/>
  <c r="R22" i="529"/>
  <c r="R9" i="529"/>
  <c r="R26" i="529"/>
  <c r="R21" i="529"/>
  <c r="R14" i="529"/>
  <c r="R25" i="529"/>
  <c r="R24" i="529"/>
  <c r="R12" i="529"/>
  <c r="R11" i="529"/>
  <c r="R19" i="529"/>
  <c r="R18" i="529"/>
  <c r="R17" i="529"/>
  <c r="R15" i="529"/>
  <c r="R20" i="529"/>
  <c r="R13" i="529"/>
  <c r="R23" i="529"/>
  <c r="R16" i="529"/>
  <c r="R10" i="529"/>
  <c r="C55" i="529"/>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AC22" i="529"/>
  <c r="E37" i="529"/>
  <c r="D37" i="529"/>
  <c r="C37" i="529"/>
  <c r="H27" i="529"/>
  <c r="F27" i="529"/>
  <c r="AA26" i="529"/>
  <c r="D26" i="529"/>
  <c r="I26" i="529"/>
  <c r="D25" i="529"/>
  <c r="I25" i="529"/>
  <c r="D24" i="529"/>
  <c r="I24" i="529"/>
  <c r="D23" i="529"/>
  <c r="I23" i="529"/>
  <c r="D22" i="529"/>
  <c r="AC21" i="529"/>
  <c r="D21" i="529"/>
  <c r="I21" i="529"/>
  <c r="D20" i="529"/>
  <c r="G20" i="529"/>
  <c r="D19" i="529"/>
  <c r="I19" i="529"/>
  <c r="D18" i="529"/>
  <c r="I18" i="529"/>
  <c r="D17" i="529"/>
  <c r="G17" i="529"/>
  <c r="D16" i="529"/>
  <c r="G16" i="529"/>
  <c r="D15" i="529"/>
  <c r="I15" i="529"/>
  <c r="D14" i="529"/>
  <c r="G14" i="529"/>
  <c r="D13" i="529"/>
  <c r="G13" i="529"/>
  <c r="AB12" i="529"/>
  <c r="D12" i="529"/>
  <c r="I12" i="529"/>
  <c r="AB11" i="529"/>
  <c r="D11" i="529"/>
  <c r="I11" i="529"/>
  <c r="D10" i="529"/>
  <c r="I10" i="529"/>
  <c r="D9" i="529"/>
  <c r="G9" i="529"/>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AI22" i="527"/>
  <c r="E37" i="527"/>
  <c r="D37" i="527"/>
  <c r="C37" i="527"/>
  <c r="F27" i="527"/>
  <c r="D27" i="527"/>
  <c r="AG26" i="527"/>
  <c r="B26" i="527"/>
  <c r="B25" i="527"/>
  <c r="G25" i="527"/>
  <c r="B24" i="527"/>
  <c r="G24" i="527"/>
  <c r="B23" i="527"/>
  <c r="E23" i="527"/>
  <c r="B22" i="527"/>
  <c r="G22" i="527"/>
  <c r="B21" i="527"/>
  <c r="E21" i="527"/>
  <c r="B20" i="527"/>
  <c r="E20" i="527"/>
  <c r="B19" i="527"/>
  <c r="G19" i="527"/>
  <c r="B18" i="527"/>
  <c r="E18" i="527"/>
  <c r="B17" i="527"/>
  <c r="G17" i="527"/>
  <c r="B16" i="527"/>
  <c r="G16" i="527"/>
  <c r="B15" i="527"/>
  <c r="G15" i="527"/>
  <c r="B14" i="527"/>
  <c r="B13" i="527"/>
  <c r="G13" i="527"/>
  <c r="AH12" i="527"/>
  <c r="B12" i="527"/>
  <c r="G12" i="527"/>
  <c r="AH11" i="527"/>
  <c r="B11" i="527"/>
  <c r="G11" i="527"/>
  <c r="B10" i="527"/>
  <c r="G10" i="527"/>
  <c r="B9" i="527"/>
  <c r="B19" i="525"/>
  <c r="C14" i="525"/>
  <c r="A19" i="525"/>
  <c r="F14" i="525"/>
  <c r="G12" i="525"/>
  <c r="B11" i="523"/>
  <c r="D46" i="522"/>
  <c r="E35" i="522"/>
  <c r="B34" i="521"/>
  <c r="C28" i="521"/>
  <c r="B13" i="521"/>
  <c r="C12" i="521"/>
  <c r="C25" i="521"/>
  <c r="C8" i="521"/>
  <c r="C10" i="521"/>
  <c r="G9" i="525"/>
  <c r="G11" i="525"/>
  <c r="D55" i="529"/>
  <c r="T27" i="529"/>
  <c r="E55" i="529"/>
  <c r="S27" i="529"/>
  <c r="C8" i="523"/>
  <c r="C9" i="523"/>
  <c r="C10" i="523"/>
  <c r="AH26" i="527"/>
  <c r="E55" i="527"/>
  <c r="X27" i="527"/>
  <c r="D55" i="527"/>
  <c r="Y27" i="527"/>
  <c r="AI23" i="527"/>
  <c r="AI15" i="527"/>
  <c r="AI25" i="527"/>
  <c r="AI18" i="527"/>
  <c r="AI20" i="527"/>
  <c r="AI13" i="527"/>
  <c r="AI21" i="527"/>
  <c r="G18" i="527"/>
  <c r="E25" i="527"/>
  <c r="E9" i="527"/>
  <c r="G9" i="527"/>
  <c r="E13" i="527"/>
  <c r="G20" i="527"/>
  <c r="B27" i="527"/>
  <c r="C20" i="527"/>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15" i="525"/>
  <c r="C16" i="525"/>
  <c r="C17" i="525"/>
  <c r="C18" i="525"/>
  <c r="G10" i="525"/>
  <c r="G13" i="525"/>
  <c r="AC18" i="529"/>
  <c r="AC19" i="529"/>
  <c r="AB26" i="529"/>
  <c r="AC14" i="529"/>
  <c r="AC13" i="529"/>
  <c r="AC20" i="529"/>
  <c r="AC15" i="529"/>
  <c r="AC24" i="529"/>
  <c r="AC25" i="529"/>
  <c r="G18" i="529"/>
  <c r="G25" i="529"/>
  <c r="G12" i="529"/>
  <c r="I9" i="529"/>
  <c r="D27" i="529"/>
  <c r="E24" i="529"/>
  <c r="I13" i="529"/>
  <c r="G23" i="529"/>
  <c r="G19" i="529"/>
  <c r="I14" i="529"/>
  <c r="G24" i="529"/>
  <c r="I20" i="529"/>
  <c r="G11" i="529"/>
  <c r="I16" i="529"/>
  <c r="G21" i="529"/>
  <c r="AC23" i="529"/>
  <c r="AC16" i="529"/>
  <c r="G26" i="529"/>
  <c r="I17" i="529"/>
  <c r="G22" i="529"/>
  <c r="G10" i="529"/>
  <c r="G15" i="529"/>
  <c r="AC17" i="529"/>
  <c r="I22" i="529"/>
  <c r="G23" i="527"/>
  <c r="E14" i="527"/>
  <c r="AI16" i="527"/>
  <c r="G21" i="527"/>
  <c r="E26" i="527"/>
  <c r="G14" i="527"/>
  <c r="E19" i="527"/>
  <c r="G26" i="527"/>
  <c r="E12" i="527"/>
  <c r="AI14" i="527"/>
  <c r="E24" i="527"/>
  <c r="E11" i="527"/>
  <c r="E16" i="527"/>
  <c r="E17" i="527"/>
  <c r="AI19" i="527"/>
  <c r="AI24" i="527"/>
  <c r="E10" i="527"/>
  <c r="E15" i="527"/>
  <c r="AI17" i="527"/>
  <c r="C9" i="525"/>
  <c r="C10" i="525"/>
  <c r="C11" i="525"/>
  <c r="C12" i="525"/>
  <c r="C13" i="525"/>
  <c r="E20" i="522"/>
  <c r="E30" i="522"/>
  <c r="E42" i="522"/>
  <c r="E31" i="522"/>
  <c r="E43" i="522"/>
  <c r="E32" i="522"/>
  <c r="E44" i="522"/>
  <c r="E17" i="522"/>
  <c r="E21" i="522"/>
  <c r="E33" i="522"/>
  <c r="E45" i="522"/>
  <c r="E23" i="522"/>
  <c r="C26" i="521"/>
  <c r="C27" i="521"/>
  <c r="C24" i="521"/>
  <c r="C29" i="521"/>
  <c r="C30" i="521"/>
  <c r="C31" i="521"/>
  <c r="C32" i="521"/>
  <c r="C33" i="521"/>
  <c r="C15" i="527"/>
  <c r="R27" i="529"/>
  <c r="E9" i="529"/>
  <c r="C11" i="523"/>
  <c r="C23" i="527"/>
  <c r="W25" i="527"/>
  <c r="W23" i="527"/>
  <c r="W10" i="527"/>
  <c r="W11" i="527"/>
  <c r="W22" i="527"/>
  <c r="W26" i="527"/>
  <c r="W12" i="527"/>
  <c r="W18" i="527"/>
  <c r="W13" i="527"/>
  <c r="W15" i="527"/>
  <c r="W16" i="527"/>
  <c r="W24" i="527"/>
  <c r="W17" i="527"/>
  <c r="W14" i="527"/>
  <c r="W9" i="527"/>
  <c r="W20" i="527"/>
  <c r="W19" i="527"/>
  <c r="W21" i="527"/>
  <c r="W27" i="527"/>
  <c r="C24" i="527"/>
  <c r="C10" i="527"/>
  <c r="C27" i="527"/>
  <c r="C21" i="527"/>
  <c r="C12" i="527"/>
  <c r="C16" i="527"/>
  <c r="C13" i="527"/>
  <c r="C19" i="527"/>
  <c r="C17" i="527"/>
  <c r="C9" i="527"/>
  <c r="C13" i="521"/>
  <c r="C11" i="527"/>
  <c r="C25" i="527"/>
  <c r="C18" i="527"/>
  <c r="C26" i="527"/>
  <c r="G27" i="527"/>
  <c r="E27" i="527"/>
  <c r="C14" i="527"/>
  <c r="C22" i="527"/>
  <c r="C19" i="525"/>
  <c r="G14" i="525"/>
  <c r="E15" i="529"/>
  <c r="E14" i="529"/>
  <c r="E22" i="529"/>
  <c r="E21" i="529"/>
  <c r="I27" i="529"/>
  <c r="E25" i="529"/>
  <c r="E19" i="529"/>
  <c r="E10" i="529"/>
  <c r="E18" i="529"/>
  <c r="G27" i="529"/>
  <c r="E17" i="529"/>
  <c r="E16" i="529"/>
  <c r="E23" i="529"/>
  <c r="E26" i="529"/>
  <c r="E11" i="529"/>
  <c r="E20" i="529"/>
  <c r="E13" i="529"/>
  <c r="E12" i="529"/>
  <c r="E27" i="529"/>
  <c r="E46" i="522"/>
  <c r="C34" i="521"/>
  <c r="E39" i="491"/>
  <c r="D39" i="491"/>
  <c r="B24" i="427"/>
  <c r="E22" i="491"/>
  <c r="C24" i="427"/>
  <c r="U5" i="527"/>
  <c r="U4" i="527"/>
  <c r="I44" i="491"/>
  <c r="M16" i="49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c r="B12" i="518"/>
  <c r="C11" i="518"/>
  <c r="L13" i="518"/>
  <c r="A36" i="518"/>
  <c r="M27" i="529"/>
  <c r="C9" i="518"/>
  <c r="L6" i="518"/>
  <c r="C8" i="518"/>
  <c r="L7" i="518"/>
  <c r="C27" i="518"/>
  <c r="C10" i="518"/>
  <c r="L8" i="518"/>
  <c r="C33" i="518"/>
  <c r="L11" i="518"/>
  <c r="C31" i="518"/>
  <c r="L10" i="518"/>
  <c r="C26" i="518"/>
  <c r="C7" i="518"/>
  <c r="L5" i="518"/>
  <c r="C30" i="518"/>
  <c r="C35" i="518"/>
  <c r="C34" i="518"/>
  <c r="C32" i="518"/>
  <c r="C29" i="518"/>
  <c r="C12" i="518"/>
  <c r="C36" i="518"/>
  <c r="C38" i="517"/>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c r="F27" i="517"/>
  <c r="D27" i="517"/>
  <c r="B10" i="517"/>
  <c r="G10" i="517"/>
  <c r="B11" i="517"/>
  <c r="G11" i="517"/>
  <c r="B12" i="517"/>
  <c r="E12" i="517"/>
  <c r="B13" i="517"/>
  <c r="E13" i="517"/>
  <c r="B14" i="517"/>
  <c r="E14" i="517"/>
  <c r="B15" i="517"/>
  <c r="E15" i="517"/>
  <c r="B16" i="517"/>
  <c r="E16" i="517"/>
  <c r="B17" i="517"/>
  <c r="E17" i="517"/>
  <c r="B18" i="517"/>
  <c r="G18" i="517"/>
  <c r="B19" i="517"/>
  <c r="G19" i="517"/>
  <c r="B20" i="517"/>
  <c r="G20" i="517"/>
  <c r="B21" i="517"/>
  <c r="G21" i="517"/>
  <c r="B22" i="517"/>
  <c r="G22" i="517"/>
  <c r="B23" i="517"/>
  <c r="G23" i="517"/>
  <c r="B24" i="517"/>
  <c r="E24" i="517"/>
  <c r="B25" i="517"/>
  <c r="B26" i="517"/>
  <c r="E26" i="517"/>
  <c r="A2" i="517"/>
  <c r="A2" i="532"/>
  <c r="AE26" i="517"/>
  <c r="AF12" i="517"/>
  <c r="AF11" i="517"/>
  <c r="AF26" i="517"/>
  <c r="D55" i="517"/>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c r="B27" i="517"/>
  <c r="G9" i="517"/>
  <c r="Y4" i="380"/>
  <c r="X4" i="380"/>
  <c r="I7" i="465"/>
  <c r="I8" i="465"/>
  <c r="I9" i="465"/>
  <c r="I10" i="465"/>
  <c r="I11" i="465"/>
  <c r="I12" i="465"/>
  <c r="I13" i="465"/>
  <c r="I14" i="465"/>
  <c r="I6" i="465"/>
  <c r="D7" i="465"/>
  <c r="D8" i="465"/>
  <c r="D9" i="465"/>
  <c r="D10" i="465"/>
  <c r="D11" i="465"/>
  <c r="D12" i="465"/>
  <c r="D13" i="465"/>
  <c r="G15" i="465"/>
  <c r="B14" i="465"/>
  <c r="D14" i="465"/>
  <c r="C9" i="517"/>
  <c r="N8" i="517"/>
  <c r="N9" i="517"/>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4" i="509"/>
  <c r="N3" i="517"/>
  <c r="D14" i="509"/>
  <c r="A2" i="276"/>
  <c r="A2" i="450"/>
  <c r="C7" i="391"/>
  <c r="A2" i="391"/>
  <c r="C26" i="491"/>
  <c r="C27" i="491"/>
  <c r="C28" i="491"/>
  <c r="C37" i="491"/>
  <c r="C38" i="491"/>
  <c r="C39" i="491"/>
  <c r="C4" i="491"/>
  <c r="L11" i="491"/>
  <c r="M11" i="491"/>
  <c r="C21" i="491"/>
  <c r="D25" i="224"/>
  <c r="H9" i="427"/>
  <c r="H10" i="427"/>
  <c r="H11" i="427"/>
  <c r="H12" i="427"/>
  <c r="H13" i="427"/>
  <c r="H14" i="427"/>
  <c r="H15" i="427"/>
  <c r="H16" i="427"/>
  <c r="H17" i="427"/>
  <c r="H18" i="427"/>
  <c r="H19" i="427"/>
  <c r="H20" i="427"/>
  <c r="H21" i="427"/>
  <c r="H22" i="427"/>
  <c r="H8" i="427"/>
  <c r="J8" i="427"/>
  <c r="I8" i="427"/>
  <c r="K8" i="427"/>
  <c r="L8" i="427"/>
  <c r="D5" i="450"/>
  <c r="C5" i="450"/>
  <c r="F26" i="222"/>
  <c r="B94" i="491"/>
  <c r="D8" i="222"/>
  <c r="E8" i="222"/>
  <c r="D9" i="222"/>
  <c r="E9" i="222"/>
  <c r="D10" i="222"/>
  <c r="E10" i="222"/>
  <c r="D11" i="222"/>
  <c r="E11" i="222"/>
  <c r="D12" i="222"/>
  <c r="E12" i="222"/>
  <c r="D13" i="222"/>
  <c r="E13" i="222"/>
  <c r="D14" i="222"/>
  <c r="D15" i="222"/>
  <c r="E15" i="222"/>
  <c r="D16" i="222"/>
  <c r="F16" i="222"/>
  <c r="D17" i="222"/>
  <c r="E17" i="222"/>
  <c r="D18" i="222"/>
  <c r="E18" i="222"/>
  <c r="D19" i="222"/>
  <c r="E19" i="222"/>
  <c r="D20" i="222"/>
  <c r="E20" i="222"/>
  <c r="D21" i="222"/>
  <c r="E21" i="222"/>
  <c r="D22" i="222"/>
  <c r="F22" i="222"/>
  <c r="D23" i="222"/>
  <c r="E23" i="222"/>
  <c r="D24" i="222"/>
  <c r="F24" i="222"/>
  <c r="E14" i="222"/>
  <c r="F14" i="222"/>
  <c r="H7" i="78"/>
  <c r="H8" i="78"/>
  <c r="H9" i="78"/>
  <c r="H10" i="78"/>
  <c r="H11" i="78"/>
  <c r="H12" i="78"/>
  <c r="H13" i="78"/>
  <c r="H14" i="78"/>
  <c r="H15" i="78"/>
  <c r="H16" i="78"/>
  <c r="H17" i="78"/>
  <c r="H18" i="78"/>
  <c r="H19" i="78"/>
  <c r="H20" i="78"/>
  <c r="H21" i="78"/>
  <c r="H22" i="78"/>
  <c r="H23" i="78"/>
  <c r="F11" i="29"/>
  <c r="F12" i="29"/>
  <c r="F13" i="29"/>
  <c r="F14" i="29"/>
  <c r="F15" i="29"/>
  <c r="F10" i="29"/>
  <c r="F9" i="29"/>
  <c r="F8" i="29"/>
  <c r="F7" i="29"/>
  <c r="F98" i="491"/>
  <c r="H92" i="491"/>
  <c r="H94" i="491"/>
  <c r="E74" i="491"/>
  <c r="E88" i="491"/>
  <c r="E97" i="491"/>
  <c r="F11" i="222"/>
  <c r="F9" i="222"/>
  <c r="F21" i="222"/>
  <c r="E24" i="222"/>
  <c r="F23" i="222"/>
  <c r="F8" i="222"/>
  <c r="F20" i="222"/>
  <c r="F15" i="222"/>
  <c r="E16" i="222"/>
  <c r="F10" i="222"/>
  <c r="E22" i="222"/>
  <c r="F13" i="222"/>
  <c r="E26" i="222"/>
  <c r="F19" i="222"/>
  <c r="F18" i="222"/>
  <c r="F12" i="222"/>
  <c r="F17" i="222"/>
  <c r="B15" i="283"/>
  <c r="C15" i="283"/>
  <c r="B96" i="491"/>
  <c r="E103" i="491"/>
  <c r="B26" i="215"/>
  <c r="C26" i="215"/>
  <c r="A2" i="282"/>
  <c r="B16" i="29"/>
  <c r="C16" i="29"/>
  <c r="D16" i="29"/>
  <c r="F16" i="29"/>
  <c r="G7" i="29"/>
  <c r="L6" i="29"/>
  <c r="G8" i="29"/>
  <c r="G9" i="29"/>
  <c r="G10" i="29"/>
  <c r="G11" i="29"/>
  <c r="L10" i="29"/>
  <c r="G12" i="29"/>
  <c r="G13" i="29"/>
  <c r="G14" i="29"/>
  <c r="G15" i="29"/>
  <c r="L14" i="29"/>
  <c r="L13" i="29"/>
  <c r="M14" i="29"/>
  <c r="L12" i="29"/>
  <c r="L11" i="29"/>
  <c r="L9" i="29"/>
  <c r="L8" i="29"/>
  <c r="L7" i="29"/>
  <c r="L7" i="391"/>
  <c r="C21" i="276"/>
  <c r="G16" i="29"/>
  <c r="L15" i="29"/>
  <c r="H7" i="29"/>
  <c r="H8" i="29"/>
  <c r="H9" i="29"/>
  <c r="H10" i="29"/>
  <c r="H11" i="29"/>
  <c r="H12" i="29"/>
  <c r="H13" i="29"/>
  <c r="H14" i="29"/>
  <c r="H15" i="29"/>
  <c r="H16" i="29"/>
  <c r="D6" i="374"/>
  <c r="D7" i="374"/>
  <c r="D8" i="374"/>
  <c r="D9" i="374"/>
  <c r="D10" i="374"/>
  <c r="D11" i="374"/>
  <c r="D12" i="374"/>
  <c r="D13" i="374"/>
  <c r="D14" i="374"/>
  <c r="D15" i="374"/>
  <c r="D17" i="374"/>
  <c r="D18" i="374"/>
  <c r="D19" i="374"/>
  <c r="D20" i="374"/>
  <c r="D22" i="374"/>
  <c r="O14" i="407"/>
  <c r="P14" i="407"/>
  <c r="O15" i="407"/>
  <c r="P15" i="407"/>
  <c r="O16" i="407"/>
  <c r="P16" i="407"/>
  <c r="O17" i="407"/>
  <c r="P17" i="407"/>
  <c r="O18" i="407"/>
  <c r="P18" i="407"/>
  <c r="O19" i="407"/>
  <c r="P19" i="407"/>
  <c r="O20" i="407"/>
  <c r="P20" i="407"/>
  <c r="O21" i="407"/>
  <c r="P21" i="407"/>
  <c r="O22" i="407"/>
  <c r="P22" i="407"/>
  <c r="O23" i="407"/>
  <c r="P23" i="407"/>
  <c r="O25" i="407"/>
  <c r="P25" i="407"/>
  <c r="O26" i="407"/>
  <c r="P26" i="407"/>
  <c r="O27" i="407"/>
  <c r="P27" i="407"/>
  <c r="O28" i="407"/>
  <c r="P28" i="407"/>
  <c r="O29" i="407"/>
  <c r="P29" i="407"/>
  <c r="H25" i="226"/>
  <c r="A2" i="308"/>
  <c r="F25" i="78"/>
  <c r="D25" i="78"/>
  <c r="B25" i="78"/>
  <c r="B26" i="395"/>
  <c r="D22" i="444"/>
  <c r="F8" i="444"/>
  <c r="G8" i="444"/>
  <c r="J8" i="444"/>
  <c r="F9" i="444"/>
  <c r="G9" i="444"/>
  <c r="J9" i="444"/>
  <c r="F10" i="444"/>
  <c r="G10" i="444"/>
  <c r="J10" i="444"/>
  <c r="F11" i="444"/>
  <c r="G11" i="444"/>
  <c r="J11" i="444"/>
  <c r="F12" i="444"/>
  <c r="G12" i="444"/>
  <c r="J12" i="444"/>
  <c r="F13" i="444"/>
  <c r="G13" i="444"/>
  <c r="J13" i="444"/>
  <c r="F14" i="444"/>
  <c r="G14" i="444"/>
  <c r="J14" i="444"/>
  <c r="F15" i="444"/>
  <c r="G15" i="444"/>
  <c r="J15" i="444"/>
  <c r="F16" i="444"/>
  <c r="G16" i="444"/>
  <c r="J16" i="444"/>
  <c r="F17" i="444"/>
  <c r="G17" i="444"/>
  <c r="J17" i="444"/>
  <c r="F18" i="444"/>
  <c r="G18" i="444"/>
  <c r="J18" i="444"/>
  <c r="F19" i="444"/>
  <c r="G19" i="444"/>
  <c r="J19" i="444"/>
  <c r="F20" i="444"/>
  <c r="G20" i="444"/>
  <c r="J20" i="444"/>
  <c r="F21" i="444"/>
  <c r="G21" i="444"/>
  <c r="J21" i="444"/>
  <c r="F7" i="444"/>
  <c r="D21" i="450"/>
  <c r="C21" i="450"/>
  <c r="D20" i="450"/>
  <c r="C20" i="450"/>
  <c r="D19" i="450"/>
  <c r="C19" i="450"/>
  <c r="D18" i="450"/>
  <c r="C18" i="450"/>
  <c r="D17" i="450"/>
  <c r="C17" i="450"/>
  <c r="D16" i="450"/>
  <c r="C16" i="450"/>
  <c r="D15" i="450"/>
  <c r="C15" i="450"/>
  <c r="D14" i="450"/>
  <c r="C14" i="450"/>
  <c r="D13" i="450"/>
  <c r="C13" i="450"/>
  <c r="D12" i="450"/>
  <c r="C12" i="450"/>
  <c r="D11" i="450"/>
  <c r="C11" i="450"/>
  <c r="D10" i="450"/>
  <c r="C10" i="450"/>
  <c r="D9" i="450"/>
  <c r="C9" i="450"/>
  <c r="D8" i="450"/>
  <c r="C8" i="450"/>
  <c r="D7" i="450"/>
  <c r="C7" i="450"/>
  <c r="D6" i="450"/>
  <c r="C6" i="450"/>
  <c r="I5" i="450"/>
  <c r="D22" i="450"/>
  <c r="C22" i="450"/>
  <c r="D23" i="450"/>
  <c r="C23" i="450"/>
  <c r="D24" i="450"/>
  <c r="C24" i="450"/>
  <c r="D25" i="450"/>
  <c r="C25" i="450"/>
  <c r="D26" i="450"/>
  <c r="C26" i="450"/>
  <c r="D27" i="450"/>
  <c r="C27" i="450"/>
  <c r="D28" i="450"/>
  <c r="C28" i="450"/>
  <c r="D29" i="450"/>
  <c r="C29" i="450"/>
  <c r="C10" i="391"/>
  <c r="D10" i="391"/>
  <c r="C9" i="391"/>
  <c r="D9" i="391"/>
  <c r="C8" i="391"/>
  <c r="D8" i="391"/>
  <c r="L8" i="391"/>
  <c r="L10" i="391"/>
  <c r="L9" i="391"/>
  <c r="I6" i="450"/>
  <c r="H25" i="78"/>
  <c r="D11" i="391"/>
  <c r="I23" i="444"/>
  <c r="G7" i="444"/>
  <c r="J7" i="444"/>
  <c r="L6" i="391"/>
  <c r="E7" i="391"/>
  <c r="E9" i="391"/>
  <c r="E10" i="391"/>
  <c r="E8" i="391"/>
  <c r="A2" i="381"/>
  <c r="T23" i="335"/>
  <c r="U23" i="335"/>
  <c r="E11" i="391"/>
  <c r="H24" i="226"/>
  <c r="B27" i="224"/>
  <c r="E24" i="224"/>
  <c r="F24" i="224"/>
  <c r="D24" i="215"/>
  <c r="G25" i="282"/>
  <c r="C23" i="78"/>
  <c r="E23" i="78"/>
  <c r="G23" i="78"/>
  <c r="E13" i="283"/>
  <c r="C13" i="283"/>
  <c r="C11" i="391"/>
  <c r="E24" i="215"/>
  <c r="F24" i="215"/>
  <c r="F25" i="282"/>
  <c r="D30" i="450"/>
  <c r="I11" i="450"/>
  <c r="E30" i="450"/>
  <c r="B11" i="391"/>
  <c r="E21" i="389"/>
  <c r="A20" i="384"/>
  <c r="E21" i="380"/>
  <c r="H21" i="380"/>
  <c r="D23" i="407"/>
  <c r="B28" i="377"/>
  <c r="E27" i="435"/>
  <c r="H27" i="435"/>
  <c r="E27" i="342"/>
  <c r="F27" i="342"/>
  <c r="H27" i="342"/>
  <c r="I27" i="342"/>
  <c r="F21" i="434"/>
  <c r="K21" i="434"/>
  <c r="C22" i="402"/>
  <c r="F22" i="402"/>
  <c r="G22" i="402"/>
  <c r="O21" i="427"/>
  <c r="M22" i="427"/>
  <c r="F22" i="489"/>
  <c r="G22" i="489"/>
  <c r="H22" i="489"/>
  <c r="G27" i="342"/>
  <c r="N22" i="427"/>
  <c r="L22" i="427"/>
  <c r="L21" i="427"/>
  <c r="N21" i="427"/>
  <c r="P21" i="427"/>
  <c r="H22" i="402"/>
  <c r="I22" i="402"/>
  <c r="I27" i="435"/>
  <c r="L21" i="434"/>
  <c r="F23" i="333"/>
  <c r="E23" i="333"/>
  <c r="O22" i="427"/>
  <c r="P22" i="427"/>
  <c r="B25" i="385"/>
  <c r="U6" i="385"/>
  <c r="U7" i="385"/>
  <c r="J36" i="491"/>
  <c r="J43" i="491"/>
  <c r="J37" i="491"/>
  <c r="J38" i="491"/>
  <c r="J40" i="491"/>
  <c r="J41" i="491"/>
  <c r="J42" i="491"/>
  <c r="J35" i="491"/>
  <c r="J39" i="491"/>
  <c r="B22" i="383"/>
  <c r="C22" i="383"/>
  <c r="D22" i="383"/>
  <c r="E22" i="383"/>
  <c r="F22" i="383"/>
  <c r="G22" i="383"/>
  <c r="H22" i="383"/>
  <c r="J22" i="383"/>
  <c r="K22" i="383"/>
  <c r="L22" i="383"/>
  <c r="M22" i="383"/>
  <c r="B30" i="491"/>
  <c r="E85" i="491"/>
  <c r="F50" i="491"/>
  <c r="E19" i="489"/>
  <c r="J44" i="491"/>
  <c r="N6" i="333"/>
  <c r="N10" i="333"/>
  <c r="H100" i="491"/>
  <c r="E95" i="491"/>
  <c r="E104" i="491"/>
  <c r="H96" i="491"/>
  <c r="M55" i="491"/>
  <c r="G50" i="491"/>
  <c r="B45" i="491"/>
  <c r="C25" i="407"/>
  <c r="O30" i="407"/>
  <c r="E30" i="491"/>
  <c r="E24" i="427"/>
  <c r="J24" i="427"/>
  <c r="D30" i="491"/>
  <c r="D24" i="427"/>
  <c r="I31" i="491"/>
  <c r="D14" i="491"/>
  <c r="H113" i="491"/>
  <c r="C23" i="389"/>
  <c r="I45" i="491"/>
  <c r="F14" i="491"/>
  <c r="G113" i="491"/>
  <c r="I20" i="450"/>
  <c r="J28" i="491"/>
  <c r="J30" i="491"/>
  <c r="J22" i="491"/>
  <c r="J23" i="491"/>
  <c r="J24" i="491"/>
  <c r="J25" i="491"/>
  <c r="J26" i="491"/>
  <c r="J27" i="491"/>
  <c r="J29" i="491"/>
  <c r="J21" i="491"/>
  <c r="H74" i="491"/>
  <c r="M74" i="491"/>
  <c r="B25" i="407"/>
  <c r="B24" i="374"/>
  <c r="G47" i="491"/>
  <c r="J31" i="491"/>
  <c r="E50" i="491"/>
  <c r="I32" i="491"/>
  <c r="E155" i="491"/>
  <c r="D185" i="491"/>
  <c r="F38" i="491"/>
  <c r="P30" i="407"/>
  <c r="D24" i="374"/>
  <c r="M22" i="333"/>
  <c r="A24" i="384"/>
  <c r="F30" i="450"/>
  <c r="B11" i="490"/>
  <c r="L13" i="490"/>
  <c r="C9" i="490"/>
  <c r="C10" i="490"/>
  <c r="C11" i="490"/>
  <c r="C8" i="490"/>
  <c r="C7" i="490"/>
  <c r="C6" i="490"/>
  <c r="M32" i="283"/>
  <c r="C27" i="226"/>
  <c r="D27" i="226"/>
  <c r="E27" i="226"/>
  <c r="F27" i="226"/>
  <c r="B27" i="226"/>
  <c r="H23" i="226"/>
  <c r="A23" i="226"/>
  <c r="D23" i="224"/>
  <c r="F23" i="224"/>
  <c r="J23" i="217"/>
  <c r="A2" i="217"/>
  <c r="D23" i="215"/>
  <c r="A2" i="215"/>
  <c r="F23" i="215"/>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5" i="283"/>
  <c r="G24" i="282"/>
  <c r="N25" i="78"/>
  <c r="G23" i="282"/>
  <c r="K18" i="29"/>
  <c r="A2" i="389"/>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I12" i="383"/>
  <c r="I13" i="383"/>
  <c r="I14" i="383"/>
  <c r="I15" i="383"/>
  <c r="I16" i="383"/>
  <c r="I17" i="383"/>
  <c r="I18" i="383"/>
  <c r="I20" i="383"/>
  <c r="N15" i="383"/>
  <c r="N16" i="383"/>
  <c r="N17" i="383"/>
  <c r="N18" i="383"/>
  <c r="N20" i="383"/>
  <c r="A2" i="382"/>
  <c r="A2" i="383"/>
  <c r="A2" i="384"/>
  <c r="A22" i="384"/>
  <c r="A2" i="335"/>
  <c r="A2" i="489"/>
  <c r="A2" i="333"/>
  <c r="A2" i="434"/>
  <c r="A2" i="402"/>
  <c r="B2" i="435"/>
  <c r="B2" i="342"/>
  <c r="B2" i="380"/>
  <c r="G23" i="380"/>
  <c r="F23" i="380"/>
  <c r="D23" i="380"/>
  <c r="C23" i="380"/>
  <c r="E20" i="380"/>
  <c r="H20" i="380"/>
  <c r="A2" i="273"/>
  <c r="B7" i="273"/>
  <c r="B8" i="273"/>
  <c r="B9" i="273"/>
  <c r="B10" i="273"/>
  <c r="B11" i="273"/>
  <c r="B12" i="273"/>
  <c r="B13" i="273"/>
  <c r="B14" i="273"/>
  <c r="B6" i="273"/>
  <c r="K5" i="273"/>
  <c r="B8" i="272"/>
  <c r="B9" i="272"/>
  <c r="B10" i="272"/>
  <c r="B11" i="272"/>
  <c r="B12" i="272"/>
  <c r="B13" i="272"/>
  <c r="B14" i="272"/>
  <c r="B15" i="272"/>
  <c r="B16" i="272"/>
  <c r="B7" i="272"/>
  <c r="A2" i="272"/>
  <c r="A2" i="374"/>
  <c r="D21" i="374"/>
  <c r="O13" i="407"/>
  <c r="A2" i="407"/>
  <c r="D22" i="407"/>
  <c r="H30" i="377"/>
  <c r="M9" i="377"/>
  <c r="G30" i="377"/>
  <c r="L9" i="377"/>
  <c r="F30" i="377"/>
  <c r="N9" i="377"/>
  <c r="E30" i="377"/>
  <c r="B26" i="377"/>
  <c r="B27" i="377"/>
  <c r="B25" i="377"/>
  <c r="J30" i="377"/>
  <c r="C30" i="377"/>
  <c r="K9" i="377"/>
  <c r="B30" i="377"/>
  <c r="J9" i="377"/>
  <c r="O32" i="407"/>
  <c r="O17" i="383"/>
  <c r="O16" i="383"/>
  <c r="O18" i="383"/>
  <c r="O15" i="383"/>
  <c r="B17" i="272"/>
  <c r="M17" i="272"/>
  <c r="O20" i="383"/>
  <c r="G29" i="435"/>
  <c r="F29" i="435"/>
  <c r="D29" i="435"/>
  <c r="C29" i="435"/>
  <c r="H12" i="435"/>
  <c r="H13" i="435"/>
  <c r="H14" i="435"/>
  <c r="H15" i="435"/>
  <c r="H16" i="435"/>
  <c r="H17" i="435"/>
  <c r="H18" i="435"/>
  <c r="H19" i="435"/>
  <c r="H20" i="435"/>
  <c r="H21" i="435"/>
  <c r="H22" i="435"/>
  <c r="H23" i="435"/>
  <c r="H24" i="435"/>
  <c r="H25" i="435"/>
  <c r="H26" i="435"/>
  <c r="E12" i="435"/>
  <c r="E13" i="435"/>
  <c r="E14" i="435"/>
  <c r="E15" i="435"/>
  <c r="E16" i="435"/>
  <c r="E17" i="435"/>
  <c r="E18" i="435"/>
  <c r="E19" i="435"/>
  <c r="E20" i="435"/>
  <c r="E21" i="435"/>
  <c r="E22" i="435"/>
  <c r="E23" i="435"/>
  <c r="E24" i="435"/>
  <c r="I24" i="435"/>
  <c r="E25" i="435"/>
  <c r="E26" i="435"/>
  <c r="E11" i="435"/>
  <c r="H25" i="342"/>
  <c r="I25" i="342"/>
  <c r="H26" i="342"/>
  <c r="I26" i="342"/>
  <c r="H24" i="342"/>
  <c r="I24" i="342"/>
  <c r="D29" i="342"/>
  <c r="C29" i="342"/>
  <c r="F26" i="342"/>
  <c r="G26" i="342"/>
  <c r="F14" i="434"/>
  <c r="F15" i="434"/>
  <c r="F16" i="434"/>
  <c r="F17" i="434"/>
  <c r="F18" i="434"/>
  <c r="F19" i="434"/>
  <c r="F20" i="434"/>
  <c r="K16" i="434"/>
  <c r="K17" i="434"/>
  <c r="K18" i="434"/>
  <c r="K19" i="434"/>
  <c r="K20" i="434"/>
  <c r="I23" i="434"/>
  <c r="H23" i="434"/>
  <c r="G23" i="434"/>
  <c r="D23" i="434"/>
  <c r="C23" i="434"/>
  <c r="B23" i="434"/>
  <c r="E24" i="402"/>
  <c r="D24" i="402"/>
  <c r="B24" i="402"/>
  <c r="C18" i="402"/>
  <c r="C19" i="402"/>
  <c r="C20" i="402"/>
  <c r="C21" i="402"/>
  <c r="F21" i="402"/>
  <c r="G21" i="402"/>
  <c r="G21" i="489"/>
  <c r="H21" i="489"/>
  <c r="M21" i="427"/>
  <c r="F21" i="489"/>
  <c r="F22" i="333"/>
  <c r="E22" i="333"/>
  <c r="F22" i="335"/>
  <c r="K22" i="335"/>
  <c r="J22" i="335"/>
  <c r="B20" i="389"/>
  <c r="C24" i="489"/>
  <c r="I14" i="435"/>
  <c r="L17" i="434"/>
  <c r="I23" i="435"/>
  <c r="I25" i="435"/>
  <c r="I21" i="435"/>
  <c r="I13" i="435"/>
  <c r="C22" i="385"/>
  <c r="E20" i="389"/>
  <c r="D20" i="389"/>
  <c r="H29" i="342"/>
  <c r="I29" i="342"/>
  <c r="I17" i="435"/>
  <c r="I18" i="435"/>
  <c r="J31" i="377"/>
  <c r="E29" i="342"/>
  <c r="H21" i="402"/>
  <c r="I21" i="402"/>
  <c r="I20" i="402"/>
  <c r="I19" i="402"/>
  <c r="I18" i="402"/>
  <c r="L18" i="434"/>
  <c r="L16" i="434"/>
  <c r="I12" i="435"/>
  <c r="I26" i="435"/>
  <c r="I22" i="435"/>
  <c r="I20" i="435"/>
  <c r="I19" i="435"/>
  <c r="I16" i="435"/>
  <c r="I15" i="435"/>
  <c r="L20" i="434"/>
  <c r="L19" i="434"/>
  <c r="L22" i="335"/>
  <c r="F23" i="434"/>
  <c r="K23" i="434"/>
  <c r="H29" i="435"/>
  <c r="D24" i="489"/>
  <c r="Q22" i="427"/>
  <c r="D25" i="407"/>
  <c r="E29" i="435"/>
  <c r="B24" i="489"/>
  <c r="N18" i="517"/>
  <c r="C24" i="402"/>
  <c r="F24" i="402"/>
  <c r="G24" i="402"/>
  <c r="N14" i="402"/>
  <c r="D23" i="385"/>
  <c r="U3" i="342"/>
  <c r="L46" i="522"/>
  <c r="I24" i="402"/>
  <c r="H24" i="402"/>
  <c r="L23" i="434"/>
  <c r="M23" i="434"/>
  <c r="I29" i="435"/>
  <c r="H20" i="489"/>
  <c r="G20" i="489"/>
  <c r="F20" i="489"/>
  <c r="H19" i="489"/>
  <c r="E18" i="489"/>
  <c r="H18" i="489"/>
  <c r="E17" i="489"/>
  <c r="G17" i="489"/>
  <c r="E16" i="489"/>
  <c r="H16" i="489"/>
  <c r="E15" i="489"/>
  <c r="H15" i="489"/>
  <c r="E14" i="489"/>
  <c r="H14" i="489"/>
  <c r="E13" i="489"/>
  <c r="H13" i="489"/>
  <c r="E11" i="489"/>
  <c r="G11" i="489"/>
  <c r="E7" i="489"/>
  <c r="F7" i="489"/>
  <c r="E6" i="489"/>
  <c r="F14" i="489"/>
  <c r="F17" i="489"/>
  <c r="H17" i="489"/>
  <c r="F13" i="489"/>
  <c r="G13" i="489"/>
  <c r="F19" i="489"/>
  <c r="G19" i="489"/>
  <c r="F16" i="489"/>
  <c r="G16" i="489"/>
  <c r="G7" i="489"/>
  <c r="H6" i="489"/>
  <c r="G6" i="489"/>
  <c r="F6" i="489"/>
  <c r="F11" i="489"/>
  <c r="H11" i="489"/>
  <c r="G14" i="489"/>
  <c r="E12" i="489"/>
  <c r="G12" i="489"/>
  <c r="F15" i="489"/>
  <c r="F18" i="489"/>
  <c r="E10" i="489"/>
  <c r="G15" i="489"/>
  <c r="G18" i="489"/>
  <c r="H7" i="489"/>
  <c r="E24" i="489"/>
  <c r="E8" i="489"/>
  <c r="G8" i="489"/>
  <c r="E9" i="489"/>
  <c r="D8" i="215"/>
  <c r="D9" i="215"/>
  <c r="D10" i="215"/>
  <c r="D11" i="215"/>
  <c r="D12" i="215"/>
  <c r="D13" i="215"/>
  <c r="D14" i="215"/>
  <c r="D15" i="215"/>
  <c r="D16" i="215"/>
  <c r="D17" i="215"/>
  <c r="Q15" i="215"/>
  <c r="D18" i="215"/>
  <c r="D19" i="215"/>
  <c r="D20" i="215"/>
  <c r="D21" i="215"/>
  <c r="Q19" i="215"/>
  <c r="D22" i="215"/>
  <c r="D7" i="215"/>
  <c r="Q13" i="215"/>
  <c r="Q8" i="215"/>
  <c r="L3" i="489"/>
  <c r="Q17" i="215"/>
  <c r="Q14" i="215"/>
  <c r="Q10" i="215"/>
  <c r="Q16" i="215"/>
  <c r="Q9" i="215"/>
  <c r="Q11" i="215"/>
  <c r="Q18" i="215"/>
  <c r="Q7" i="215"/>
  <c r="Q12" i="215"/>
  <c r="Q20" i="215"/>
  <c r="Q21" i="215"/>
  <c r="Q6" i="215"/>
  <c r="Q23" i="215"/>
  <c r="F24" i="489"/>
  <c r="H24" i="489"/>
  <c r="H10" i="489"/>
  <c r="F10" i="489"/>
  <c r="G24" i="489"/>
  <c r="F8" i="489"/>
  <c r="H8" i="489"/>
  <c r="H9" i="489"/>
  <c r="F9" i="489"/>
  <c r="H12" i="489"/>
  <c r="F12" i="489"/>
  <c r="G9" i="489"/>
  <c r="G10" i="489"/>
  <c r="Q26" i="215"/>
  <c r="D9" i="395"/>
  <c r="D10" i="395"/>
  <c r="D11" i="395"/>
  <c r="D12" i="395"/>
  <c r="D13" i="395"/>
  <c r="D14" i="395"/>
  <c r="D15" i="395"/>
  <c r="D16" i="395"/>
  <c r="D17" i="395"/>
  <c r="D18" i="395"/>
  <c r="D19" i="395"/>
  <c r="D20" i="395"/>
  <c r="D21" i="395"/>
  <c r="D22" i="395"/>
  <c r="C7" i="177"/>
  <c r="C8" i="177"/>
  <c r="C10" i="177"/>
  <c r="C9" i="177"/>
  <c r="J23" i="384"/>
  <c r="H21" i="226"/>
  <c r="H20" i="226"/>
  <c r="H19" i="226"/>
  <c r="H18" i="226"/>
  <c r="H17" i="226"/>
  <c r="H16" i="226"/>
  <c r="H15" i="226"/>
  <c r="H14" i="226"/>
  <c r="H13" i="226"/>
  <c r="H12" i="226"/>
  <c r="H11" i="226"/>
  <c r="H10" i="226"/>
  <c r="H9" i="226"/>
  <c r="H8" i="226"/>
  <c r="G7" i="226"/>
  <c r="G27" i="226"/>
  <c r="C27" i="224"/>
  <c r="D22" i="224"/>
  <c r="F22" i="224"/>
  <c r="D21" i="224"/>
  <c r="F21" i="224"/>
  <c r="D20" i="224"/>
  <c r="F20" i="224"/>
  <c r="D19" i="224"/>
  <c r="E19" i="224"/>
  <c r="D18" i="224"/>
  <c r="F18" i="224"/>
  <c r="D17" i="224"/>
  <c r="F17" i="224"/>
  <c r="D16" i="224"/>
  <c r="F16" i="224"/>
  <c r="D15" i="224"/>
  <c r="E15" i="224"/>
  <c r="D14" i="224"/>
  <c r="F14" i="224"/>
  <c r="D13" i="224"/>
  <c r="F13" i="224"/>
  <c r="D12" i="224"/>
  <c r="F12" i="224"/>
  <c r="D11" i="224"/>
  <c r="E11" i="224"/>
  <c r="D10" i="224"/>
  <c r="F10" i="224"/>
  <c r="D9" i="224"/>
  <c r="F9" i="224"/>
  <c r="D8" i="224"/>
  <c r="F8" i="224"/>
  <c r="D7" i="224"/>
  <c r="E7" i="224"/>
  <c r="C27" i="222"/>
  <c r="B27" i="222"/>
  <c r="Q24" i="222"/>
  <c r="D7" i="222"/>
  <c r="H27" i="217"/>
  <c r="G27" i="217"/>
  <c r="F27" i="217"/>
  <c r="E27" i="217"/>
  <c r="D27" i="217"/>
  <c r="C27" i="217"/>
  <c r="B27" i="217"/>
  <c r="J21" i="217"/>
  <c r="M21" i="217"/>
  <c r="J20" i="217"/>
  <c r="K20" i="217"/>
  <c r="J19" i="217"/>
  <c r="J18" i="217"/>
  <c r="J17" i="217"/>
  <c r="Q17" i="217"/>
  <c r="J16" i="217"/>
  <c r="O16" i="217"/>
  <c r="J15" i="217"/>
  <c r="M15" i="217"/>
  <c r="J14" i="217"/>
  <c r="J13" i="217"/>
  <c r="P13" i="217"/>
  <c r="J12" i="217"/>
  <c r="J11" i="217"/>
  <c r="Q11" i="217"/>
  <c r="J10" i="217"/>
  <c r="O10" i="217"/>
  <c r="J9" i="217"/>
  <c r="J8" i="217"/>
  <c r="J7" i="217"/>
  <c r="P7" i="217"/>
  <c r="A2" i="222"/>
  <c r="A2" i="224"/>
  <c r="A2" i="226"/>
  <c r="C27" i="215"/>
  <c r="B27" i="215"/>
  <c r="D26" i="78"/>
  <c r="B26"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c r="D38" i="386"/>
  <c r="D37" i="386"/>
  <c r="N14" i="383"/>
  <c r="O14" i="383"/>
  <c r="N13" i="383"/>
  <c r="O13" i="383"/>
  <c r="N12" i="383"/>
  <c r="O12" i="383"/>
  <c r="N11" i="383"/>
  <c r="I11" i="383"/>
  <c r="N10" i="383"/>
  <c r="I10" i="383"/>
  <c r="N9" i="383"/>
  <c r="I9" i="383"/>
  <c r="N8" i="383"/>
  <c r="I8" i="383"/>
  <c r="N7" i="383"/>
  <c r="I7" i="383"/>
  <c r="N6" i="383"/>
  <c r="I6" i="383"/>
  <c r="N5" i="383"/>
  <c r="I5" i="383"/>
  <c r="M23" i="382"/>
  <c r="L23" i="382"/>
  <c r="K23" i="382"/>
  <c r="J23" i="382"/>
  <c r="H23" i="382"/>
  <c r="G23" i="382"/>
  <c r="F23" i="382"/>
  <c r="E23" i="382"/>
  <c r="D23" i="382"/>
  <c r="C23" i="382"/>
  <c r="B23"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P13" i="407"/>
  <c r="P32" i="407"/>
  <c r="D13" i="407"/>
  <c r="D12" i="407"/>
  <c r="D11" i="407"/>
  <c r="D10" i="407"/>
  <c r="O9" i="407"/>
  <c r="D9" i="407"/>
  <c r="D8" i="407"/>
  <c r="D7" i="407"/>
  <c r="B23" i="377"/>
  <c r="B22" i="377"/>
  <c r="B21" i="377"/>
  <c r="B20" i="377"/>
  <c r="B19" i="377"/>
  <c r="B18" i="377"/>
  <c r="B17" i="377"/>
  <c r="B16" i="377"/>
  <c r="B15" i="377"/>
  <c r="B14" i="377"/>
  <c r="B13" i="377"/>
  <c r="H11" i="435"/>
  <c r="I11" i="435"/>
  <c r="E25" i="342"/>
  <c r="E24" i="342"/>
  <c r="H23" i="342"/>
  <c r="I23" i="342"/>
  <c r="E23" i="342"/>
  <c r="H22" i="342"/>
  <c r="I22" i="342"/>
  <c r="E22" i="342"/>
  <c r="H21" i="342"/>
  <c r="I21" i="342"/>
  <c r="E21" i="342"/>
  <c r="H20" i="342"/>
  <c r="I20" i="342"/>
  <c r="E20" i="342"/>
  <c r="H19" i="342"/>
  <c r="I19" i="342"/>
  <c r="E19" i="342"/>
  <c r="H18" i="342"/>
  <c r="I18" i="342"/>
  <c r="E18" i="342"/>
  <c r="H17" i="342"/>
  <c r="I17" i="342"/>
  <c r="E17" i="342"/>
  <c r="H16" i="342"/>
  <c r="I16" i="342"/>
  <c r="E16" i="342"/>
  <c r="H15" i="342"/>
  <c r="I15" i="342"/>
  <c r="E15" i="342"/>
  <c r="H14" i="342"/>
  <c r="I14" i="342"/>
  <c r="E14" i="342"/>
  <c r="H13" i="342"/>
  <c r="I13" i="342"/>
  <c r="E13" i="342"/>
  <c r="H12" i="342"/>
  <c r="I12" i="342"/>
  <c r="E12" i="342"/>
  <c r="H11" i="342"/>
  <c r="I11" i="342"/>
  <c r="E11" i="342"/>
  <c r="R13" i="342"/>
  <c r="J18" i="434"/>
  <c r="E18" i="434"/>
  <c r="J17" i="434"/>
  <c r="E17" i="434"/>
  <c r="J16" i="434"/>
  <c r="E16" i="434"/>
  <c r="K15" i="434"/>
  <c r="L15" i="434"/>
  <c r="J15" i="434"/>
  <c r="E15" i="434"/>
  <c r="K14" i="434"/>
  <c r="L14" i="434"/>
  <c r="J14" i="434"/>
  <c r="E14" i="434"/>
  <c r="K13" i="434"/>
  <c r="J13" i="434"/>
  <c r="F13" i="434"/>
  <c r="E13" i="434"/>
  <c r="K12" i="434"/>
  <c r="J12" i="434"/>
  <c r="F12" i="434"/>
  <c r="L12" i="434"/>
  <c r="E12" i="434"/>
  <c r="K11" i="434"/>
  <c r="J11" i="434"/>
  <c r="F11" i="434"/>
  <c r="E11" i="434"/>
  <c r="K10" i="434"/>
  <c r="J10" i="434"/>
  <c r="F10" i="434"/>
  <c r="E10" i="434"/>
  <c r="K9" i="434"/>
  <c r="J9" i="434"/>
  <c r="F9" i="434"/>
  <c r="L9" i="434"/>
  <c r="E9" i="434"/>
  <c r="K8" i="434"/>
  <c r="J8" i="434"/>
  <c r="F8" i="434"/>
  <c r="E8" i="434"/>
  <c r="K7" i="434"/>
  <c r="J7" i="434"/>
  <c r="F7" i="434"/>
  <c r="L7" i="434"/>
  <c r="E7" i="434"/>
  <c r="K6" i="434"/>
  <c r="J6" i="434"/>
  <c r="F6" i="434"/>
  <c r="E6" i="434"/>
  <c r="K5" i="434"/>
  <c r="J5" i="434"/>
  <c r="F5" i="434"/>
  <c r="E5" i="434"/>
  <c r="C144" i="402"/>
  <c r="F20" i="402"/>
  <c r="F19" i="402"/>
  <c r="F18" i="402"/>
  <c r="F17" i="402"/>
  <c r="G17" i="402"/>
  <c r="C17" i="402"/>
  <c r="F16" i="402"/>
  <c r="G16" i="402"/>
  <c r="C16" i="402"/>
  <c r="F15" i="402"/>
  <c r="G15" i="402"/>
  <c r="C15" i="402"/>
  <c r="F14" i="402"/>
  <c r="G14" i="402"/>
  <c r="C14" i="402"/>
  <c r="F13" i="402"/>
  <c r="G13" i="402"/>
  <c r="C13" i="402"/>
  <c r="F12" i="402"/>
  <c r="G12" i="402"/>
  <c r="C12" i="402"/>
  <c r="F11" i="402"/>
  <c r="G11" i="402"/>
  <c r="C11" i="402"/>
  <c r="F10" i="402"/>
  <c r="G10" i="402"/>
  <c r="C10" i="402"/>
  <c r="F9" i="402"/>
  <c r="G9" i="402"/>
  <c r="C9" i="402"/>
  <c r="F8" i="402"/>
  <c r="G8" i="402"/>
  <c r="C8" i="402"/>
  <c r="F7" i="402"/>
  <c r="G7" i="402"/>
  <c r="C7" i="402"/>
  <c r="F6" i="402"/>
  <c r="G6" i="402"/>
  <c r="C6" i="402"/>
  <c r="M19" i="427"/>
  <c r="M18" i="427"/>
  <c r="M17" i="427"/>
  <c r="M16" i="427"/>
  <c r="M15" i="427"/>
  <c r="M14" i="427"/>
  <c r="M13" i="427"/>
  <c r="M12" i="427"/>
  <c r="M11" i="427"/>
  <c r="M10" i="427"/>
  <c r="M9" i="427"/>
  <c r="M8" i="427"/>
  <c r="J7" i="427"/>
  <c r="I7" i="427"/>
  <c r="J6" i="427"/>
  <c r="I6" i="427"/>
  <c r="I5" i="427"/>
  <c r="K5" i="427"/>
  <c r="F21" i="333"/>
  <c r="E21" i="333"/>
  <c r="F20" i="333"/>
  <c r="E20" i="333"/>
  <c r="F19" i="333"/>
  <c r="E19" i="333"/>
  <c r="E18" i="333"/>
  <c r="E16" i="333"/>
  <c r="K21" i="335"/>
  <c r="J21" i="335"/>
  <c r="B19" i="389"/>
  <c r="F21" i="335"/>
  <c r="K20" i="335"/>
  <c r="J20" i="335"/>
  <c r="B18" i="389"/>
  <c r="F20" i="335"/>
  <c r="K19" i="335"/>
  <c r="J19" i="335"/>
  <c r="B17" i="389"/>
  <c r="F19" i="335"/>
  <c r="K18" i="335"/>
  <c r="J18" i="335"/>
  <c r="B16" i="389"/>
  <c r="F18" i="335"/>
  <c r="K17" i="335"/>
  <c r="J17" i="335"/>
  <c r="B15" i="389"/>
  <c r="F17" i="335"/>
  <c r="K16" i="335"/>
  <c r="J16" i="335"/>
  <c r="B14" i="389"/>
  <c r="F16" i="335"/>
  <c r="K15" i="335"/>
  <c r="J15" i="335"/>
  <c r="B13" i="389"/>
  <c r="F15" i="335"/>
  <c r="K14" i="335"/>
  <c r="J14" i="335"/>
  <c r="B12" i="389"/>
  <c r="F14" i="335"/>
  <c r="K13" i="335"/>
  <c r="J13" i="335"/>
  <c r="B11" i="389"/>
  <c r="C13" i="385"/>
  <c r="F13" i="335"/>
  <c r="K12" i="335"/>
  <c r="J12" i="335"/>
  <c r="B10" i="389"/>
  <c r="C12" i="385"/>
  <c r="F12" i="335"/>
  <c r="K11" i="335"/>
  <c r="J11" i="335"/>
  <c r="B9" i="389"/>
  <c r="C11" i="385"/>
  <c r="F11" i="335"/>
  <c r="K10" i="335"/>
  <c r="J10" i="335"/>
  <c r="B8" i="389"/>
  <c r="C10" i="385"/>
  <c r="F10" i="335"/>
  <c r="K9" i="335"/>
  <c r="J9" i="335"/>
  <c r="B7" i="389"/>
  <c r="C9" i="385"/>
  <c r="F9" i="335"/>
  <c r="K8" i="335"/>
  <c r="J8" i="335"/>
  <c r="B6" i="389"/>
  <c r="C8" i="385"/>
  <c r="F8" i="335"/>
  <c r="K7" i="335"/>
  <c r="J7" i="335"/>
  <c r="B5" i="389"/>
  <c r="C7" i="385"/>
  <c r="E6" i="78"/>
  <c r="L13" i="434"/>
  <c r="O7" i="383"/>
  <c r="C6" i="78"/>
  <c r="D8" i="385"/>
  <c r="D9" i="385"/>
  <c r="D10" i="385"/>
  <c r="D11" i="385"/>
  <c r="D12" i="385"/>
  <c r="C14" i="385"/>
  <c r="E12" i="389"/>
  <c r="D12" i="389"/>
  <c r="C15" i="385"/>
  <c r="E13" i="389"/>
  <c r="D13" i="389"/>
  <c r="C16" i="385"/>
  <c r="E14" i="389"/>
  <c r="D14" i="389"/>
  <c r="C17" i="385"/>
  <c r="E15" i="389"/>
  <c r="D15" i="389"/>
  <c r="C18" i="385"/>
  <c r="D18" i="385"/>
  <c r="E16" i="389"/>
  <c r="D16" i="389"/>
  <c r="C19" i="385"/>
  <c r="E17" i="389"/>
  <c r="D17" i="389"/>
  <c r="C20" i="385"/>
  <c r="E18" i="389"/>
  <c r="D18" i="389"/>
  <c r="C21" i="385"/>
  <c r="E19" i="389"/>
  <c r="D19" i="389"/>
  <c r="D5" i="389"/>
  <c r="U2" i="342"/>
  <c r="T5" i="342"/>
  <c r="T8" i="342"/>
  <c r="R10" i="342"/>
  <c r="R11" i="342"/>
  <c r="K6" i="427"/>
  <c r="C30" i="450"/>
  <c r="I4"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2" i="383"/>
  <c r="N22" i="383"/>
  <c r="L5" i="434"/>
  <c r="L8" i="434"/>
  <c r="L11" i="434"/>
  <c r="L20" i="335"/>
  <c r="L21" i="335"/>
  <c r="N8" i="427"/>
  <c r="G20" i="78"/>
  <c r="E20" i="78"/>
  <c r="N25" i="217"/>
  <c r="L7" i="335"/>
  <c r="L8" i="335"/>
  <c r="L9" i="335"/>
  <c r="L10" i="335"/>
  <c r="L11" i="335"/>
  <c r="L12" i="335"/>
  <c r="D13" i="385"/>
  <c r="L13" i="335"/>
  <c r="L14" i="335"/>
  <c r="L15" i="335"/>
  <c r="L16" i="335"/>
  <c r="L17" i="335"/>
  <c r="L18" i="335"/>
  <c r="L19" i="335"/>
  <c r="E14" i="333"/>
  <c r="F16" i="333"/>
  <c r="F15" i="333"/>
  <c r="E15" i="333"/>
  <c r="F18" i="333"/>
  <c r="F17" i="333"/>
  <c r="E17"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3" i="382"/>
  <c r="N23"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7" i="215"/>
  <c r="K8" i="217"/>
  <c r="R8" i="217"/>
  <c r="M9" i="217"/>
  <c r="P9" i="217"/>
  <c r="K14" i="217"/>
  <c r="R14" i="217"/>
  <c r="B19" i="386"/>
  <c r="G19" i="386"/>
  <c r="H23" i="380"/>
  <c r="V21" i="380"/>
  <c r="E9" i="224"/>
  <c r="O14" i="217"/>
  <c r="R9" i="217"/>
  <c r="P15" i="217"/>
  <c r="L11" i="217"/>
  <c r="R11" i="217"/>
  <c r="M17" i="217"/>
  <c r="O8" i="217"/>
  <c r="F26" i="215"/>
  <c r="B15" i="273"/>
  <c r="B21" i="386"/>
  <c r="G21" i="386"/>
  <c r="B10" i="386"/>
  <c r="G10" i="386"/>
  <c r="G22" i="444"/>
  <c r="J22" i="444"/>
  <c r="F26" i="78"/>
  <c r="B12" i="386"/>
  <c r="G12" i="386"/>
  <c r="D47" i="386"/>
  <c r="J23" i="434"/>
  <c r="F25" i="335"/>
  <c r="C6" i="177"/>
  <c r="C11" i="177"/>
  <c r="O10" i="383"/>
  <c r="O8" i="383"/>
  <c r="O5" i="383"/>
  <c r="D49" i="386"/>
  <c r="B17" i="386"/>
  <c r="E17" i="386"/>
  <c r="D40" i="386"/>
  <c r="F24" i="386"/>
  <c r="D36" i="386"/>
  <c r="B8" i="386"/>
  <c r="G8" i="386"/>
  <c r="B23" i="386"/>
  <c r="G23" i="386"/>
  <c r="E50" i="386"/>
  <c r="B22" i="386"/>
  <c r="G22" i="386"/>
  <c r="E49" i="386"/>
  <c r="B20" i="386"/>
  <c r="G20" i="386"/>
  <c r="B18" i="386"/>
  <c r="G18" i="386"/>
  <c r="E45" i="386"/>
  <c r="B16" i="386"/>
  <c r="G16" i="386"/>
  <c r="E44" i="386"/>
  <c r="E43" i="386"/>
  <c r="B15" i="386"/>
  <c r="G15" i="386"/>
  <c r="E42" i="386"/>
  <c r="B14" i="386"/>
  <c r="G14" i="386"/>
  <c r="B13" i="386"/>
  <c r="G13" i="386"/>
  <c r="B11" i="386"/>
  <c r="G11" i="386"/>
  <c r="E38" i="386"/>
  <c r="E37" i="386"/>
  <c r="B9" i="386"/>
  <c r="G9" i="386"/>
  <c r="E36" i="386"/>
  <c r="D24" i="386"/>
  <c r="M24" i="427"/>
  <c r="E23" i="434"/>
  <c r="H7" i="226"/>
  <c r="H27" i="226"/>
  <c r="F7" i="224"/>
  <c r="F15" i="224"/>
  <c r="E17" i="224"/>
  <c r="E21" i="224"/>
  <c r="E13" i="224"/>
  <c r="F11" i="224"/>
  <c r="F19" i="224"/>
  <c r="E8" i="224"/>
  <c r="E12" i="224"/>
  <c r="E16" i="224"/>
  <c r="E20" i="224"/>
  <c r="E25" i="224"/>
  <c r="F25" i="224"/>
  <c r="D27" i="224"/>
  <c r="E27" i="224"/>
  <c r="E10" i="224"/>
  <c r="E14" i="224"/>
  <c r="E18" i="224"/>
  <c r="E22" i="224"/>
  <c r="D27"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1" i="217"/>
  <c r="L7" i="217"/>
  <c r="R10" i="217"/>
  <c r="L13" i="217"/>
  <c r="R16" i="217"/>
  <c r="L19" i="217"/>
  <c r="Q25" i="217"/>
  <c r="J32" i="217"/>
  <c r="M7" i="217"/>
  <c r="Q9" i="217"/>
  <c r="K12" i="217"/>
  <c r="M13" i="217"/>
  <c r="Q15" i="217"/>
  <c r="K18" i="217"/>
  <c r="M19" i="217"/>
  <c r="Q21" i="217"/>
  <c r="R25" i="217"/>
  <c r="J27" i="217"/>
  <c r="J33" i="217"/>
  <c r="Q10" i="217"/>
  <c r="K13" i="217"/>
  <c r="Q16" i="217"/>
  <c r="K19" i="217"/>
  <c r="N7" i="217"/>
  <c r="L12" i="217"/>
  <c r="N13" i="217"/>
  <c r="R15" i="217"/>
  <c r="L18" i="217"/>
  <c r="N19" i="217"/>
  <c r="R21" i="217"/>
  <c r="J34" i="217"/>
  <c r="K7" i="217"/>
  <c r="O7" i="217"/>
  <c r="Q8" i="217"/>
  <c r="K11" i="217"/>
  <c r="M12" i="217"/>
  <c r="O13" i="217"/>
  <c r="Q14" i="217"/>
  <c r="K17" i="217"/>
  <c r="M18" i="217"/>
  <c r="O19" i="217"/>
  <c r="Q20" i="217"/>
  <c r="J35" i="217"/>
  <c r="P19" i="217"/>
  <c r="Q7" i="217"/>
  <c r="K10" i="217"/>
  <c r="Q13" i="217"/>
  <c r="K16" i="217"/>
  <c r="Q19" i="217"/>
  <c r="J38" i="217"/>
  <c r="R7" i="217"/>
  <c r="L10" i="217"/>
  <c r="N11" i="217"/>
  <c r="P12" i="217"/>
  <c r="R13" i="217"/>
  <c r="L16" i="217"/>
  <c r="N17" i="217"/>
  <c r="P18" i="217"/>
  <c r="R19" i="217"/>
  <c r="K25" i="217"/>
  <c r="J36" i="217"/>
  <c r="K9" i="217"/>
  <c r="M10" i="217"/>
  <c r="O11" i="217"/>
  <c r="Q12" i="217"/>
  <c r="K15" i="217"/>
  <c r="M16" i="217"/>
  <c r="O17" i="217"/>
  <c r="Q18" i="217"/>
  <c r="K21" i="217"/>
  <c r="L25" i="217"/>
  <c r="L9" i="217"/>
  <c r="N10" i="217"/>
  <c r="P11" i="217"/>
  <c r="R12" i="217"/>
  <c r="L15" i="217"/>
  <c r="N16" i="217"/>
  <c r="P17" i="217"/>
  <c r="R18" i="217"/>
  <c r="L21" i="217"/>
  <c r="M25" i="217"/>
  <c r="E26" i="215"/>
  <c r="E23" i="380"/>
  <c r="V20" i="380"/>
  <c r="D20" i="385"/>
  <c r="D16" i="385"/>
  <c r="D19" i="385"/>
  <c r="D17" i="385"/>
  <c r="C25" i="385"/>
  <c r="E23" i="389"/>
  <c r="D23" i="389"/>
  <c r="D21" i="385"/>
  <c r="D22" i="385"/>
  <c r="I8" i="450"/>
  <c r="J6" i="450"/>
  <c r="I9" i="450"/>
  <c r="J16" i="273"/>
  <c r="K6" i="273"/>
  <c r="L6" i="273"/>
  <c r="D14" i="385"/>
  <c r="D15" i="385"/>
  <c r="V24" i="380"/>
  <c r="X5" i="380"/>
  <c r="Y5" i="380"/>
  <c r="L25" i="335"/>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E24" i="389"/>
  <c r="O22" i="383"/>
  <c r="C7" i="273"/>
  <c r="E27" i="215"/>
  <c r="G29" i="342"/>
  <c r="Q25" i="342"/>
  <c r="F29" i="342"/>
  <c r="G25" i="78"/>
  <c r="E25" i="78"/>
  <c r="C22" i="276"/>
  <c r="E19" i="386"/>
  <c r="O23" i="382"/>
  <c r="F27" i="215"/>
  <c r="E7" i="333"/>
  <c r="C14" i="273"/>
  <c r="L8" i="273"/>
  <c r="E10" i="386"/>
  <c r="O36" i="407"/>
  <c r="O38" i="407"/>
  <c r="F27" i="222"/>
  <c r="C6" i="273"/>
  <c r="C9" i="273"/>
  <c r="C10" i="273"/>
  <c r="C11" i="273"/>
  <c r="C13" i="273"/>
  <c r="C12" i="273"/>
  <c r="C8" i="273"/>
  <c r="E21" i="386"/>
  <c r="G17" i="386"/>
  <c r="E13" i="386"/>
  <c r="N24" i="434"/>
  <c r="E12" i="386"/>
  <c r="E8" i="386"/>
  <c r="H26" i="78"/>
  <c r="C25" i="78"/>
  <c r="C15" i="272"/>
  <c r="C9" i="272"/>
  <c r="C14" i="272"/>
  <c r="C13" i="272"/>
  <c r="C8" i="272"/>
  <c r="M8" i="272"/>
  <c r="C12" i="272"/>
  <c r="C7" i="272"/>
  <c r="M12" i="272"/>
  <c r="C11" i="272"/>
  <c r="M9" i="272"/>
  <c r="C16" i="272"/>
  <c r="C10" i="272"/>
  <c r="E22" i="386"/>
  <c r="E16" i="386"/>
  <c r="E15" i="386"/>
  <c r="E14" i="386"/>
  <c r="E9" i="386"/>
  <c r="E23" i="386"/>
  <c r="E20" i="386"/>
  <c r="E18" i="386"/>
  <c r="E11" i="386"/>
  <c r="B24" i="386"/>
  <c r="F28" i="226"/>
  <c r="E28" i="226"/>
  <c r="B28" i="226"/>
  <c r="D28" i="226"/>
  <c r="C28" i="226"/>
  <c r="G28" i="226"/>
  <c r="F27" i="224"/>
  <c r="E27" i="222"/>
  <c r="O27" i="217"/>
  <c r="N27" i="217"/>
  <c r="M27" i="217"/>
  <c r="R27" i="217"/>
  <c r="J40" i="217"/>
  <c r="P27" i="217"/>
  <c r="Q27" i="217"/>
  <c r="L27" i="217"/>
  <c r="K27" i="217"/>
  <c r="D24" i="389"/>
  <c r="D25" i="385"/>
  <c r="V6" i="385"/>
  <c r="V7" i="385"/>
  <c r="M11" i="272"/>
  <c r="L9" i="273"/>
  <c r="M7" i="272"/>
  <c r="C8" i="386"/>
  <c r="B26" i="381"/>
  <c r="R24" i="381"/>
  <c r="O3" i="407"/>
  <c r="F8" i="333"/>
  <c r="E8" i="333"/>
  <c r="F9" i="333"/>
  <c r="E9" i="333"/>
  <c r="F10" i="333"/>
  <c r="E10" i="333"/>
  <c r="F11" i="333"/>
  <c r="E11" i="333"/>
  <c r="F12" i="333"/>
  <c r="E12" i="333"/>
  <c r="F13" i="333"/>
  <c r="E13" i="333"/>
  <c r="F14" i="333"/>
  <c r="C15" i="273"/>
  <c r="E26" i="78"/>
  <c r="G26" i="78"/>
  <c r="C26" i="78"/>
  <c r="G24" i="386"/>
  <c r="C11" i="386"/>
  <c r="C18" i="386"/>
  <c r="C12" i="386"/>
  <c r="C22" i="386"/>
  <c r="C20" i="386"/>
  <c r="C17" i="386"/>
  <c r="C15" i="386"/>
  <c r="C23" i="386"/>
  <c r="C10" i="386"/>
  <c r="C14" i="386"/>
  <c r="C21" i="386"/>
  <c r="C9" i="386"/>
  <c r="C13" i="386"/>
  <c r="C19" i="386"/>
  <c r="C16" i="386"/>
  <c r="E24" i="386"/>
  <c r="N22" i="333"/>
  <c r="C24" i="386"/>
  <c r="N15" i="391"/>
  <c r="N9" i="391"/>
  <c r="N11" i="391"/>
  <c r="N8" i="391"/>
  <c r="N10" i="391"/>
  <c r="N7" i="391"/>
  <c r="G26" i="282"/>
  <c r="H7" i="282"/>
  <c r="E28" i="282"/>
  <c r="F26" i="282"/>
  <c r="F28" i="282"/>
  <c r="F47" i="491"/>
  <c r="M66" i="491"/>
  <c r="F15" i="491"/>
  <c r="L24" i="489"/>
  <c r="F24" i="427"/>
  <c r="H24" i="427"/>
  <c r="D22" i="491"/>
  <c r="D128" i="491"/>
  <c r="B25" i="333"/>
  <c r="I24" i="427"/>
  <c r="N24" i="427"/>
  <c r="K24" i="427"/>
  <c r="L24" i="427"/>
  <c r="C25" i="333"/>
  <c r="E25" i="333"/>
  <c r="R26" i="427"/>
  <c r="O24" i="427"/>
  <c r="P24" i="427"/>
  <c r="Q24" i="4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<sst xmlns="http://schemas.openxmlformats.org/spreadsheetml/2006/main" count="18606" uniqueCount="1022">
  <si>
    <t>Hoja de 
Aprobación</t>
  </si>
  <si>
    <t xml:space="preserve"> </t>
  </si>
  <si>
    <t>No.</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</si>
  <si>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</si>
  <si>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</si>
  <si>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</si>
  <si>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</si>
  <si>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</si>
  <si>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</si>
  <si>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</si>
  <si>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</si>
  <si>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</si>
  <si>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</si>
  <si>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</si>
  <si>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</si>
  <si>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</si>
  <si>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</si>
  <si>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</si>
  <si>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</si>
  <si>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</si>
  <si>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</si>
  <si>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</si>
  <si>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</si>
  <si>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</si>
  <si>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</si>
  <si>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</si>
  <si>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</si>
  <si>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</si>
  <si>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</si>
  <si>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</si>
  <si>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</si>
  <si>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</si>
  <si>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</si>
  <si>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</si>
  <si>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</si>
  <si>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</si>
  <si>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</si>
  <si>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</si>
  <si>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</si>
  <si>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</si>
  <si>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</si>
  <si>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</si>
  <si>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</si>
  <si>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</si>
  <si>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</si>
  <si>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</si>
  <si>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</si>
  <si>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</si>
  <si>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</si>
  <si>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</si>
  <si>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</si>
  <si>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</si>
  <si>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</si>
  <si>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</si>
  <si>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</si>
  <si>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</si>
  <si>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</si>
  <si>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</si>
  <si>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</si>
  <si>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</si>
  <si>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</si>
  <si>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</si>
  <si>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</si>
  <si>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</si>
  <si>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</si>
  <si>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</si>
  <si>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</si>
  <si>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</si>
  <si>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</si>
  <si>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</si>
  <si>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</si>
  <si>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</si>
  <si>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</si>
  <si>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</si>
  <si>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</si>
  <si>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</si>
  <si>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</si>
  <si>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</si>
  <si>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</si>
  <si>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</si>
  <si>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</si>
  <si>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</si>
  <si>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</si>
  <si>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</si>
  <si>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</si>
  <si>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</si>
  <si>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 Mujeres SFS</t>
  </si>
  <si>
    <t>% Hombres SFS</t>
  </si>
  <si>
    <t>Afiliación SFS</t>
  </si>
  <si>
    <t>Mes / Año</t>
  </si>
  <si>
    <t>Total</t>
  </si>
  <si>
    <t>Masculino</t>
  </si>
  <si>
    <t>Femenino</t>
  </si>
  <si>
    <t xml:space="preserve">Total </t>
  </si>
  <si>
    <t>Afiliación RS</t>
  </si>
  <si>
    <t>Hombre</t>
  </si>
  <si>
    <t>Mujeres</t>
  </si>
  <si>
    <t>Fondos Complementarios</t>
  </si>
  <si>
    <t>INABIMA</t>
  </si>
  <si>
    <t>Período</t>
  </si>
  <si>
    <t>%</t>
  </si>
  <si>
    <t>Cotizantes</t>
  </si>
  <si>
    <t>Afiliados</t>
  </si>
  <si>
    <t xml:space="preserve"> TOTAL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</si>
  <si>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</si>
  <si>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</si>
  <si>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</si>
  <si>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</si>
  <si>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</si>
  <si>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</si>
  <si>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</si>
  <si>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</si>
  <si>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</si>
  <si>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</si>
  <si>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</si>
  <si>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</si>
  <si>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</si>
  <si>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</si>
  <si>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</si>
  <si>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</si>
  <si>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</si>
  <si>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</si>
  <si>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</si>
  <si>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</si>
  <si>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</si>
  <si>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</si>
  <si>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</si>
  <si>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Pensionados</t>
  </si>
  <si>
    <t>Seguro Familiar de Salud  
Evolución de Afiliación del SFS a la Población Nacional</t>
  </si>
  <si>
    <t>Años</t>
  </si>
  <si>
    <t>Variación Porcentual Anual de la Poblacaion Afiliada</t>
  </si>
  <si>
    <t>Población Nacional estimada</t>
  </si>
  <si>
    <t xml:space="preserve"> Evolucion del %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</si>
  <si>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</si>
  <si>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</si>
  <si>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</si>
  <si>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</si>
  <si>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</si>
  <si>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</si>
  <si>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</si>
  <si>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</si>
  <si>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</si>
  <si>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</si>
  <si>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</si>
  <si>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</si>
  <si>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</si>
  <si>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</si>
  <si>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</si>
  <si>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</si>
  <si>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</si>
  <si>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</si>
  <si>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</si>
  <si>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</si>
  <si>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</si>
  <si>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</si>
  <si>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</si>
  <si>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</si>
  <si>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</si>
  <si>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</si>
  <si>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</si>
  <si>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</si>
  <si>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</si>
  <si>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</si>
  <si>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</si>
  <si>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</si>
  <si>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</si>
  <si>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</si>
  <si>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</si>
  <si>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</si>
  <si>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</si>
  <si>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</si>
  <si>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</si>
  <si>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</si>
  <si>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</si>
  <si>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</si>
  <si>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t>Dic. 2025</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</si>
  <si>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</si>
  <si>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</si>
  <si>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</si>
  <si>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</si>
  <si>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</si>
  <si>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</si>
  <si>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</si>
  <si>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</si>
  <si>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</si>
  <si>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</si>
  <si>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</si>
  <si>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</si>
  <si>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</si>
  <si>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</si>
  <si>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</si>
  <si>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</si>
  <si>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</si>
  <si>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</si>
  <si>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</si>
  <si>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t>Grupo</t>
  </si>
  <si>
    <t xml:space="preserve">Afiliados SFS  </t>
  </si>
  <si>
    <t>Hombres</t>
  </si>
  <si>
    <t xml:space="preserve"> % Hombres</t>
  </si>
  <si>
    <t xml:space="preserve"> %  Mujeres</t>
  </si>
  <si>
    <t>0-4</t>
  </si>
  <si>
    <t>Afiliados al Seguro de Riesgo Laborales por grupo de edad y sexo.</t>
  </si>
  <si>
    <t>5-9</t>
  </si>
  <si>
    <t>Grupo Etario</t>
  </si>
  <si>
    <t>10-14</t>
  </si>
  <si>
    <t>15-19</t>
  </si>
  <si>
    <t>20-24</t>
  </si>
  <si>
    <t>25-29</t>
  </si>
  <si>
    <t>30-34</t>
  </si>
  <si>
    <t>35-39</t>
  </si>
  <si>
    <t>40-44</t>
  </si>
  <si>
    <t>45-49</t>
  </si>
  <si>
    <t>50-54</t>
  </si>
  <si>
    <t>55-59</t>
  </si>
  <si>
    <t>60-64</t>
  </si>
  <si>
    <t>65-69</t>
  </si>
  <si>
    <t>70-74</t>
  </si>
  <si>
    <t>75-79</t>
  </si>
  <si>
    <t>80-84</t>
  </si>
  <si>
    <t>&gt;85</t>
  </si>
  <si>
    <t>85 y más</t>
  </si>
  <si>
    <t>Seguro Familiar de Salud (SFS)
Ditribución de la Afiliación al SFS por Región Geográfica y Región de Salud</t>
  </si>
  <si>
    <t>Región Geográfica</t>
  </si>
  <si>
    <t>Distrito Nacional</t>
  </si>
  <si>
    <t>Este</t>
  </si>
  <si>
    <t>Norte</t>
  </si>
  <si>
    <t>Sur</t>
  </si>
  <si>
    <t>Sin especificar</t>
  </si>
  <si>
    <t xml:space="preserve">Región de Salud </t>
  </si>
  <si>
    <t>Santo Domingo</t>
  </si>
  <si>
    <t>Norcentral</t>
  </si>
  <si>
    <t>Nordeste</t>
  </si>
  <si>
    <t>Cibao Occidental</t>
  </si>
  <si>
    <t>Cibao Central</t>
  </si>
  <si>
    <t>Valdesia</t>
  </si>
  <si>
    <t>Enriquillo</t>
  </si>
  <si>
    <t>El Valle</t>
  </si>
  <si>
    <t>Seguro Familiar de Salud (SFS)
Población Afiliada en el Seguro Familiar de Salud y en Planes  Especiales de Salud para Pensionados
y Jubilados por Provincia</t>
  </si>
  <si>
    <t>ID</t>
  </si>
  <si>
    <t>Provincias</t>
  </si>
  <si>
    <t>2025</t>
  </si>
  <si>
    <t>% Provincia</t>
  </si>
  <si>
    <t>1</t>
  </si>
  <si>
    <t>2</t>
  </si>
  <si>
    <t>No Especificada</t>
  </si>
  <si>
    <t>3</t>
  </si>
  <si>
    <t>4</t>
  </si>
  <si>
    <t>Santiago</t>
  </si>
  <si>
    <t>5</t>
  </si>
  <si>
    <t>San jose de Ocoa</t>
  </si>
  <si>
    <t>6</t>
  </si>
  <si>
    <t>La vega</t>
  </si>
  <si>
    <t>7</t>
  </si>
  <si>
    <t>Duarte</t>
  </si>
  <si>
    <t>8</t>
  </si>
  <si>
    <t>Puerto Plata</t>
  </si>
  <si>
    <t>9</t>
  </si>
  <si>
    <t>Elias Piña</t>
  </si>
  <si>
    <t>10</t>
  </si>
  <si>
    <t>San Pedro de Macorís</t>
  </si>
  <si>
    <t>11</t>
  </si>
  <si>
    <t>La Romana</t>
  </si>
  <si>
    <t>12</t>
  </si>
  <si>
    <t>Azua</t>
  </si>
  <si>
    <t>13</t>
  </si>
  <si>
    <t>La Altagracia</t>
  </si>
  <si>
    <t>14</t>
  </si>
  <si>
    <t>Espaillat</t>
  </si>
  <si>
    <t>15</t>
  </si>
  <si>
    <t>Monte Plata</t>
  </si>
  <si>
    <t>16</t>
  </si>
  <si>
    <t>Barahona</t>
  </si>
  <si>
    <t>17</t>
  </si>
  <si>
    <t>Sanchez Ramirez</t>
  </si>
  <si>
    <t>18</t>
  </si>
  <si>
    <t>Peravia</t>
  </si>
  <si>
    <t>19</t>
  </si>
  <si>
    <t>Monseñor Nouel</t>
  </si>
  <si>
    <t>20</t>
  </si>
  <si>
    <t>Valverde</t>
  </si>
  <si>
    <t>21</t>
  </si>
  <si>
    <t>Maria Trinidad Sanchez</t>
  </si>
  <si>
    <t>22</t>
  </si>
  <si>
    <t>Independencia</t>
  </si>
  <si>
    <t>23</t>
  </si>
  <si>
    <t>Hermanas Mirabal</t>
  </si>
  <si>
    <t>24</t>
  </si>
  <si>
    <t>Bahoruco</t>
  </si>
  <si>
    <t>25</t>
  </si>
  <si>
    <t>Montecristi</t>
  </si>
  <si>
    <t>26</t>
  </si>
  <si>
    <t>Samana</t>
  </si>
  <si>
    <t>27</t>
  </si>
  <si>
    <t>Hato Mayor del Rey</t>
  </si>
  <si>
    <t>28</t>
  </si>
  <si>
    <t>El Seybo</t>
  </si>
  <si>
    <t>29</t>
  </si>
  <si>
    <t>San Cristóbal</t>
  </si>
  <si>
    <t>30</t>
  </si>
  <si>
    <t>Santiago Rodriguez</t>
  </si>
  <si>
    <t>31</t>
  </si>
  <si>
    <t>Dajabon</t>
  </si>
  <si>
    <t>32</t>
  </si>
  <si>
    <t>San Juan de la Maguana</t>
  </si>
  <si>
    <t>33</t>
  </si>
  <si>
    <t>Pedernales</t>
  </si>
  <si>
    <t>TOTAL</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</si>
  <si>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</si>
  <si>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</si>
  <si>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</si>
  <si>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</si>
  <si>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</si>
  <si>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</si>
  <si>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</si>
  <si>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</si>
  <si>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</si>
  <si>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</si>
  <si>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</si>
  <si>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</si>
  <si>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</si>
  <si>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</si>
  <si>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</si>
  <si>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</si>
  <si>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</si>
  <si>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</si>
  <si>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</si>
  <si>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</si>
  <si>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</si>
  <si>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</si>
  <si>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</si>
  <si>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</si>
  <si>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</si>
  <si>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</si>
  <si>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</si>
  <si>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</si>
  <si>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</si>
  <si>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</si>
  <si>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</si>
  <si>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</si>
  <si>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</si>
  <si>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</si>
  <si>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</si>
  <si>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</si>
  <si>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t>Afiliados por Grupo de Edad</t>
  </si>
  <si>
    <t>Seguro Familiar de Salud (SFS) En el Régimen Contributivo (RC)
Ditribución de la Afiliación al SFS por Región Geográfica y Región de Salud</t>
  </si>
  <si>
    <t>0 - Santo Domingo</t>
  </si>
  <si>
    <t>II - Norcentral</t>
  </si>
  <si>
    <t>V - Este</t>
  </si>
  <si>
    <t>VIII - Cibao Central</t>
  </si>
  <si>
    <t>I - Valdesia</t>
  </si>
  <si>
    <t>VI - El Valle</t>
  </si>
  <si>
    <t>III - Nordeste</t>
  </si>
  <si>
    <t>IV - Enriquillo</t>
  </si>
  <si>
    <t>VII - Cibao Occidental</t>
  </si>
  <si>
    <t>No especificada</t>
  </si>
  <si>
    <t>Seguro Familiar de Salud (SFS) En el Régimen Contributivo (RC)
Población Afiliada en el Seguro Familiar de Salud y en Planes  Especiales de Salud para Pensionados y 
Jubilados por  Provincia</t>
  </si>
  <si>
    <t>Período: Diciembre 2025</t>
  </si>
  <si>
    <t>Provincia</t>
  </si>
  <si>
    <t>Diciembre</t>
  </si>
  <si>
    <t>San José de Ocoa</t>
  </si>
  <si>
    <t>Samaná</t>
  </si>
  <si>
    <t>% Hombres</t>
  </si>
  <si>
    <t>%Mujeres</t>
  </si>
  <si>
    <t>Seguro Familiar de Salud (SFS) del Régimen Subsidiado (RS)
Afiliación del Seguro Familiar de Salud del Régimen Subsidiado por Tipo</t>
  </si>
  <si>
    <t>3) Total de afiliación (tercera columna)</t>
  </si>
  <si>
    <r>
      <t>Dic. 2008:</t>
    </r>
    <r>
      <rPr>
        <sz val="14"/>
        <color theme="1"/>
        <rFont val="Calibri"/>
        <family val="2"/>
        <scheme val="minor"/>
      </rPr>
      <t xml:space="preserve"> </t>
    </r>
  </si>
  <si>
    <t>Sep. 2025:</t>
  </si>
  <si>
    <t>Incremento absoluto:</t>
  </si>
  <si>
    <t>personas</t>
  </si>
  <si>
    <t>Incremento porcentual:</t>
  </si>
  <si>
    <r>
      <t xml:space="preserve">(4,432,273 / 1,224,643) × 100 ≈ </t>
    </r>
    <r>
      <rPr>
        <b/>
        <sz val="14"/>
        <color theme="1"/>
        <rFont val="Calibri"/>
        <family val="2"/>
        <scheme val="minor"/>
      </rPr>
      <t>362%</t>
    </r>
  </si>
  <si>
    <t>Año</t>
  </si>
  <si>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</si>
  <si>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</si>
  <si>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</si>
  <si>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</si>
  <si>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</si>
  <si>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</si>
  <si>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</si>
  <si>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Incremento</t>
  </si>
  <si>
    <t>208-2025</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</si>
  <si>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</si>
  <si>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</si>
  <si>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</si>
  <si>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</si>
  <si>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</si>
  <si>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</si>
  <si>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</si>
  <si>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</si>
  <si>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</si>
  <si>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</si>
  <si>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</si>
  <si>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</si>
  <si>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</si>
  <si>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</si>
  <si>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</si>
  <si>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</si>
  <si>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</si>
  <si>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</si>
  <si>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</si>
  <si>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</si>
  <si>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</si>
  <si>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</si>
  <si>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</si>
  <si>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</si>
  <si>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</si>
  <si>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</si>
  <si>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</si>
  <si>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t>Dic.25</t>
  </si>
  <si>
    <r>
      <rPr>
        <b/>
        <sz val="22"/>
        <color theme="1"/>
        <rFont val="Calibri"/>
        <family val="2"/>
        <scheme val="minor"/>
      </rPr>
      <t>Fuente</t>
    </r>
    <r>
      <rPr>
        <sz val="22"/>
        <color theme="1"/>
        <rFont val="Calibri"/>
        <family val="2"/>
        <scheme val="minor"/>
      </rPr>
      <t>: SISALRIL</t>
    </r>
  </si>
  <si>
    <t>Seguro Familiar de Salud (SFS) del Régimen Subsidiado (RS)
Ditribución de la Afiliación al SFS-RS por Región Geográfica y Región de Salud</t>
  </si>
  <si>
    <t>Seguro Familiar de Salud (SFS) del Régimen Subsidiado (RS)
Población Afiliada en el Seguro Familiar de Salud - RS y en Planes Especiales de
Salud para Pensionados y Jubilados por Provincia</t>
  </si>
  <si>
    <t>Sánchez Ramírez</t>
  </si>
  <si>
    <t>María Trinidad Sánchez</t>
  </si>
  <si>
    <t>Santiago Rodríguez</t>
  </si>
  <si>
    <t>Dajabón</t>
  </si>
  <si>
    <t xml:space="preserve">Régimen Especial Transitorio y Plan de Servicios de Salud para Pensionados 
Afiliación de los Regímenes Especiales de Salud para Pensionados del SFS </t>
  </si>
  <si>
    <t xml:space="preserve">Ministerio de Hacienda </t>
  </si>
  <si>
    <t>Del Sector Salud (SS)</t>
  </si>
  <si>
    <t>De Fuerzas Armadas (FFAA)</t>
  </si>
  <si>
    <t>De Policía Nacional
 (PN)</t>
  </si>
  <si>
    <t xml:space="preserve">Total Planes </t>
  </si>
  <si>
    <t>Total Ministerio de Hacienda y Economía</t>
  </si>
  <si>
    <t>Decreto No. 342-09</t>
  </si>
  <si>
    <t>Decreto No.18-19</t>
  </si>
  <si>
    <t>Decreto No. 371-16</t>
  </si>
  <si>
    <t>Decreto No. 159-17</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</si>
  <si>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</si>
  <si>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</si>
  <si>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</si>
  <si>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</si>
  <si>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</si>
  <si>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</si>
  <si>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t>Titular</t>
  </si>
  <si>
    <t>Dependientes</t>
  </si>
  <si>
    <t>Indice de Dependencia</t>
  </si>
  <si>
    <t>Seguro Familiar de Salud (SFS) Regímenes Especiales de Salud para Pensionados
Ditribución de la Afiliación por Régimen de Financiamiento y Categoría de ARS</t>
  </si>
  <si>
    <t>Categoria de ARS</t>
  </si>
  <si>
    <t>Pública</t>
  </si>
  <si>
    <t>Privado</t>
  </si>
  <si>
    <t>Autogestión</t>
  </si>
  <si>
    <t>Seguro Familiar de Salud (SFS) Regímenes Especiales de Salud para Pensionados
Ditribución de la Afiliación al RET por Grupo de Edad y Género</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</si>
  <si>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</si>
  <si>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</si>
  <si>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</si>
  <si>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</si>
  <si>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</si>
  <si>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</si>
  <si>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</si>
  <si>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</si>
  <si>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</si>
  <si>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</si>
  <si>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</si>
  <si>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</si>
  <si>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</si>
  <si>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Analisis de la tabla</t>
  </si>
  <si>
    <t>El promedio estimado de los empleados por empresa es de 23.30.</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</si>
  <si>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</si>
  <si>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</si>
  <si>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</si>
  <si>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</si>
  <si>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</si>
  <si>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</si>
  <si>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</si>
  <si>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</si>
  <si>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</si>
  <si>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</si>
  <si>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</si>
  <si>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</si>
  <si>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</si>
  <si>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</si>
  <si>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</si>
  <si>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</si>
  <si>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</si>
  <si>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</si>
  <si>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N/D</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</si>
  <si>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</si>
  <si>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</si>
  <si>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</si>
  <si>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</si>
  <si>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</si>
  <si>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</si>
  <si>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r>
      <rPr>
        <b/>
        <sz val="16"/>
        <color theme="1"/>
        <rFont val="Arial"/>
        <family val="2"/>
      </rPr>
      <t xml:space="preserve">Fuente:  </t>
    </r>
    <r>
      <rPr>
        <sz val="16"/>
        <color theme="1"/>
        <rFont val="Arial"/>
        <family val="2"/>
      </rPr>
      <t xml:space="preserve">SIPEN. </t>
    </r>
  </si>
  <si>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</si>
  <si>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</si>
  <si>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</si>
  <si>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</si>
  <si>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</si>
  <si>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Edad</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</si>
  <si>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</si>
  <si>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</si>
  <si>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</si>
  <si>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</si>
  <si>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</si>
  <si>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</si>
  <si>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</si>
  <si>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</si>
  <si>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</si>
  <si>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</si>
  <si>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</si>
  <si>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</si>
  <si>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</si>
  <si>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</si>
  <si>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De cada 10</t>
  </si>
  <si>
    <t xml:space="preserve">1-2 salarios </t>
  </si>
  <si>
    <t xml:space="preserve">2-3 salarios  </t>
  </si>
  <si>
    <t>15+</t>
  </si>
  <si>
    <t xml:space="preserve">3-4 salarios </t>
  </si>
  <si>
    <t>6-10</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</si>
  <si>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</si>
  <si>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</si>
  <si>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</si>
  <si>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</si>
  <si>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</si>
  <si>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</si>
  <si>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</si>
  <si>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</si>
  <si>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</si>
  <si>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</si>
  <si>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</si>
  <si>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</si>
  <si>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</si>
  <si>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</si>
  <si>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</si>
  <si>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</si>
  <si>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</si>
  <si>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</si>
  <si>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</si>
  <si>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</si>
  <si>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t>
  </si>
  <si>
    <t>Traspasos Recibidos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</si>
  <si>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</si>
  <si>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</si>
  <si>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</si>
  <si>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</si>
  <si>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</si>
  <si>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</si>
  <si>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</si>
  <si>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</si>
  <si>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</si>
  <si>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</si>
  <si>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</si>
  <si>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</si>
  <si>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</si>
  <si>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</si>
  <si>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</si>
  <si>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</si>
  <si>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</si>
  <si>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</si>
  <si>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</si>
  <si>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</si>
  <si>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</si>
  <si>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</si>
  <si>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</si>
  <si>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</si>
  <si>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</si>
  <si>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</si>
  <si>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</si>
  <si>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</si>
  <si>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</si>
  <si>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Cuentas</t>
  </si>
  <si>
    <t>millones</t>
  </si>
  <si>
    <t>Cuidado de la Salud</t>
  </si>
  <si>
    <t xml:space="preserve">FONAMAT </t>
  </si>
  <si>
    <t xml:space="preserve">Subsidios </t>
  </si>
  <si>
    <t>Comisión SISALRIL</t>
  </si>
  <si>
    <t>Totales</t>
  </si>
  <si>
    <r>
      <t xml:space="preserve">Fuente: </t>
    </r>
    <r>
      <rPr>
        <sz val="9"/>
        <color theme="1"/>
        <rFont val="Arial"/>
        <family val="2"/>
      </rPr>
      <t>TSS</t>
    </r>
  </si>
  <si>
    <t>Seguro Familiar de Salud (SFS) del Régimen Contributivo (RC)
Fondos Pagados a las Administradora de Riesgos de Salud (ARS) del SFS del RC</t>
  </si>
  <si>
    <t>ARS</t>
  </si>
  <si>
    <t>Millones</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</si>
  <si>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</si>
  <si>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</si>
  <si>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</si>
  <si>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</si>
  <si>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</si>
  <si>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</si>
  <si>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</si>
  <si>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</si>
  <si>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</si>
  <si>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</si>
  <si>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</si>
  <si>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</si>
  <si>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</si>
  <si>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</si>
  <si>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</si>
  <si>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</si>
  <si>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</si>
  <si>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</si>
  <si>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</si>
  <si>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</si>
  <si>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</si>
  <si>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</si>
  <si>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</si>
  <si>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</si>
  <si>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</si>
  <si>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</si>
  <si>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</si>
  <si>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</si>
  <si>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</si>
  <si>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</si>
  <si>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</si>
  <si>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</si>
  <si>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</si>
  <si>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</si>
  <si>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</si>
  <si>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</si>
  <si>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</si>
  <si>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</si>
  <si>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Fuente: TSS</t>
  </si>
  <si>
    <t>Monto Dispersado para los Planes de Servicios de Salud Especiales para Pensionados y
 Jubilados por Periodo de Cobertura según Decreto y Administradora de Riesgos de Salud</t>
  </si>
  <si>
    <t>Período:  Diciembre 2015 - Diciembre 2025</t>
  </si>
  <si>
    <t>Pagos a Pensionados</t>
  </si>
  <si>
    <t>Total de Pensionados</t>
  </si>
  <si>
    <r>
      <rPr>
        <b/>
        <sz val="18"/>
        <color theme="1"/>
        <rFont val="Arial"/>
        <family val="2"/>
      </rPr>
      <t xml:space="preserve">Fuente: </t>
    </r>
    <r>
      <rPr>
        <sz val="18"/>
        <color theme="1"/>
        <rFont val="Arial"/>
        <family val="2"/>
      </rPr>
      <t>SISALRIL</t>
    </r>
  </si>
  <si>
    <t>Composicion de Patrimonio de Fondo de Pensiones</t>
  </si>
  <si>
    <t>Seguro de Vejez, Discapacidad y Sobrevivencia (SVDS)
Dispersión Histórica del SVDS</t>
  </si>
  <si>
    <t>Dispersión SVDS</t>
  </si>
  <si>
    <t>Seguro de Vejez, Discapacidad y Sobrevivencia (SVDS)
Pagos Anual por Cuentas del SVDS (RD$)</t>
  </si>
  <si>
    <t>Período:  Diciembre 2022 - Noviembre 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</si>
  <si>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</si>
  <si>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</si>
  <si>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</si>
  <si>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</si>
  <si>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</si>
  <si>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</si>
  <si>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</si>
  <si>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</si>
  <si>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</si>
  <si>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</si>
  <si>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Totales Generales</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</si>
  <si>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</si>
  <si>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</si>
  <si>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</si>
  <si>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</si>
  <si>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</si>
  <si>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</si>
  <si>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</si>
  <si>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</si>
  <si>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</si>
  <si>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</si>
  <si>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</si>
  <si>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</si>
  <si>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</si>
  <si>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</si>
  <si>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</si>
  <si>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</si>
  <si>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</si>
  <si>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</si>
  <si>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</si>
  <si>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Diciembre 2025</t>
  </si>
  <si>
    <t>Patrimonio Fondos de Pensiones 
(RD$ Millones)</t>
  </si>
  <si>
    <t>Tasa de crecimiento Anual</t>
  </si>
  <si>
    <t>Producto Interno Bruto (PIB) 
(RD$ Millones)*</t>
  </si>
  <si>
    <t>Valor estimado  
% Patrimonio/ PIB</t>
  </si>
  <si>
    <t xml:space="preserve"> Seguro de Vejez, Discapacidad y Sobrevivencia (SVDS)
Composición del Patrimonio de Fondos de Pensiones</t>
  </si>
  <si>
    <t>Cuentas de Capitalización Individual</t>
  </si>
  <si>
    <t>Fondo de 
Solidaridad Social</t>
  </si>
  <si>
    <t>Fondos de Reparto Individualizado*</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</si>
  <si>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</si>
  <si>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</si>
  <si>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</si>
  <si>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</si>
  <si>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</si>
  <si>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</si>
  <si>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</si>
  <si>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</si>
  <si>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</si>
  <si>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</si>
  <si>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</si>
  <si>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Seguro de Vejez, Discapacidad y Sobrevivencia (SVDS)
Pensiones Otorgadas por Año</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</si>
  <si>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</si>
  <si>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</si>
  <si>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</si>
  <si>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</si>
  <si>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</si>
  <si>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</si>
  <si>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</si>
  <si>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</si>
  <si>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</si>
  <si>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</si>
  <si>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</si>
  <si>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</si>
  <si>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</si>
  <si>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</si>
  <si>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</si>
  <si>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</si>
  <si>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</si>
  <si>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Cantidad Pensiones Otorgadas</t>
  </si>
  <si>
    <t>Pensión RD$</t>
  </si>
  <si>
    <t>RD$ Estimado Anual</t>
  </si>
  <si>
    <r>
      <t>Fuente:</t>
    </r>
    <r>
      <rPr>
        <sz val="18"/>
        <rFont val="Arial"/>
        <family val="2"/>
      </rPr>
      <t xml:space="preserve"> CNSS/DGJP</t>
    </r>
  </si>
  <si>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</si>
  <si>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</si>
  <si>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</si>
  <si>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</si>
  <si>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</si>
  <si>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</si>
  <si>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</si>
  <si>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</si>
  <si>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</si>
  <si>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</si>
  <si>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</si>
  <si>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</si>
  <si>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</si>
  <si>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</si>
  <si>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</si>
  <si>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</si>
  <si>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</si>
  <si>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</si>
  <si>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</si>
  <si>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</si>
  <si>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</si>
  <si>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</si>
  <si>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</si>
  <si>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</si>
  <si>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</si>
  <si>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</si>
  <si>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</si>
  <si>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</si>
  <si>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</si>
  <si>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</si>
  <si>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</si>
  <si>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</si>
  <si>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</si>
  <si>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</si>
  <si>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</si>
  <si>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</si>
  <si>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</si>
  <si>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</si>
  <si>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</si>
  <si>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</si>
  <si>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</si>
  <si>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</si>
  <si>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</si>
  <si>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</si>
  <si>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t>Solicitud de Beneficios de IDOPPRIL
Instituto Dominicano de Prevención y Proteción de Riesgos Laborales
Reporte de Accidentes Laborales y Enfermedades Profesionales</t>
  </si>
  <si>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</si>
  <si>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</si>
  <si>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</si>
  <si>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</si>
  <si>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</si>
  <si>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</si>
  <si>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</si>
  <si>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</si>
  <si>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</si>
  <si>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</si>
  <si>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</si>
  <si>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</si>
  <si>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</si>
  <si>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</si>
  <si>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</si>
  <si>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</si>
  <si>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</si>
  <si>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</si>
  <si>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</si>
  <si>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</si>
  <si>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</si>
  <si>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</si>
  <si>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</si>
  <si>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</si>
  <si>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</si>
  <si>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</si>
  <si>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</si>
  <si>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</si>
  <si>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</si>
  <si>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</si>
  <si>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</si>
  <si>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</si>
  <si>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</si>
  <si>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</si>
  <si>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</si>
  <si>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</si>
  <si>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Sector Público</t>
  </si>
  <si>
    <t>Sector Privado</t>
  </si>
  <si>
    <t>% Público</t>
  </si>
  <si>
    <t>% Privado</t>
  </si>
  <si>
    <t>Tipo</t>
  </si>
  <si>
    <t>Ene</t>
  </si>
  <si>
    <t>Feb</t>
  </si>
  <si>
    <t>Mar</t>
  </si>
  <si>
    <t>Abr</t>
  </si>
  <si>
    <t>May</t>
  </si>
  <si>
    <t>Jun</t>
  </si>
  <si>
    <t>Jul</t>
  </si>
  <si>
    <t>Ago</t>
  </si>
  <si>
    <t>Sep</t>
  </si>
  <si>
    <t>Oct</t>
  </si>
  <si>
    <t>Nov</t>
  </si>
  <si>
    <t>Dic</t>
  </si>
  <si>
    <t>Empresa Pública</t>
  </si>
  <si>
    <t>Empresa Privada</t>
  </si>
  <si>
    <t>Solicitud de Beneficios de IDOPPRIL
Instituto Dominicano de Prevención y Proteción de Riesgos Laborales
Reporte de Accidentes Laborales y Enfermedades Profesionales por Sexo</t>
  </si>
  <si>
    <t>% Femenino</t>
  </si>
  <si>
    <t>% Masculino</t>
  </si>
  <si>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</si>
  <si>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</si>
  <si>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</si>
  <si>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</si>
  <si>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</si>
  <si>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</si>
  <si>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</si>
  <si>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</si>
  <si>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</si>
  <si>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</si>
  <si>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</si>
  <si>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</si>
  <si>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</si>
  <si>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</si>
  <si>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Período: Enero 2024 - Diciembre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</si>
  <si>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</si>
  <si>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</si>
  <si>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</si>
  <si>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</si>
  <si>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</si>
  <si>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</si>
  <si>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</si>
  <si>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</si>
  <si>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 xml:space="preserve">0 mmm   </t>
  </si>
  <si>
    <t>Población</t>
  </si>
  <si>
    <t xml:space="preserve">Planes Especiales de Salud para Pensionados y Jubilados </t>
  </si>
  <si>
    <t>Meses</t>
  </si>
  <si>
    <t>ARL</t>
  </si>
  <si>
    <t>AT</t>
  </si>
  <si>
    <t>EP</t>
  </si>
  <si>
    <t>Total Planes Especiales de Salud para Pensionados y Jubilados</t>
  </si>
  <si>
    <t>De Policía Nacional (PN)</t>
  </si>
  <si>
    <t>Empresas</t>
  </si>
  <si>
    <t>Empleados</t>
  </si>
  <si>
    <t>Riesgos laborales</t>
  </si>
  <si>
    <t>Privada</t>
  </si>
  <si>
    <t xml:space="preserve">Masculino </t>
  </si>
  <si>
    <t>Fijo</t>
  </si>
  <si>
    <t>Publica</t>
  </si>
  <si>
    <t xml:space="preserve">Femenino </t>
  </si>
  <si>
    <t>Centralizada</t>
  </si>
  <si>
    <t>Pendiente a Clasificar</t>
  </si>
  <si>
    <t>Pensionados/Empresas</t>
  </si>
  <si>
    <t xml:space="preserve">Publicas </t>
  </si>
  <si>
    <t>Privadas</t>
  </si>
  <si>
    <t>Autogestionadas</t>
  </si>
  <si>
    <t>Total de empresas</t>
  </si>
  <si>
    <t>Total de empleados</t>
  </si>
  <si>
    <t>Seguro Familiar de Salud (SFS)</t>
  </si>
  <si>
    <t>Pensionados/ Regimen de Financiamiento</t>
  </si>
  <si>
    <t>Mujer</t>
  </si>
  <si>
    <t>Afil. SISALRIL RC</t>
  </si>
  <si>
    <t>Hombres  RC</t>
  </si>
  <si>
    <t>Mujeres RC</t>
  </si>
  <si>
    <t>Titulares</t>
  </si>
  <si>
    <t>Dependiente</t>
  </si>
  <si>
    <t>Dependientes directos</t>
  </si>
  <si>
    <t>Dependientes adicionales</t>
  </si>
  <si>
    <t>Hasta 19</t>
  </si>
  <si>
    <t>Regimen Contributivo</t>
  </si>
  <si>
    <t>60 y más</t>
  </si>
  <si>
    <t>Distribución de Cotizantes por Rangos de Salario Mínimo</t>
  </si>
  <si>
    <t xml:space="preserve">Cantidad de Salarios Mínimos  </t>
  </si>
  <si>
    <t>Regimen Subsidiado</t>
  </si>
  <si>
    <t>0-1</t>
  </si>
  <si>
    <t>Afi. SISALRIL  RS</t>
  </si>
  <si>
    <t>Hombres RS</t>
  </si>
  <si>
    <t>Mujeres RS</t>
  </si>
  <si>
    <t>1-2</t>
  </si>
  <si>
    <t>2-3</t>
  </si>
  <si>
    <t xml:space="preserve">Dependientes </t>
  </si>
  <si>
    <t>3-4</t>
  </si>
  <si>
    <t>4-6</t>
  </si>
  <si>
    <t>6-8</t>
  </si>
  <si>
    <t>8-10</t>
  </si>
  <si>
    <t>10-15</t>
  </si>
  <si>
    <t>15 y más</t>
  </si>
  <si>
    <t>Rentabilidad SVDS</t>
  </si>
  <si>
    <t xml:space="preserve"> Afiliados SRL por Grupos de Edad según Sexo del Afiliado. </t>
  </si>
  <si>
    <t>Nominal CCI</t>
  </si>
  <si>
    <t>% promedio del sistema</t>
  </si>
  <si>
    <t>IPC</t>
  </si>
  <si>
    <t>SISALRIL</t>
  </si>
  <si>
    <t xml:space="preserve"> Rango de Número de Empleados.</t>
  </si>
  <si>
    <t xml:space="preserve">Personas trabajadoras cotizantes por ragno de trabajadores en la empresas y </t>
  </si>
  <si>
    <t>Empresa</t>
  </si>
  <si>
    <t xml:space="preserve">Empleados </t>
  </si>
  <si>
    <t>Pensiones SVDS</t>
  </si>
  <si>
    <t xml:space="preserve">Discapacidad </t>
  </si>
  <si>
    <t>1-10</t>
  </si>
  <si>
    <t xml:space="preserve">Sobrevivencia </t>
  </si>
  <si>
    <t>11-50</t>
  </si>
  <si>
    <t xml:space="preserve">Retiro Programado </t>
  </si>
  <si>
    <t>51-150</t>
  </si>
  <si>
    <t>Pensiones Solidadrias</t>
  </si>
  <si>
    <t>151-300</t>
  </si>
  <si>
    <t xml:space="preserve">Pensión </t>
  </si>
  <si>
    <t>301-600</t>
  </si>
  <si>
    <t>Fondo estimado</t>
  </si>
  <si>
    <t>601-1,800</t>
  </si>
  <si>
    <t xml:space="preserve">Patrimonio </t>
  </si>
  <si>
    <t>Más de 1,800</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</si>
  <si>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</si>
  <si>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</si>
  <si>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</si>
  <si>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</si>
  <si>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</si>
  <si>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</si>
  <si>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</si>
  <si>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</si>
  <si>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</si>
  <si>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</si>
  <si>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</si>
  <si>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 xml:space="preserve"> CCI</t>
  </si>
  <si>
    <t>Reparto</t>
  </si>
  <si>
    <t>TSS-INABIMA</t>
  </si>
  <si>
    <t>MAPFRE Salud ARS (Palic Salud)</t>
  </si>
  <si>
    <t>Comisión SIPEN</t>
  </si>
  <si>
    <t>Salud Segura</t>
  </si>
  <si>
    <t xml:space="preserve"> FSS</t>
  </si>
  <si>
    <t>Patrimonio por Fondo</t>
  </si>
  <si>
    <t>Fondos</t>
  </si>
  <si>
    <t>SFS-DISPERSION</t>
  </si>
  <si>
    <t>Cuidado de la Salud + ADA</t>
  </si>
  <si>
    <t>AFP LEON</t>
  </si>
  <si>
    <t>AFP CARIBALICO</t>
  </si>
  <si>
    <t>Serv. Dominicano de Salud</t>
  </si>
  <si>
    <t>Estancias Infantiles (EI)</t>
  </si>
  <si>
    <t>La Colonial</t>
  </si>
  <si>
    <t>Pago de CONDEI</t>
  </si>
  <si>
    <t>ASISTANET (Constitución)</t>
  </si>
  <si>
    <t>SRL-DISPERSION</t>
  </si>
  <si>
    <t xml:space="preserve"> Prestaciones de Beneficios</t>
  </si>
  <si>
    <t>SFS-Pensionados Hacienda</t>
  </si>
  <si>
    <t>SFS-Pensionados Policia Nacional</t>
  </si>
  <si>
    <t>SFS-Pensionados S. Salud</t>
  </si>
  <si>
    <t>SFS-Pensionados FFAA</t>
  </si>
  <si>
    <t>SFS-Pensionados Estado</t>
  </si>
  <si>
    <t xml:space="preserve">  cateroria de riesgos SRL</t>
  </si>
  <si>
    <t xml:space="preserve">Categoria  </t>
  </si>
  <si>
    <t>I</t>
  </si>
  <si>
    <t>II</t>
  </si>
  <si>
    <t>III</t>
  </si>
  <si>
    <t>IV</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</si>
  <si>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</si>
  <si>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</si>
  <si>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</si>
  <si>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</si>
  <si>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 xml:space="preserve"> Afiliados SFS por Grupos de Edad según Sexo del Afiliado. </t>
  </si>
  <si>
    <t>PIB 2025 **</t>
  </si>
  <si>
    <t>Feb. 2026</t>
  </si>
  <si>
    <t>2026</t>
  </si>
  <si>
    <t>Feb 2026</t>
  </si>
  <si>
    <t>FEBRERO 2026.</t>
  </si>
  <si>
    <t>Entre diciembre de 2008 a febrero de 2026, el Seguro Familiar de Salud (SFS) del Régimen Contributivo experimenta un crecimiento de la afiliación, pasando de 1,692,259 afiliados en 2008 a 4,811,789, lo que representa un incremento absoluto de más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febrero de 2026, los porcentajes son de 46.5% y 53.5%, respectivamente. Esto refleja una tendencia hacia una mayor cobertura familiar, donde los dependientes tienen un peso creciente dentro del total de beneficiarios. El índice de dependencia total ha evolucionado de 0.75 en 2008 a 1.15 en febrero de 2026, indicando que actualmente, por cada titular afiliado, existen 1.15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t>
  </si>
  <si>
    <t>Entre diciembre de 2008 a febrero de 2026, la afiliación al Régimen Subsidiado (RS) del Seguro Familiar de Salud evidencia un crecimiento sostenido y estructural, al pasar de 1.2 millones de afiliados en 2008 a 5.7 millones en febrero de 2026.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40.0%, alcanzan en febrero de 2026 un 85.2%, mientras que los dependientes disminuyen del 60.0% al 14.8%, mostrando una clara tendencia hacia la afiliación individual directa.
El índice de dependencia del RS respalda esta transformación, al pasar de 1.50 dependientes por titular en 2008 a 0.17 a febrero de 2026, o sea, 17 dependientes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t>
  </si>
  <si>
    <t>Seguro Familiar de Salud (SFS) Régimen Subsidiado (RS)
Ditribución de la Afiliación al SFS RS por Grupo de Edad y Género</t>
  </si>
  <si>
    <t>La distribución de la afiliación al Seguro Familiar de Salud (SFS) en los Regímenes Especiales de Salud para Pensionados al mes de febrero de 2026 refleja una marcada concentración en el sector público, que agrupa 114,322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3,803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</si>
  <si>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Entre diciembre de 2008 a febrero de 2026, tanto los afiliados masculinos como femeninos al SVDS han mostrado un crecimiento sostenido. Los afiliados masculinos pasaron de 1,165,631 en 2008 a 3,039,998 a febrero de 2026, mientras que los femeninos aumentaron de 818,089 a 2,569,608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1,158,134 a febrero de 2026, y las cotizantes femeninas de 484,285 a 1,114,609. La proporción de cotizantes respecto a los afiliados muestra que, si bien una parte importante de los afiliados efectivamente contribuye, la densidad de cotización presenta variaciones en algunos años, lo que subraya la importancia de políticas que incentiven la continuidad de las aportaciones y la inclusión de todos los trabajadores formales, independientemente de su sexo.</t>
  </si>
  <si>
    <t>Entre diciembre de 2010 a diciembre de 2025, los traspasos totales en el SVDS han mostrado variaciones importantes, pasando de 10,644 casos en 2010 a 8,843 a diciembre de 2025, con un total acumulado de 736,656 traspasos. Se observan variaciones significativas en algunos años, como la caída a 23,483 en 2020, probablemente por el impacto de la pandemia en el empleo formal, seguida de una recuperación en 2021–2024, alcanzando 91,014 casos en 2024. No obstante, en 2025 se registra una disminución considerable, con 8,843 casos. Este comportamiento refleja la movilidad laboral de los trabajadores dentro del sistema, la búsqueda de mejores condiciones y la importancia de mantener un régimen ágil que permita traspasos sin afectar la continuidad de los derechos previsionales.</t>
  </si>
  <si>
    <t>2022-2024</t>
  </si>
  <si>
    <t>Total Inversion Fondos (AFI Universal) Renta 
Valores</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</si>
  <si>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 o 2026</t>
    </r>
  </si>
  <si>
    <t>A Febrero 2026</t>
  </si>
  <si>
    <t>A FEBRERO 2026</t>
  </si>
  <si>
    <t>El comportamiento de las pensiones solidarias entre 2019 y febrero de 2026 refleja una expansión significativa en la cobertura de este componente no contributivo del sistema previsional, llegando a un total de 77,299 pensiones solidarias. En 2019 se otorgaron apenas 1,122 pensiones, mientras que en 2023 se registró el mayor número con 20,007 beneficiarios, evidenciando los esfuerzos por ampliar la protección social a adultos mayores en condiciones de vulnerabilidad. No obstante, a partir de 2024 se observa una reducción en el número de nuevas pensiones otorgadas, con 4,648 en 2024 y 10,925 en 2025. A febrero de 2026 no se registran nuevos decretos de pensiones solidarias.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</si>
  <si>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TABLA RESUMEN_MARZO 2026</t>
  </si>
  <si>
    <t>Período:  Diciembre 2009 - Marzo 2026</t>
  </si>
  <si>
    <t>Período:  Diciembre 2007 - Marzo 2026</t>
  </si>
  <si>
    <t>Período: Marzo 2026</t>
  </si>
  <si>
    <t>Período:  Diciembre 2008 - Marzo 2026</t>
  </si>
  <si>
    <t>Período:  Diciembre 2003 - Marzo 2026</t>
  </si>
  <si>
    <t>Período:  Diciembre 2015 - Marzo 2026</t>
  </si>
  <si>
    <t>Período:  Diciembre 2010 - Marzo 2026</t>
  </si>
  <si>
    <t>Período: 2020 -Marzo 2026</t>
  </si>
  <si>
    <t>Mar. 2026</t>
  </si>
  <si>
    <t>Período: 2024 - Marzo 2026</t>
  </si>
  <si>
    <t>Período: 2022 - Marzo 2026</t>
  </si>
  <si>
    <t>Mar. 2025</t>
  </si>
  <si>
    <t>traspasos acumulados hasta marzo 2026</t>
  </si>
  <si>
    <t xml:space="preserve"> Mar. 2026</t>
  </si>
  <si>
    <t>Nota **:  Dato dashboard a marzo 2026</t>
  </si>
  <si>
    <t>A Mar. 2026</t>
  </si>
  <si>
    <r>
      <t xml:space="preserve">El comportamiento de la afiliación al </t>
    </r>
    <r>
      <rPr>
        <b/>
        <sz val="28"/>
        <rFont val="Arial"/>
        <family val="2"/>
      </rPr>
      <t>Seguro Familiar de Salud (SFS) entre 2008 y marzo de 2026</t>
    </r>
    <r>
      <rPr>
        <sz val="28"/>
        <rFont val="Arial"/>
        <family val="2"/>
      </rPr>
      <t xml:space="preserve"> evidencia un crecimiento significativo, alcanzando una cobertura estimada a nivel nacional del </t>
    </r>
    <r>
      <rPr>
        <b/>
        <sz val="28"/>
        <rFont val="Arial"/>
        <family val="2"/>
      </rPr>
      <t>97.2%</t>
    </r>
    <r>
      <rPr>
        <sz val="28"/>
        <rFont val="Arial"/>
        <family val="2"/>
      </rPr>
      <t xml:space="preserve">. </t>
    </r>
    <r>
      <rPr>
        <b/>
        <sz val="28"/>
        <rFont val="Arial"/>
        <family val="2"/>
      </rPr>
      <t>En 2008</t>
    </r>
    <r>
      <rPr>
        <sz val="28"/>
        <rFont val="Arial"/>
        <family val="2"/>
      </rPr>
      <t>, la cantidad de afiliados era de 2.9 millones, representando apenas el 31.3% de la población nacional estimada. A partir de ese año, la cobertura aumentó de manera progresiva, superando el</t>
    </r>
    <r>
      <rPr>
        <b/>
        <sz val="28"/>
        <rFont val="Arial"/>
        <family val="2"/>
      </rPr>
      <t xml:space="preserve"> 62.3%</t>
    </r>
    <r>
      <rPr>
        <sz val="28"/>
        <rFont val="Arial"/>
        <family val="2"/>
      </rPr>
      <t xml:space="preserve"> de la población en 2014, con un crecimiento anual promedio cercano al 11.6% durante este período inicial. El año 2020 registró un salto notable, alcanzando una cobertura del </t>
    </r>
    <r>
      <rPr>
        <b/>
        <sz val="28"/>
        <rFont val="Arial"/>
        <family val="2"/>
      </rPr>
      <t>95.9%</t>
    </r>
    <r>
      <rPr>
        <sz val="28"/>
        <rFont val="Arial"/>
        <family val="2"/>
      </rPr>
      <t xml:space="preserve">, con un incremento del </t>
    </r>
    <r>
      <rPr>
        <b/>
        <sz val="28"/>
        <rFont val="Arial"/>
        <family val="2"/>
      </rPr>
      <t>23.8%</t>
    </r>
    <r>
      <rPr>
        <sz val="28"/>
        <rFont val="Arial"/>
        <family val="2"/>
      </rPr>
      <t xml:space="preserve"> en comparación con el año anterior. Este crecimiento extraordinario se vincula, probablemente, a la pandemia de </t>
    </r>
    <r>
      <rPr>
        <b/>
        <sz val="28"/>
        <rFont val="Arial"/>
        <family val="2"/>
      </rPr>
      <t>COVID-19</t>
    </r>
    <r>
      <rPr>
        <sz val="28"/>
        <rFont val="Arial"/>
        <family val="2"/>
      </rPr>
      <t xml:space="preserve"> y a las medidas gubernamentales implementadas para ampliar la protección social y sanitaria, especialmente en el Régimen Subsidiado.</t>
    </r>
  </si>
  <si>
    <r>
      <t>Entre d</t>
    </r>
    <r>
      <rPr>
        <b/>
        <sz val="14"/>
        <rFont val="Arial"/>
        <family val="2"/>
      </rPr>
      <t>iciembre de 2008 y marzo de 2026,</t>
    </r>
    <r>
      <rPr>
        <sz val="14"/>
        <rFont val="Arial"/>
        <family val="2"/>
      </rPr>
      <t xml:space="preserve"> la afiliación total al Seguro Familiar de Salud (SFS) experimentó un crecimiento importante, pasando de</t>
    </r>
    <r>
      <rPr>
        <b/>
        <sz val="14"/>
        <rFont val="Arial"/>
        <family val="2"/>
      </rPr>
      <t xml:space="preserve"> 2.9</t>
    </r>
    <r>
      <rPr>
        <sz val="14"/>
        <rFont val="Arial"/>
        <family val="2"/>
      </rPr>
      <t xml:space="preserve"> </t>
    </r>
    <r>
      <rPr>
        <b/>
        <sz val="14"/>
        <rFont val="Arial"/>
        <family val="2"/>
      </rPr>
      <t>millones</t>
    </r>
    <r>
      <rPr>
        <sz val="14"/>
        <rFont val="Arial"/>
        <family val="2"/>
      </rPr>
      <t xml:space="preserve"> de afiliados a </t>
    </r>
    <r>
      <rPr>
        <b/>
        <sz val="14"/>
        <rFont val="Arial"/>
        <family val="2"/>
      </rPr>
      <t>10.6</t>
    </r>
    <r>
      <rPr>
        <sz val="14"/>
        <rFont val="Arial"/>
        <family val="2"/>
      </rPr>
      <t xml:space="preserve"> millones, lo que representa un incremento aproximado de 265%. Este aumento refleja el proceso de consolidación del SDSS, impulsado por políticas de ampliación de cobertura e inclusión progresiva de sectores informales. La expansión es evidencia de una tendencia hacia la universalización del acceso a la salud en la población. Durante los primeros años (2008–2014), el crecimiento fue acelerado, con un promedio anual superior al </t>
    </r>
    <r>
      <rPr>
        <b/>
        <sz val="14"/>
        <rFont val="Arial"/>
        <family val="2"/>
      </rPr>
      <t>12%</t>
    </r>
    <r>
      <rPr>
        <sz val="14"/>
        <rFont val="Arial"/>
        <family val="2"/>
      </rPr>
      <t>, impulsado principalmente por la incorporación masiva al Régimen Subsidiado.</t>
    </r>
    <r>
      <rPr>
        <b/>
        <sz val="14"/>
        <rFont val="Arial"/>
        <family val="2"/>
      </rPr>
      <t xml:space="preserve"> En el período 2015–2019</t>
    </r>
    <r>
      <rPr>
        <sz val="14"/>
        <rFont val="Arial"/>
        <family val="2"/>
      </rPr>
      <t xml:space="preserve">,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t>
    </r>
    <r>
      <rPr>
        <b/>
        <sz val="14"/>
        <rFont val="Arial"/>
        <family val="2"/>
      </rPr>
      <t>10 millones,</t>
    </r>
    <r>
      <rPr>
        <sz val="14"/>
        <rFont val="Arial"/>
        <family val="2"/>
      </rPr>
      <t xml:space="preserve"> observándose así que el RS fue uno de los mayores beneficiados con el decreto presidencial, afiliando más de 2 millones de nuevos afiliados. Este comportamiento evidencia una madurez institucional del SFS y un avance hacia la cobertura casi universal, llegando hasta marzo de</t>
    </r>
    <r>
      <rPr>
        <b/>
        <sz val="14"/>
        <rFont val="Arial"/>
        <family val="2"/>
      </rPr>
      <t xml:space="preserve"> 2026 a un 97.2%</t>
    </r>
    <r>
      <rPr>
        <sz val="14"/>
        <rFont val="Arial"/>
        <family val="2"/>
      </rPr>
      <t xml:space="preserve"> de la población afiliada a nivel nacional. El RC con un 45.6%; el RS con 53.3% y el Régimen Especial de Pensionados con un</t>
    </r>
    <r>
      <rPr>
        <b/>
        <sz val="14"/>
        <rFont val="Arial"/>
        <family val="2"/>
      </rPr>
      <t xml:space="preserve"> 1.1%.</t>
    </r>
  </si>
  <si>
    <r>
      <t>La afiliación al</t>
    </r>
    <r>
      <rPr>
        <b/>
        <sz val="48"/>
        <rFont val="Arial"/>
        <family val="2"/>
      </rPr>
      <t xml:space="preserve"> Seguro Familiar de Salud (SFS)</t>
    </r>
    <r>
      <rPr>
        <sz val="48"/>
        <rFont val="Arial"/>
        <family val="2"/>
      </rPr>
      <t xml:space="preserve"> muestra una distribución poblacional bastante equilibrada entre hombres y mujeres, con un total de </t>
    </r>
    <r>
      <rPr>
        <b/>
        <sz val="48"/>
        <rFont val="Arial"/>
        <family val="2"/>
      </rPr>
      <t>10,648,114</t>
    </r>
    <r>
      <rPr>
        <sz val="48"/>
        <rFont val="Arial"/>
        <family val="2"/>
      </rPr>
      <t xml:space="preserve"> afiliados, de los cuales</t>
    </r>
    <r>
      <rPr>
        <b/>
        <sz val="48"/>
        <rFont val="Arial"/>
        <family val="2"/>
      </rPr>
      <t xml:space="preserve"> 5,287,597 (49.7%)</t>
    </r>
    <r>
      <rPr>
        <sz val="48"/>
        <rFont val="Arial"/>
        <family val="2"/>
      </rPr>
      <t xml:space="preserve"> son hombres y </t>
    </r>
    <r>
      <rPr>
        <b/>
        <sz val="48"/>
        <rFont val="Arial"/>
        <family val="2"/>
      </rPr>
      <t>5,360,517 (50.3%)</t>
    </r>
    <r>
      <rPr>
        <sz val="48"/>
        <rFont val="Arial"/>
        <family val="2"/>
      </rPr>
      <t xml:space="preserve"> son mujeres. Observando los grupos etarios, se nota que la afiliación crece de manera sostenida desde la infancia hasta los 30-34 años, alcanzando su punto máximo en este grupo con</t>
    </r>
    <r>
      <rPr>
        <b/>
        <sz val="48"/>
        <rFont val="Arial"/>
        <family val="2"/>
      </rPr>
      <t xml:space="preserve"> 907,537</t>
    </r>
    <r>
      <rPr>
        <sz val="48"/>
        <rFont val="Arial"/>
        <family val="2"/>
      </rPr>
      <t xml:space="preserve">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en varios grupos adultos las mujeres superan levemente a los hombres, tendencia que se acentúa en los grupos más avanzados, especialmente a partir de los 65 años, donde la diferencia se hace más notoria. Por ejemplo, en el grupo de</t>
    </r>
    <r>
      <rPr>
        <b/>
        <sz val="48"/>
        <rFont val="Arial"/>
        <family val="2"/>
      </rPr>
      <t xml:space="preserve"> 85</t>
    </r>
    <r>
      <rPr>
        <sz val="48"/>
        <rFont val="Arial"/>
        <family val="2"/>
      </rPr>
      <t xml:space="preserve"> y más años hay </t>
    </r>
    <r>
      <rPr>
        <b/>
        <sz val="48"/>
        <rFont val="Arial"/>
        <family val="2"/>
      </rPr>
      <t>17,613</t>
    </r>
    <r>
      <rPr>
        <sz val="48"/>
        <rFont val="Arial"/>
        <family val="2"/>
      </rPr>
      <t xml:space="preserve">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r>
  </si>
  <si>
    <r>
      <t xml:space="preserve">La afiliación del </t>
    </r>
    <r>
      <rPr>
        <b/>
        <sz val="12"/>
        <rFont val="Arial"/>
        <family val="2"/>
      </rPr>
      <t>Seguro Familiar de Salud (SFS)</t>
    </r>
    <r>
      <rPr>
        <sz val="12"/>
        <rFont val="Arial"/>
        <family val="2"/>
      </rPr>
      <t xml:space="preserve"> por región geográfica muestra una clara concentración en el Distrito Nacional, que agrupa el 38.3% del total de afiliados al sistema, equivalente </t>
    </r>
    <r>
      <rPr>
        <b/>
        <sz val="12"/>
        <rFont val="Arial"/>
        <family val="2"/>
      </rPr>
      <t>a 4,078,538</t>
    </r>
    <r>
      <rPr>
        <sz val="12"/>
        <rFont val="Arial"/>
        <family val="2"/>
      </rPr>
      <t xml:space="preserve"> personas. Este resultado refleja la alta densidad poblacional y la concentración de actividades económicas y laborales en la capital, donde se ubican la mayoría de las instituciones públicas y privadas que contribuyen a la afiliación formal. En contraste, las regiones</t>
    </r>
    <r>
      <rPr>
        <b/>
        <sz val="12"/>
        <rFont val="Arial"/>
        <family val="2"/>
      </rPr>
      <t xml:space="preserve"> Este (6.3%), Norte</t>
    </r>
    <r>
      <rPr>
        <sz val="12"/>
        <rFont val="Arial"/>
        <family val="2"/>
      </rPr>
      <t xml:space="preserve"> </t>
    </r>
    <r>
      <rPr>
        <b/>
        <sz val="12"/>
        <rFont val="Arial"/>
        <family val="2"/>
      </rPr>
      <t>(22.1%) y Sur (11.9%)</t>
    </r>
    <r>
      <rPr>
        <sz val="12"/>
        <rFont val="Arial"/>
        <family val="2"/>
      </rPr>
      <t xml:space="preserve"> presentan porcentajes menores, lo que evidencia una distribución desigual entre el centro urbano principal y las zonas periféricas del país. De igual manera, por Región de Salud se evidencia una marcada concentración de afiliados en la Región Santo Domingo, que reúne el 38.3% del total, equivalente a</t>
    </r>
    <r>
      <rPr>
        <b/>
        <sz val="12"/>
        <rFont val="Arial"/>
        <family val="2"/>
      </rPr>
      <t xml:space="preserve"> </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t>
    </r>
    <r>
      <rPr>
        <b/>
        <sz val="12"/>
        <rFont val="Arial"/>
        <family val="2"/>
      </rPr>
      <t>(10.3%)</t>
    </r>
    <r>
      <rPr>
        <sz val="12"/>
        <rFont val="Arial"/>
        <family val="2"/>
      </rPr>
      <t xml:space="preserve"> y Cibao Central</t>
    </r>
    <r>
      <rPr>
        <b/>
        <sz val="12"/>
        <rFont val="Arial"/>
        <family val="2"/>
      </rPr>
      <t xml:space="preserve"> (4.8%)</t>
    </r>
    <r>
      <rPr>
        <sz val="12"/>
        <rFont val="Arial"/>
        <family val="2"/>
      </rPr>
      <t xml:space="preserve"> también registran una participación relevante, lo que refleja la importancia del eje norte del país, especialmente por su desarrollo industrial y comercial. En contraste, las regiones Cibao Occidental</t>
    </r>
    <r>
      <rPr>
        <b/>
        <sz val="12"/>
        <rFont val="Arial"/>
        <family val="2"/>
      </rPr>
      <t xml:space="preserve"> (2.5%)</t>
    </r>
    <r>
      <rPr>
        <sz val="12"/>
        <rFont val="Arial"/>
        <family val="2"/>
      </rPr>
      <t>, Enriquillo (2.9%) y Nordeste</t>
    </r>
    <r>
      <rPr>
        <b/>
        <sz val="12"/>
        <rFont val="Arial"/>
        <family val="2"/>
      </rPr>
      <t xml:space="preserve"> (4.5%)</t>
    </r>
    <r>
      <rPr>
        <sz val="12"/>
        <rFont val="Arial"/>
        <family val="2"/>
      </rPr>
      <t xml:space="preserve"> presentan niveles más bajos de afiliación, lo que puede asociarse a una menor densidad poblacional y a la prevalencia de empleos informales o rurales. Por otro lado, destaca el grupo de “Sin especificar”, que representa un</t>
    </r>
    <r>
      <rPr>
        <b/>
        <sz val="12"/>
        <rFont val="Arial"/>
        <family val="2"/>
      </rPr>
      <t xml:space="preserve"> 21.4%</t>
    </r>
    <r>
      <rPr>
        <sz val="12"/>
        <rFont val="Arial"/>
        <family val="2"/>
      </rPr>
      <t xml:space="preserve"> del total, es decir, más de </t>
    </r>
    <r>
      <rPr>
        <b/>
        <sz val="12"/>
        <rFont val="Arial"/>
        <family val="2"/>
      </rPr>
      <t>2.2 millones de afiliados</t>
    </r>
    <r>
      <rPr>
        <sz val="12"/>
        <rFont val="Arial"/>
        <family val="2"/>
      </rPr>
      <t xml:space="preserve">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t>
    </r>
  </si>
  <si>
    <r>
      <t xml:space="preserve">La afiliación del </t>
    </r>
    <r>
      <rPr>
        <b/>
        <sz val="18"/>
        <rFont val="Arial"/>
        <family val="2"/>
      </rPr>
      <t>Seguro Familiar de Salud (SFS)</t>
    </r>
    <r>
      <rPr>
        <sz val="18"/>
        <rFont val="Arial"/>
        <family val="2"/>
      </rPr>
      <t xml:space="preserve">, por provincias revela que la afiliación se concentra principalmente en el Distrito Nacional, que representa </t>
    </r>
    <r>
      <rPr>
        <b/>
        <sz val="18"/>
        <rFont val="Arial"/>
        <family val="2"/>
      </rPr>
      <t>27.0%</t>
    </r>
    <r>
      <rPr>
        <sz val="18"/>
        <rFont val="Arial"/>
        <family val="2"/>
      </rPr>
      <t xml:space="preserve"> del total de afiliados, equivalente a 2,880,053 personas, seguido por </t>
    </r>
    <r>
      <rPr>
        <b/>
        <sz val="18"/>
        <rFont val="Arial"/>
        <family val="2"/>
      </rPr>
      <t>Santo Domingo (9.8%)</t>
    </r>
    <r>
      <rPr>
        <sz val="18"/>
        <rFont val="Arial"/>
        <family val="2"/>
      </rPr>
      <t xml:space="preserve"> y </t>
    </r>
    <r>
      <rPr>
        <b/>
        <sz val="18"/>
        <rFont val="Arial"/>
        <family val="2"/>
      </rPr>
      <t>Santiago (6.9%)</t>
    </r>
    <r>
      <rPr>
        <sz val="18"/>
        <rFont val="Arial"/>
        <family val="2"/>
      </rPr>
      <t xml:space="preserve">, lo que evidencia la centralización de la población y de la actividad económica en estas áreas urbanas. Otras provincias, como </t>
    </r>
    <r>
      <rPr>
        <b/>
        <sz val="18"/>
        <rFont val="Arial"/>
        <family val="2"/>
      </rPr>
      <t>San Cristóbal (3.5%), La Vega (2.7%) y Puerto Plata (2.0%)</t>
    </r>
    <r>
      <rPr>
        <sz val="18"/>
        <rFont val="Arial"/>
        <family val="2"/>
      </rPr>
      <t>,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 que alcanza un</t>
    </r>
    <r>
      <rPr>
        <b/>
        <sz val="18"/>
        <rFont val="Arial"/>
        <family val="2"/>
      </rPr>
      <t xml:space="preserve"> 21.4%</t>
    </r>
    <r>
      <rPr>
        <sz val="18"/>
        <rFont val="Arial"/>
        <family val="2"/>
      </rPr>
      <t xml:space="preserve"> del total de afiliados, es decir, </t>
    </r>
    <r>
      <rPr>
        <b/>
        <sz val="18"/>
        <rFont val="Arial"/>
        <family val="2"/>
      </rPr>
      <t>2,278,934</t>
    </r>
    <r>
      <rPr>
        <sz val="18"/>
        <rFont val="Arial"/>
        <family val="2"/>
      </rPr>
      <t xml:space="preserve"> personas, lo que indica una limitación importante en la identificación territorial precisa de los registros. La precisión de los datos por provincia permitiría orientar de manera más efectiva los programas de cobertura, priorizar áreas con menor afiliación y asegurar una distribución más equitativa de los beneficios del sistema.</t>
    </r>
  </si>
  <si>
    <r>
      <t xml:space="preserve">El comportamiento de la </t>
    </r>
    <r>
      <rPr>
        <b/>
        <sz val="48"/>
        <rFont val="Arial"/>
        <family val="2"/>
      </rPr>
      <t>afiliación al Seguro Familiar de Salud (SFS) del Régimen Contributivo</t>
    </r>
    <r>
      <rPr>
        <sz val="48"/>
        <rFont val="Arial"/>
        <family val="2"/>
      </rPr>
      <t xml:space="preserve"> según grupo de edad evidencia una estructura poblacional predominantemente joven y productiva. Los mayores niveles de afiliación se concentran entre los </t>
    </r>
    <r>
      <rPr>
        <b/>
        <sz val="48"/>
        <rFont val="Arial"/>
        <family val="2"/>
      </rPr>
      <t>0 y 34 años</t>
    </r>
    <r>
      <rPr>
        <sz val="48"/>
        <rFont val="Arial"/>
        <family val="2"/>
      </rPr>
      <t xml:space="preserve">, representando el </t>
    </r>
    <r>
      <rPr>
        <b/>
        <sz val="48"/>
        <rFont val="Arial"/>
        <family val="2"/>
      </rPr>
      <t>58.3%</t>
    </r>
    <r>
      <rPr>
        <sz val="48"/>
        <rFont val="Arial"/>
        <family val="2"/>
      </rPr>
      <t xml:space="preserve"> del total, lo que refleja una fuerte cobertura entre la población infantil dependiente y los trabajadores jóvenes en edad económicamente activa.</t>
    </r>
    <r>
      <rPr>
        <b/>
        <sz val="48"/>
        <rFont val="Arial"/>
        <family val="2"/>
      </rPr>
      <t xml:space="preserve"> Los grupos de 5-9 años (9.2%), 10-14 años (9.4%) y 30-34 años (9.2%) son los más representativos, </t>
    </r>
    <r>
      <rPr>
        <sz val="48"/>
        <rFont val="Arial"/>
        <family val="2"/>
      </rPr>
      <t xml:space="preserve">indicando un equilibrio entre la cobertura familiar y laboral dentro del RC.
En términos de distribución por sexo, el </t>
    </r>
    <r>
      <rPr>
        <b/>
        <sz val="48"/>
        <rFont val="Arial"/>
        <family val="2"/>
      </rPr>
      <t>RC</t>
    </r>
    <r>
      <rPr>
        <sz val="48"/>
        <rFont val="Arial"/>
        <family val="2"/>
      </rPr>
      <t xml:space="preserve"> mantiene una composición prácticamente equitativa, con</t>
    </r>
    <r>
      <rPr>
        <b/>
        <sz val="48"/>
        <rFont val="Arial"/>
        <family val="2"/>
      </rPr>
      <t xml:space="preserve"> 49.5%</t>
    </r>
    <r>
      <rPr>
        <sz val="48"/>
        <rFont val="Arial"/>
        <family val="2"/>
      </rPr>
      <t xml:space="preserve"> de hombres y</t>
    </r>
    <r>
      <rPr>
        <b/>
        <sz val="48"/>
        <rFont val="Arial"/>
        <family val="2"/>
      </rPr>
      <t xml:space="preserve"> 50.5%</t>
    </r>
    <r>
      <rPr>
        <sz val="48"/>
        <rFont val="Arial"/>
        <family val="2"/>
      </rPr>
      <t xml:space="preserve"> de mujeres afiliadas. En los grupos etarios más jóvenes</t>
    </r>
    <r>
      <rPr>
        <b/>
        <sz val="48"/>
        <rFont val="Arial"/>
        <family val="2"/>
      </rPr>
      <t xml:space="preserve"> (0-19 años)</t>
    </r>
    <r>
      <rPr>
        <sz val="48"/>
        <rFont val="Arial"/>
        <family val="2"/>
      </rPr>
      <t>, los hombres registran una leve mayoría, lo que responde al carácter familiar del seguro donde los dependientes suelen reflejar la estructura de los hogares. A partir de los 20 años, las mujeres superan ligeramente a los hombres en varios grupos, lo que puede asociarse a una mayor formalización del empleo femenino, al acceso a seguros por maternidad y a una mayor permanencia en la cobertura durante la edad adulta. En las edades más avanzadas, especialmente a partir de los</t>
    </r>
    <r>
      <rPr>
        <b/>
        <sz val="48"/>
        <rFont val="Arial"/>
        <family val="2"/>
      </rPr>
      <t xml:space="preserve"> 70</t>
    </r>
    <r>
      <rPr>
        <sz val="48"/>
        <rFont val="Arial"/>
        <family val="2"/>
      </rPr>
      <t xml:space="preserve"> años, se observa un incremento en la proporción femenina, alcanzando un </t>
    </r>
    <r>
      <rPr>
        <b/>
        <sz val="48"/>
        <rFont val="Arial"/>
        <family val="2"/>
      </rPr>
      <t>59.7%</t>
    </r>
    <r>
      <rPr>
        <sz val="48"/>
        <rFont val="Arial"/>
        <family val="2"/>
      </rPr>
      <t xml:space="preserve"> en el grupo de</t>
    </r>
    <r>
      <rPr>
        <b/>
        <sz val="48"/>
        <rFont val="Arial"/>
        <family val="2"/>
      </rPr>
      <t xml:space="preserve"> 85</t>
    </r>
    <r>
      <rPr>
        <sz val="48"/>
        <rFont val="Arial"/>
        <family val="2"/>
      </rPr>
      <t xml:space="preserve"> años y más. Este patrón confirma la mayor esperanza de vida de las mujeres y su continuidad en el sistema de salud.</t>
    </r>
  </si>
  <si>
    <t>La distribución de los afiliados al Seguro Familiar de Salud (SFS) en el Régimen Contributivo presenta un total de 4,856,429 afiliados por región geográfica y 4,811,789 por región de salud.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y Norcentral ocupan el segundo lugar, aportando alrededor del 24.6% en el desglose geográfico, impulsadas por la actividad económica e industrial de Santiago y sus provincias vecinas. Por otro lado, las regiones Este y Sur presentan menores proporciones, entre 7.6% y 12.5%, mientras que las regiones más pequeñas como Cibao Occidental, Nordeste, El Valle y Enriquillo apenas alcanzan entre 4.6% y 2.8% del total, lo que refleja una menor formalidad laboral y concentración poblacional. Un aspecto relevante es el alto porcentaje de afiliados sin especificar región, con 22.4% en la clasificación geográfica y 22.3% por región de salud,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</si>
  <si>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La distribución provincial de la afiliación al Régimen Contributivo (RC) del Seguro Familiar de Salud (SFS) para febrero de 2026 refleja una concentración significativa en las zonas urbanas y de mayor desarrollo económico. El Distrito Nacional encabeza la lista con 1,091,554 afiliados, equivalente al 22.5% del total nacional, seguido por la provincia de Santo Domingo con un 9.2%, y Santiago con 8.0%.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San José de Ocoa (0.5%), Santiago Rodríguez (0.5%) y Dajabón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22.4% de los afiliados aparece bajo la categoría “No Especificada”, lo que representa una proporción considerable que podría corresponder a registros con información incompleta o a trabajadores cuya localización geográfica no ha sido precisada. Esto limita la precisión de los análisis territoriales y plantea un desafío para el fortalecimiento de los sistemas de registro y seguimiento.</t>
  </si>
  <si>
    <t>Entre diciembre de 2008 y marzo de 2026, la afiliación al Seguro Familiar de Salud (SFS) del Régimen Subsidiado experimentó un crecimiento significativo, pasando de 1,224,643 afiliados a 5,673,097, lo que representa un incremento aproximado de 363.2% durante el período analizado. Este crecimiento estuvo impulsado principalmente por el aumento de los afiliados titulares, que pasaron de 489,949 en 2008 a 4,835,035 en marzo de 2026.
La composición de la afiliación entre titulares y dependientes presentó una transformación considerable. En diciembre de 2008, los titulares representaban el 40.0% del total de afiliados, mientras que los dependientes constituían el 60.0%. Para marzo de 2026, esta relación se invirtió, alcanzando los titulares una participación de 85.2%, frente al 14.8% correspondiente a los dependientes. Esto evidencia que el crecimiento del Régimen Subsidiado se ha concentrado principalmente en la incorporación directa de nuevos titulares.
El índice de dependencia del Régimen Subsidiado disminuyó de 1.50 en diciembre de 2008 a 0.17 en marzo de 2026. En términos relativos, se pasó de 150 dependientes por cada 100 titulares a solo 17 dependientes por cada 100 titulares. El cambio más significativo se produjo en 2020, cuando la afiliación total aumentó de 3,726,262 personas en 2019 a 5,746,839, impulsada principalmente por el incremento de los afiliados titulares. Este comportamiento refleja una ampliación considerable de la cobertura individual del Régimen Subsidiado y una reducción progresiva del peso relativo de los dependientes dentro de su estructura de afiliación.</t>
  </si>
  <si>
    <t>Analizando la afiliación al Régimen Subsidiado (RS) por grupos de edad al mes de marzo de 2026, se observa que la distribución sigue un patrón típico de población general, con una concentración mayor en la población adulta joven y de mediana edad. Los grupos entre 25 y 54 años representan aproximadamente 47.9% del total de afiliados, lo que refleja que la cobertura se focaliza principalmente en personas en edad productiva, mientras que los grupos infantiles (0-14 años) representan 8.0% del total y los adultos mayores (65 años y más) representan 20.6%.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5,673,097 afiliados, 2,825,842 son hombres (49.8%) y 2,847,255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</si>
  <si>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Al mes de marzo de 2026,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2,481,871 afiliados, representando 43.7% del total. Le siguen la región Norte con 1,158,815 afiliados (20.4%), la región Sur con 659,565 afiliados (11.6%) y la región Este con 299,588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1,073,258 personas (18.9%),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t>
  </si>
  <si>
    <t>A partir de los datos de afiliación al Régimen Subsidiado (RS) en República Dominicana al mes de marzo de 2026, se observa que la distribución de los afiliados presenta una concentración significativa en ciertas provincias y un porcentaje elevado de registros sin identificar. El Distrito Nacional lidera con 1,788,499 afiliados, representando un 31.5% del total, seguido por Santo Domingo con 599,216 afiliados (10.6%) y Santiago con 342,989 (6.0%). Otras provincias muestran niveles de afiliación mucho menores, generalmente iguales o inferiores al 3.5% del total, lo que indica una marcada concentración de beneficiarios en áreas urbanas y con mayor densidad poblacional.
Un aspecto relevante es el registro de 1,073,258 afiliados bajo la categoría “No Especificada”, que equivale al 18.9%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t>
  </si>
  <si>
    <t>El comportamiento de los Planes Especiales de Salud para pensionados y jubilados muestra un crecimiento sostenido en la afiliación al Seguro Familiar de Salud (SFS) entre 2009 y marzo de 2026,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y marzo de 2026, el total de planes creció de 72,326 a 118,588, lo que representa un incremento del 64% en el período analizado. El Ministerio de Hacienda y Economía mantiene la mayor proporción de afiliados con 47,196, aunque muestra una transición entre los decretos 342-09 y 18-19, reflejando una reestructuración administrativa de los planes. Por su parte, las Fuerzas Armadas y la Policía Nacional experimentan un aumento constante, alcanzando 32,035 y 33,998 afiliados, respectivamente, mientras el Sector Salud registra 5,359. Este comportamiento evidencia una política de ampliación gradual del aseguramiento en salud para los pensionados del Estado, fortaleciendo la protección social y garantizando la continuidad de la cobertura médica.</t>
  </si>
  <si>
    <t>La estructura de la afiliación al Seguro Familiar de Salud (SFS) en los Regímenes Especiales de Salud para Pensionados al mes de marzo de 2026 evidencia que la mayoría de los beneficiarios son titulares, con 84,216 afiliados (71.02%), mientras que los dependientes ascienden a 34,372 (28.98%). Esto implica un índice de dependencia de 0.41,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</si>
  <si>
    <t>rango de edad</t>
  </si>
  <si>
    <t>La afiliación de pensionados al Seguro Familiar de Salud (SFS) según grupo de edad muestra una estructura coherente con el perfil demográfico de la población jubilada del país. Se observa una marcada concentración en los grupos de mayor edad, especialmente entre los 65 y más años, que representan en conjunto el 60.1% del total de afiliados. Los grupos de 70-74 años (13.8%), 75-79 años (12.6%), 65-69 años (12.3%) y 85 y más (12.1%) son los más numerosos, reflejando el envejecimiento progresivo de la población pensionada y la importancia del SFS como mecanismo de protección para la vejez. Por el contrario, los grupos menores de 50 años concentran el 18.8% de los afiliados, lo que corresponde a pensiones por invalidez, sobrevivencia o regímenes especiales.
En cuanto a la distribución por sexo, las mujeres representan el 52.2% (61,875) de los afiliados, superando ligeramente a los hombres con 47.8% (56,713). Esta diferencia se acentúa en varios grupos de edad avanzada, especialmente entre los 65 y 79 años, donde las mujeres presentan una mayor proporción de afiliación, lo que está asociado a su mayor esperanza de vida y a la feminización del envejecimiento. En cambio, los hombres predominan en algunos grupos específicos, como 55 a 59 años y 85 años y más. En conjunto, los datos confirman que el SFS para pensionados cumple una función esencial en la protección social de los adultos mayores, garantizando equidad de género y cobertura efectiva en las etapas más vulnerables del ciclo de vida.</t>
  </si>
  <si>
    <t>El comportamiento del mercado laboral formal muestra un crecimiento en el número de empresas y de empleados entre diciembre de 2008 y marzo de 2026, reflejando la expansión de la economía y el fortalecimiento del sistema de seguridad social. El número total de empresas activas pasó de 41,679 en 2008 a 115,692 en marzo de 2026, lo que representa un incremento aproximado de 177.6% en el período.
De igual manera, el total de trabajadores aumentó de 1.18 millones en 2008 a 2.59 millones en marzo de 2026, más que duplicando la cantidad de personas protegidas por el sistema. Los empleados privados representan la mayor proporción, alcanzando 1.82 millones, mientras que los empleados públicos y centralizados suman cerca de 775 mil trabajadores, lo que evidencia la expansión equilibrada entre los sectores público y privado. La relación promedio de empleados por empresa ha mostrado una tendencia a la baja, pasando de 28.25 en 2008 a 22.40 en marzo de 2026, lo que sugiere una mayor formalización de pequeñas y medianas empresas dentro del sistema.</t>
  </si>
  <si>
    <t>El comportamiento del empleo formal y la afiliación a la Seguridad Social (SRL) entre 2008 y marzo de 2026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1.18 millones, reflejando una cobertura del 75.2% de los ocupados formales. A lo largo de los años, ambas variables muestran incrementos constantes, especialmente a partir de 2014, impulsados por el fortalecimiento del RC y las mejoras en la fiscalización y registro laboral.
Para marzo de 2026, los ocupados en el sector formal ascendieron a 2.55 millones y los afiliados al sistema a 2.59 millones, lo que representa un incremento acumulado del 62.6% y 120.1%,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</si>
  <si>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La distribución por edad y sexo al mes de marzo de 2026 muestra una marcada concentración de la población trabajadora afiliada en los grupos de edad entre 25 y 44 años, que en conjunto reúnen el 54.6% del total registrado. Los hombres presentan mayor participación en casi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total de 2,592,072 afiliados, de los cuales 1,358,837 son hombres (52.4%) y 1,233,235 son mujeres (47.6%).</t>
  </si>
  <si>
    <t>Entre diciembre de 2008 y marzo de 2026, la afiliación al SVDS ha mostrado un crecimiento sostenido tanto en cotizantes como en afiliados totales. Los cotizantes pasaron de 929,743 en 2008 a 2,325,278 en marzo de 2026, mientras que los afiliados aumentaron de 1,983,720 a 5,628,845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41.31% en marzo de 2026,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</si>
  <si>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y marzo de 2026, el número de trabajadores cotizantes al SVDS ha mostrado un crecimiento importante, pasando de 929,743 en 2008 a 2,325,278 en marzo de 2026,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90.84% en 2021, aunque con ligeras variaciones posteriores, situándose en 91.33% en marzo de 2026.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</si>
  <si>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29.7% de los cotizantes entre 25 y 34 años, un 10.9% entre 20 y 24 años y un 13.5% entre 35 y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de 50 años o más, representan un 23.1%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</si>
  <si>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La mayor parte de los cotizantes al SVDS se concentra en los niveles salariales bajos, siendo que 39.8% cotiza con 0 a 1 salario mínimo y 38.6%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1.5%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</si>
  <si>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2010 y marzo de 2026, los traspasos recibidos por las AFP muestran un comportamiento variable, con períodos de crecimiento y caídas asociadas a la dinámica del mercado y factores externos. Los traspasos totales a AFP pasaron de 3,219 casos en 2010 a 4,320 en marzo de 2026, acumulando 728,008 traspasos en el período. La mayor concentración se observa en AFP Reservas, Crecer, Popular y Siembra,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relevante, aunque representan un porcentaje menor del total. Los planes del Ministerio de Hacienda, Banco Central, Banco de Reservas e INABIMA acumulan 98,659 traspasos en el período, con incrementos destacados en 2022–2024, principalmente por la migración de afiliados de sistemas antiguos hacia los planes actuales. A marzo de 2026, el total general acumulado asciende a 826,667 traspasos.</t>
  </si>
  <si>
    <t>El Seguro Familiar de Salud (SFS) del Régimen Contributivo (RC) alcanzó un total de RD$138,260.14 millones entre 2025 y marzo de 2026, evidenciando la magnitud de los recursos destinados al financiamiento de los servicios de salud, subsidios y gestión del sistema. El principal componente corresponde al Cuidado de la Salud, con RD$128,556.21 millones, lo que representa el 93.0% del total desembolsado, reafirmando el peso predominante de los gastos médicos y asistenciales dentro del RC.
El Fondo Nacional de Atención Médica por Accidentes de Tránsito (FONAMAT) acumuló RD$2,351.75 millones, mientras que los subsidios por maternidad, lactancia y enfermedad común sumaron RD$6,429.65 millones, reflejando el compromiso del sistema con la protección social y el apoyo económico a los trabajadores ante situaciones temporales de incapacidad. Mientras que la Comisión de la SISALRIL, con RD$922.52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</si>
  <si>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Entre los años 2022 y marzo de 2026, los fondos pagados a las Administradoras de Riesgos de Salud (ARS) del Régimen Contributivo (RC) del Seguro Familiar de Salud (SFS) ascendieron a un total de RD$376,049.08 millones, reflejando la magnitud de los recursos canalizados para garantizar la cobertura médica de los trabajadores formales. Las ARS SENASA RC y Primera ARS de Humano concentran la mayor proporción de estos recursos, con RD$227,440.98 millones (60.5%), consolidándose como los principales actores del sistema.
Durante el período enero–diciembre de 2025, el monto desembolsado alcanzó RD$102,616.38 millones, mientras que a marzo de 2026 se registran RD$9,510.55 millones. Las demás ARS privadas mantienen participaciones menores, destacando MAPFRE Salud ARS (11.1% del total general) y Universal (5.9%). Las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</si>
  <si>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A marzo de 2026, la distribución de las inversiones financieras de la Cuenta Cuidado de la Salud refleja una estrategia conservadora y orientada a la seguridad, con una clara concentración en instrumentos de bajo riesgo. Los Títulos Notas Desmaterializadas representan la mayor proporción del total invertido, con RD$4,452.79 millones, equivalentes al 42.66% del portafolio, lo que evidencia una preferencia por instrumentos estables y de rendimiento predecible. En segundo lugar, los Títulos Desmaterializados (REPO) suman RD$4,052.98 millones, equivalentes al 38.83%, lo que sugiere una gestión activa de la liquidez mediante instrumentos de corto plazo que permiten mantener la disponibilidad de los recursos sin comprometer la rentabilidad.
Por su parte, los Certificados Financieros alcanzan RD$1,057.25 millones, equivalentes al 10.13% del total, mientras que las inversiones en el Fideicomiso de Administración, Fuente de Pago, Garantía e Inversión CIIC ascienden a RD$455.00 millones, representando el 4.36%. Asimismo, Otros Rubros del SFS concentran RD$213.98 millones, equivalentes al 2.05%, y la inversión en Fondos de Renta Valores administrados por AFI Universal alcanza RD$205.46 millones, correspondiente al 1.97% del portafolio. En conjunto, las inversiones totalizan RD$10,437.46 millones, reflejando una distribución predominantemente concentrada en títulos desmaterializados y otros instrumentos financieros de bajo riesgo.</t>
  </si>
  <si>
    <t>La distribución de las inversiones del Seguro Familiar de Salud (SFS) y del Seguro de Vejez, Discapacidad y Sobrevivencia (SVDS) del Régimen Contributivo (RC), a marzo de 2026, muestra una estructura diversificada, aunque concentrada en dos cuentas principales. La Cuenta Cuidado de la Salud concentra la mayor proporción, con RD$10,437.46 millones, equivalente al 64.04% del total invertido, evidenciando la prioridad asignada a la sostenibilidad del financiamiento de las prestaciones médicas y la atención sanitaria. La Cuenta Personal No Individualizable representa RD$4,977.86 millones, equivalente al 30.54% del total invertido, lo que refleja su relevancia en la gestión de los recursos financieros del sistema. Las demás cuentas presentan participaciones menores, destacándose el Seguro de Vida No Individualizable con un 3.11%, seguido de los Aportes Voluntarios No Individualizables con un 1.45% y la Comisión AFP No Individualizable con un 0.86% del total invertido.</t>
  </si>
  <si>
    <t>El monto dispersado y el total de pensionados evidencian una tendencia de crecimiento paralela, aunque no proporcional, a lo largo del período 2009–marzo de 2026. En los primeros años (2009–2016), el número de pensionados se mantiene relativamente estable, con leves fluctuaciones, mientras que los pagos muestran un crecimiento moderado y luego cierta estabilidad alrededor de los RD$300 millones, tomándose en cuenta el aumento del cápita en estos años.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118,983 en 2025, situándose en 118,588 pensionados a marzo de 2026, con pagos de RD$834.43 millones en dicho período.</t>
  </si>
  <si>
    <t xml:space="preserve">La dispersión histórica del SVDS ha mostrado un crecimiento constante y significativo a lo largo del período 2015 a marzo de 2026. Partiendo de RD$38,018.2 millones en 2015, los montos dispersados han aumentado progresivamente, alcanzando RD$109,335.1 millones en 2025. A marzo de 2026, el monto dispersado asciende a RD$29,064.9 millones, acumulando un total histórico de RD$771,519.5 millones. Este crecimiento refleja tanto el incremento en la cantidad de beneficiarios como el ajuste en los montos de pensiones y prestaciones, evidenciando la ampliación y fortalecimiento del SDSS.
 </t>
  </si>
  <si>
    <t>Entre 2022 y marzo de 2026, el Seguro de Vejez, Discapacidad y Sobrevivencia (SVDS) realizó pagos acumulados por aproximadamente RD$407,427.53 millones, destacándose la Cuenta de Capitalización Individual (CCI), que concentró el 81.2% del total, con RD$331,012.97 millones desembolsados. Este dato refleja la importancia del esquema de capitalización como base del sistema, mientras que el Sistema de Reparto y el Seguro de Vida aportaron montos relevantes de RD$14,496.85 millones y RD$34,464.09 millones, respectivamente, complementando la protección financiera para los afiliados y sus beneficiarios.
Además, se registraron pagos por RD$1,465.60 millones en el Autoseguro IDSS y cerca de RD$5,274.46 millones en comisiones para la administración del sistema, incluyendo la Comisión AFP y SIPEN. Los Fondos de Solidaridad Social sumaron RD$15,617.55 millones, mientras que las operaciones de la TSS y DIDA aportaron montos adicionales para garantizar la operatividad y regulación del sistema.</t>
  </si>
  <si>
    <t>Entre 2022 y marzo de 2026, los pagos totales a las entidades del SVDS alcanzaron aproximadamente RD$388,455.62 millones, reflejando la distribución financiera dentro del Régimen Contributivo. Las AFP dominan el reparto de estos recursos, destacándose AFP Popular con RD$102,749.24 millones, seguida por Scotia Crecer AFP con RD$73,002.82 millones, AFP Siembra con RD$64,165.22 millones y AFP Reservas con RD$61,769.85 millones. Además, el Fondo INABIMA recibió RD$51,683.50 millones, mostrando la diversidad de actores dentro del sistema de pensiones dominicano.
Asimismo, otras entidades y fondos complementarios, como el Ministerio de Hacienda, SIPEN, los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</si>
  <si>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El patrimonio de los fondos de pensiones en República Dominicana ha mostrado un crecimiento sostenido y robusto desde 2018, pasando de RD$599,976.13 millones a más de RD$1,631,311.37 millones a marzo de 2026. Este incremento se refleja en tasas anuales de crecimiento que, entre 2019 y 2025, han oscilado entre un 10.6% y un 17.9%, destacándose especialmente los años 2019, 2020 y 2021 con crecimientos iguales o superiores al 16%. A marzo de 2026, se registra un crecimiento acumulado de 2.0% con respecto a diciembre de 2025.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de aproximadamente un 14.3% en 2018 a un 20.7% en marzo de 2026.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</si>
  <si>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El patrimonio total de los fondos de pensiones en República Dominicana alcanzó RD$1,631,311.37 millones al mes de marzo de 2026, distribuido principalmente entre diferentes componentes del sistema. La mayor proporción corresponde a las Cuentas de Capitalización Individual (CCI), que representan el 79.54% del patrimonio, con RD$1,297,546.99 millones, reflejando el peso preponderante del esquema individual en el RC.
Le sigue el INABIMA, con un 11.29%, equivalente a RD$184,113.75 millones. El Fondo de Solidaridad Social representa un 5.86%, equivalente a RD$95,634.28 millones, mientras que los Fondos de Reparto Individualizado concentran el 3.19% del total, con RD$52,012.42 millones. Los Fondos Complementarios tienen una participación marginal, cercana al 0.12%, equivalente a RD$2,003.93 millones.</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</si>
  <si>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7.92% y el sistema un 8.10% a marzo de 2026. Este comportamiento refleja la capacidad del sistema para generar rendimientos atractivos en el contexto económico dominicano, a pesar de algunas caídas significativas, especialmente durante años con condiciones económicas más desafiantes.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</si>
  <si>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8.10% y 10.00% y tasas de inflación más moderadas, lo que se traduce en rentabilidades reales positivas de 5.33% en 2023, 6.65% en 2024, 4.98% en diciembre de 2025 y 3.47% en marzo de 2026. Esto evidencia la capacidad del sistema para generar rendimientos reales positivos que aseguran la sostenibilidad y crecimiento de los recursos acumulados, garantizando la protección del poder adquisitivo y el futuro financiero de los afiliados al Régimen Contributivo.</t>
  </si>
  <si>
    <t>El comportamiento histórico de las pensiones otorgadas del Seguro de Vejez, Discapacidad y Sobrevivencia (SVDS) evidencia un crecimiento progresivo y una consolidación del sistema previsional dominicano. Desde el período inicial 2003-2007 hasta marzo de 2026, se han otorgado 37,075 pensiones, de las cuales el 52.3% corresponde a discapacidad y el 47.4% a sobrevivencia, con una participación marginal de los retiros programados, con 97 casos. En los primeros años, los valores fueron reducidos debido a la etapa de consolidación del sistema, pero a partir de 2011 comenzó una tendencia ascendente que refleja el incremento de afiliados con derecho adquirido. El año 2018 destaca como un punto atípico, con 6,462 nuevas pensiones, de las cuales el 83.4%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diciembre de 2025, el sistema registró 3,189 nuevas pensiones, con una distribución de 42.9% por discapacidad y 56.3% por sobrevivencia. A marzo de 2026, se han registrado 469 nuevas pensiones, de las cuales el 36.5% corresponde a discapacidad y el 63.1% a sobrevivencia.</t>
  </si>
  <si>
    <t>El monto promedio mensual de las pensiones del Seguro de Vejez, Discapacidad y Sobrevivencia (SVDS) evidencia diferencias significativas según el tipo de beneficio otorgado. A marzo de 2026, las pensiones por discapacidad total presentan un promedio de RD$16,445.00, mientras que las de discapacidad parcial alcanzan RD$4,930.00, reflejando la variación en el nivel de pérdida de capacidad laboral y, por ende, en el monto recibido. Las pensiones por sobrevivencia, que benefician a los familiares de los afiliados fallecidos, registran un promedio de RD$13,955.00, valor que se mantiene cercano al promedio general del sistema. Por su parte, los beneficiarios bajo la modalidad de retiro programado reciben un monto considerablemente mayor, con un promedio de RD$42,295.70, lo que evidencia la relación directa entre el ahorro acumulado en la cuenta individual y el ingreso mensual que el afiliado percibe tras su retiro.</t>
  </si>
  <si>
    <t>Entre 2007 y marzo de 2026,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concentra la mayor cantidad de casos reportados, con 261,299, equivalente al 39.8% del total nacional, reflejando su alta densidad empresarial y laboral. Le siguen la Región II, con 155,570 casos (23.7%), y la Región V, con 119,321 casos (18.2%). Estas tres regiones acumulan más del 80% de los accidentes laborales y enfermedades profesionales del país. En contraste, las regiones IV, VI y VII presentan la menor incidencia, lo que podría asociarse con su menor nivel de industrialización y densidad laboral. Los datos muestran una estrecha relación entre la concentración económica, la expansión del empleo formal y la exposición al riesgo ocupacional, subrayando la importancia de fortalecer las políticas de seguridad y salud en el trabajo.</t>
  </si>
  <si>
    <t>Entre 2007 y marzo de 2026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t>
  </si>
  <si>
    <t>Entre 2007 y marzo de 2026, el 82.88% correspondió al sector privado y el 17.12%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en varios años a partir de 2017 y situándose en 20.82% a marzo de 2026, mientras que el sector privado concentró el 79.18%. Este comportamiento puede asociarse a una mayor cobertura institucional y al fortalecimiento del sistema de notificación.</t>
  </si>
  <si>
    <t>Entre 2007 y marzo de 2026,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17.2% de los casos reportados, mientras que para marzo de 2026 esta proporción se elevó a un 58.8%, reflejando su creciente incorporación al mercado laboral formal y, por ende, su exposición a riesgos ocupacionales.</t>
  </si>
  <si>
    <t>Entre 2024 y marzo de 2026, el Convenio Bilateral de Seguridad Social entre España y la República Dominicana registró un total de 5,253 solicitudes introducidas; 26,138 gestiones realizadas; 5,274 atenciones a usuarios y 3,795 expedientes concluidos, según datos del CNSS. Estos resultados reflejan el fortalecimiento de la cooperación entre los países en materia de protección social, garantizando la continuidad de derechos y beneficios para los trabajadores migrantes y pensionados.</t>
  </si>
  <si>
    <t>Durante el período comprendido entre 2025 y marzo de 2026, la ejecución del Convenio Multilateral Iberoamericano de Seguridad Social (CMISS) desde España alcanzó un total de 1,869 gestiones, según datos del CNSS. De estas, 1,178 correspondieron a certificaciones de legislación aplicable para trabajadores desplazados, mientras que 132 fueron solicitudes de pensión por vejez, 97 por invalidez y 25 por supervivencia. Además, se tramitaron 49 certificaciones de períodos cotizados, 254 reiteraciones y 134 depósitos de documentos requeridos.
Durante el mismo período, la ejecución del Convenio Multilateral Iberoamericano de Seguridad Social (CMISS) desde la República Dominicana alcanzó un total de 427 gestiones, según datos del Consejo Nacional de Seguridad Social (CNSS). De estas, 240 correspondieron a certificaciones emitidas entre los niveles descentralizados y centralizados, 15 a pensiones por vejez, 20 a pensiones por supervivencia por viudedad, 17 por orfandad y 0 por invalidez. Además, se realizaron 13 certificaciones de legislación aplicable para trabajadores desplazados, 5 certificaciones de períodos cotizados y 117 depósitos de documentos requeridos, reflejando una mayor eficiencia administrativa y cooperación internacional en la protección de los derechos de los trabajadores dominicanos en el ámbito iberoamericano.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</si>
</sst>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0.0"/>
    <numFmt numFmtId="182" formatCode="_([$€-2]\ * #,##0.00_);_([$€-2]\ * \(#,##0.00\);_([$€-2]\ * &quot;-&quot;??_);_(@_)"/>
    <numFmt numFmtId="183" formatCode="_([$€-2]* #,##0.000_);_([$€-2]* \(#,##0.000\);_([$€-2]* &quot;-&quot;??_)"/>
    <numFmt numFmtId="184" formatCode="#,##0.00;[Red]#,##0.00"/>
    <numFmt numFmtId="185" formatCode="General_)"/>
    <numFmt numFmtId="186" formatCode="0.00_);\(0.00\)"/>
    <numFmt numFmtId="187" formatCode="[$-1C0A]d&quot; de &quot;mmmm&quot; de &quot;yyyy;@"/>
    <numFmt numFmtId="188" formatCode="dd/mm/yyyy;@"/>
    <numFmt numFmtId="189" formatCode="_([$€-2]* #,##0.00000_);_([$€-2]* \(#,##0.00000\);_([$€-2]* &quot;-&quot;??_)"/>
    <numFmt numFmtId="190" formatCode="_(* #,##0.000_);_(* \(#,##0.000\);_(* &quot;-&quot;??_);_(@_)"/>
    <numFmt numFmtId="191" formatCode="_(* #,##0_);_(* \(#,##0\);_(* &quot;-&quot;????_);_(@_)"/>
    <numFmt numFmtId="192" formatCode="[$-1010409]###,###,###"/>
    <numFmt numFmtId="193" formatCode="&quot;$&quot;#,##0.0"/>
    <numFmt numFmtId="194" formatCode="_-&quot;$&quot;* #,##0.00_-;\-&quot;$&quot;* #,##0.00_-;_-&quot;$&quot;* &quot;-&quot;??_-;_-@_-"/>
    <numFmt numFmtId="195" formatCode="#,##0.0"/>
    <numFmt numFmtId="196" formatCode="0;0"/>
    <numFmt numFmtId="197" formatCode="#,##0.000"/>
    <numFmt numFmtId="198" formatCode="0.000%"/>
  </numFmts>
  <fonts count="27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14"/>
      <color rgb="FFFFFF00"/>
      <name val="Calibri"/>
      <family val="2"/>
      <scheme val="minor"/>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b/>
      <sz val="8"/>
      <color rgb="FFFF0000"/>
      <name val="Arial"/>
      <family val="2"/>
    </font>
    <font>
      <b/>
      <sz val="12"/>
      <color rgb="FFFFFFFF"/>
      <name val="Roboto"/>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sz val="28"/>
      <name val="Arial"/>
      <family val="2"/>
    </font>
    <font>
      <b/>
      <sz val="28"/>
      <name val="Arial"/>
      <family val="2"/>
    </font>
    <font>
      <b/>
      <sz val="48"/>
      <color theme="0"/>
      <name val="Arial"/>
      <family val="2"/>
    </font>
    <font>
      <sz val="48"/>
      <color theme="1"/>
      <name val="Calibri"/>
      <family val="2"/>
      <scheme val="minor"/>
    </font>
    <font>
      <sz val="72"/>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14"/>
      <color rgb="FFFFFF00"/>
      <name val="Calibri"/>
      <family val="2"/>
      <scheme val="minor"/>
    </font>
    <font>
      <sz val="14"/>
      <color rgb="FF002060"/>
      <name val="Arial"/>
      <family val="2"/>
    </font>
    <font>
      <sz val="48"/>
      <color rgb="FFFFFF00"/>
      <name val="Calibri"/>
      <family val="2"/>
      <scheme val="minor"/>
    </font>
    <font>
      <b/>
      <sz val="48"/>
      <color theme="0"/>
      <name val="Calibri"/>
      <family val="2"/>
      <scheme val="minor"/>
    </font>
    <font>
      <b/>
      <sz val="55"/>
      <color theme="0"/>
      <name val="Calibri"/>
      <family val="2"/>
      <scheme val="minor"/>
    </font>
    <font>
      <sz val="12"/>
      <color rgb="FFFFFF00"/>
      <name val="Calibri"/>
      <family val="2"/>
      <scheme val="minor"/>
    </font>
    <font>
      <b/>
      <sz val="40"/>
      <color theme="0"/>
      <name val="Arial"/>
      <family val="2"/>
    </font>
    <font>
      <sz val="31"/>
      <name val="Arial"/>
      <family val="2"/>
    </font>
    <font>
      <sz val="31"/>
      <color theme="0"/>
      <name val="Arial"/>
      <family val="2"/>
    </font>
    <font>
      <sz val="10"/>
      <color rgb="FFFF0000"/>
      <name val="Arial"/>
      <family val="2"/>
    </font>
    <font>
      <sz val="23"/>
      <color theme="1"/>
      <name val="Arial"/>
      <family val="2"/>
    </font>
    <font>
      <sz val="55"/>
      <color theme="1"/>
      <name val="Arial"/>
      <family val="2"/>
    </font>
    <font>
      <b/>
      <sz val="12"/>
      <color rgb="FFFF0000"/>
      <name val="Roboto"/>
    </font>
    <font>
      <sz val="11"/>
      <color rgb="FFFF0000"/>
      <name val="Calibri"/>
      <family val="2"/>
      <scheme val="minor"/>
    </font>
    <font>
      <sz val="11"/>
      <color rgb="FF212529"/>
      <name val="Roboto"/>
    </font>
    <font>
      <sz val="11"/>
      <color rgb="FFFF0000"/>
      <name val="Roboto"/>
    </font>
    <font>
      <b/>
      <sz val="11"/>
      <color rgb="FF212529"/>
      <name val="Roboto"/>
    </font>
    <font>
      <b/>
      <sz val="26"/>
      <color theme="1"/>
      <name val="Abadi"/>
      <family val="2"/>
    </font>
    <font>
      <sz val="28"/>
      <color theme="0"/>
      <name val="Calibri"/>
      <family val="2"/>
      <scheme val="minor"/>
    </font>
    <font>
      <sz val="26"/>
      <color rgb="FFFF0000"/>
      <name val="Calibri"/>
      <family val="2"/>
      <scheme val="minor"/>
    </font>
    <font>
      <sz val="8"/>
      <name val="Calibri"/>
      <family val="2"/>
      <scheme val="minor"/>
    </font>
    <font>
      <sz val="18"/>
      <color rgb="FFFF0000"/>
      <name val="Calibri"/>
      <family val="2"/>
      <scheme val="minor"/>
    </font>
    <font>
      <b/>
      <sz val="24"/>
      <color theme="6" tint="-0.249977111117893"/>
      <name val="Calibri"/>
      <family val="2"/>
      <scheme val="minor"/>
    </font>
    <font>
      <b/>
      <sz val="26"/>
      <color theme="6" tint="-0.249977111117893"/>
      <name val="Calibri"/>
      <family val="2"/>
      <scheme val="minor"/>
    </font>
    <font>
      <sz val="24"/>
      <color theme="6" tint="-0.249977111117893"/>
      <name val="Calibri"/>
      <family val="2"/>
      <scheme val="minor"/>
    </font>
    <font>
      <sz val="26"/>
      <color theme="6" tint="-0.249977111117893"/>
      <name val="Calibri"/>
      <family val="2"/>
      <scheme val="minor"/>
    </font>
    <font>
      <sz val="24"/>
      <color theme="6" tint="-0.499984740745262"/>
      <name val="Calibri"/>
      <family val="2"/>
      <scheme val="minor"/>
    </font>
    <font>
      <b/>
      <sz val="24"/>
      <color theme="6" tint="-0.499984740745262"/>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1360AD"/>
        <bgColor indexed="64"/>
      </patternFill>
    </fill>
    <fill>
      <patternFill patternType="solid">
        <fgColor rgb="FFFFFFFF"/>
        <bgColor rgb="FF000000"/>
      </patternFill>
    </fill>
    <fill>
      <patternFill patternType="solid">
        <fgColor indexed="9"/>
      </patternFill>
    </fill>
    <fill>
      <patternFill patternType="solid">
        <fgColor rgb="FF003EAB"/>
        <bgColor theme="4" tint="0.79995117038483843"/>
      </patternFill>
    </fill>
    <fill>
      <patternFill patternType="solid">
        <fgColor rgb="FF00A4EB"/>
        <bgColor indexed="64"/>
      </patternFill>
    </fill>
    <fill>
      <patternFill patternType="solid">
        <fgColor theme="2" tint="-0.249977111117893"/>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000000"/>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theme="0" tint="-0.14993743705557422"/>
      </right>
      <top style="thin">
        <color indexed="64"/>
      </top>
      <bottom style="thin">
        <color theme="0" tint="-0.14996795556505021"/>
      </bottom>
      <diagonal/>
    </border>
  </borders>
  <cellStyleXfs count="2678">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2" fillId="0" borderId="0"/>
    <xf numFmtId="0" fontId="73" fillId="0" borderId="0"/>
    <xf numFmtId="174"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78" fontId="31" fillId="0" borderId="0"/>
    <xf numFmtId="0" fontId="74"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4"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0" fillId="0" borderId="0" applyNumberFormat="0" applyFill="0" applyBorder="0" applyAlignment="0" applyProtection="0">
      <alignment vertical="top"/>
      <protection locked="0"/>
    </xf>
    <xf numFmtId="0" fontId="31" fillId="0" borderId="0"/>
    <xf numFmtId="187" fontId="2" fillId="0" borderId="0"/>
    <xf numFmtId="188"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4"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7" applyNumberFormat="0" applyFill="0" applyAlignment="0" applyProtection="0"/>
    <xf numFmtId="0" fontId="90" fillId="0" borderId="18"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0" applyNumberFormat="0" applyAlignment="0" applyProtection="0"/>
    <xf numFmtId="0" fontId="94" fillId="31" borderId="19" applyNumberFormat="0" applyAlignment="0" applyProtection="0"/>
    <xf numFmtId="0" fontId="95" fillId="0" borderId="0" applyNumberFormat="0" applyFill="0" applyBorder="0" applyAlignment="0" applyProtection="0"/>
    <xf numFmtId="0" fontId="33" fillId="0" borderId="21"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16" fillId="20" borderId="24" applyNumberFormat="0" applyAlignment="0" applyProtection="0"/>
    <xf numFmtId="0" fontId="1" fillId="0" borderId="25" applyNumberFormat="0" applyFill="0" applyAlignment="0" applyProtection="0"/>
    <xf numFmtId="0" fontId="9" fillId="20" borderId="22" applyNumberFormat="0" applyAlignment="0" applyProtection="0"/>
    <xf numFmtId="0" fontId="13" fillId="7" borderId="22" applyNumberFormat="0" applyAlignment="0" applyProtection="0"/>
    <xf numFmtId="0" fontId="2" fillId="23" borderId="23" applyNumberFormat="0" applyFont="0" applyAlignment="0" applyProtection="0"/>
    <xf numFmtId="0" fontId="16" fillId="20" borderId="24" applyNumberFormat="0" applyAlignment="0" applyProtection="0"/>
    <xf numFmtId="0" fontId="9" fillId="20" borderId="22" applyNumberFormat="0" applyAlignment="0" applyProtection="0"/>
    <xf numFmtId="0" fontId="9" fillId="20" borderId="22" applyNumberFormat="0" applyAlignment="0" applyProtection="0"/>
    <xf numFmtId="0" fontId="13" fillId="7"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2" fillId="23" borderId="23" applyNumberFormat="0" applyFont="0" applyAlignment="0" applyProtection="0"/>
    <xf numFmtId="0" fontId="16" fillId="20" borderId="24" applyNumberFormat="0" applyAlignment="0" applyProtection="0"/>
    <xf numFmtId="0" fontId="16" fillId="20" borderId="24" applyNumberFormat="0" applyAlignment="0" applyProtection="0"/>
    <xf numFmtId="0" fontId="1" fillId="0" borderId="25" applyNumberFormat="0" applyFill="0" applyAlignment="0" applyProtection="0"/>
    <xf numFmtId="0" fontId="1" fillId="0" borderId="25" applyNumberFormat="0" applyFill="0" applyAlignment="0" applyProtection="0"/>
    <xf numFmtId="0" fontId="1" fillId="0" borderId="25" applyNumberFormat="0" applyFill="0" applyAlignment="0" applyProtection="0"/>
    <xf numFmtId="0" fontId="105" fillId="0" borderId="0"/>
    <xf numFmtId="0" fontId="106" fillId="0" borderId="0"/>
    <xf numFmtId="174" fontId="106" fillId="0" borderId="0" applyFont="0" applyFill="0" applyBorder="0" applyAlignment="0" applyProtection="0"/>
    <xf numFmtId="9" fontId="106" fillId="0" borderId="0" applyFont="0" applyFill="0" applyBorder="0" applyAlignment="0" applyProtection="0"/>
    <xf numFmtId="178" fontId="31" fillId="0" borderId="0"/>
    <xf numFmtId="0" fontId="5" fillId="0" borderId="0"/>
    <xf numFmtId="0" fontId="113" fillId="0" borderId="0"/>
    <xf numFmtId="174" fontId="113" fillId="0" borderId="0" applyFont="0" applyFill="0" applyBorder="0" applyAlignment="0" applyProtection="0"/>
    <xf numFmtId="9" fontId="113" fillId="0" borderId="0" applyFont="0" applyFill="0" applyBorder="0" applyAlignment="0" applyProtection="0"/>
    <xf numFmtId="173" fontId="2" fillId="0" borderId="0"/>
    <xf numFmtId="0" fontId="114" fillId="0" borderId="0"/>
    <xf numFmtId="0" fontId="31" fillId="0" borderId="0"/>
    <xf numFmtId="0" fontId="31" fillId="0" borderId="0"/>
    <xf numFmtId="43" fontId="31" fillId="0" borderId="0" applyFont="0" applyFill="0" applyBorder="0" applyAlignment="0" applyProtection="0"/>
    <xf numFmtId="0" fontId="42" fillId="0" borderId="0"/>
    <xf numFmtId="0" fontId="11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7"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4" fontId="31" fillId="0" borderId="0" applyFont="0" applyFill="0" applyBorder="0" applyAlignment="0" applyProtection="0"/>
    <xf numFmtId="0" fontId="2" fillId="0" borderId="0"/>
    <xf numFmtId="0" fontId="184" fillId="0" borderId="0"/>
    <xf numFmtId="174"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0" fillId="0" borderId="0">
      <alignment wrapText="1"/>
    </xf>
    <xf numFmtId="0" fontId="31" fillId="0" borderId="0"/>
    <xf numFmtId="0" fontId="206" fillId="0" borderId="0">
      <alignment wrapText="1"/>
    </xf>
    <xf numFmtId="0" fontId="31" fillId="0" borderId="0"/>
    <xf numFmtId="0" fontId="215"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2" applyNumberFormat="0" applyAlignment="0" applyProtection="0"/>
    <xf numFmtId="173" fontId="13" fillId="7" borderId="22" applyNumberFormat="0" applyAlignment="0" applyProtection="0"/>
    <xf numFmtId="173" fontId="13" fillId="7" borderId="22" applyNumberFormat="0" applyAlignment="0" applyProtection="0"/>
    <xf numFmtId="0" fontId="2" fillId="0" borderId="0"/>
    <xf numFmtId="173" fontId="6" fillId="23" borderId="23" applyNumberFormat="0" applyFont="0" applyAlignment="0" applyProtection="0"/>
    <xf numFmtId="173" fontId="2" fillId="23" borderId="23" applyNumberFormat="0" applyFont="0" applyAlignment="0" applyProtection="0"/>
    <xf numFmtId="173" fontId="16" fillId="20" borderId="24" applyNumberFormat="0" applyAlignment="0" applyProtection="0"/>
    <xf numFmtId="173" fontId="1" fillId="0" borderId="25"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6"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cellStyleXfs>
  <cellXfs count="1615">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3" fontId="29" fillId="0" borderId="0" xfId="0" applyNumberFormat="1" applyFont="1" applyAlignment="1">
      <alignment horizontal="center"/>
    </xf>
    <xf numFmtId="173" fontId="31" fillId="0" borderId="0" xfId="362"/>
    <xf numFmtId="2" fontId="0" fillId="0" borderId="0" xfId="0" applyNumberFormat="1"/>
    <xf numFmtId="173" fontId="54"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3" fontId="47" fillId="0" borderId="0" xfId="0" applyFont="1"/>
    <xf numFmtId="181"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1"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2" fillId="0" borderId="0" xfId="0" applyFont="1"/>
    <xf numFmtId="4" fontId="24" fillId="0" borderId="0" xfId="704" applyNumberFormat="1" applyFont="1" applyFill="1" applyBorder="1" applyAlignment="1" applyProtection="1">
      <alignment horizontal="right"/>
    </xf>
    <xf numFmtId="2" fontId="5" fillId="25" borderId="0" xfId="1057" applyNumberFormat="1" applyFont="1" applyFill="1" applyAlignment="1">
      <alignment horizontal="right"/>
    </xf>
    <xf numFmtId="2" fontId="24" fillId="0" borderId="0" xfId="1057"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2" fillId="0" borderId="0" xfId="0" applyFont="1" applyAlignment="1">
      <alignment horizontal="justify" vertical="justify" wrapText="1"/>
    </xf>
    <xf numFmtId="10" fontId="57" fillId="0" borderId="0" xfId="603" applyNumberFormat="1" applyFont="1" applyAlignment="1">
      <alignment horizontal="center"/>
    </xf>
    <xf numFmtId="173" fontId="58" fillId="25" borderId="0" xfId="0" applyFont="1" applyFill="1" applyAlignment="1">
      <alignment horizontal="center" vertical="center" wrapText="1"/>
    </xf>
    <xf numFmtId="173"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1"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89"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2" fillId="0" borderId="0" xfId="0" applyFont="1" applyAlignment="1">
      <alignment vertical="center"/>
    </xf>
    <xf numFmtId="173" fontId="33" fillId="0" borderId="0" xfId="0" applyFont="1" applyAlignment="1">
      <alignment vertical="center"/>
    </xf>
    <xf numFmtId="173" fontId="57"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2" fillId="0" borderId="0" xfId="294" applyNumberFormat="1" applyFont="1" applyAlignment="1">
      <alignment vertical="center"/>
    </xf>
    <xf numFmtId="0" fontId="111" fillId="0" borderId="0" xfId="2469" applyFont="1" applyAlignment="1">
      <alignment horizontal="center" vertical="center" wrapText="1"/>
    </xf>
    <xf numFmtId="17" fontId="57"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3" fontId="46" fillId="0" borderId="0" xfId="0" applyNumberFormat="1" applyFont="1"/>
    <xf numFmtId="10" fontId="46" fillId="0" borderId="0" xfId="521" applyNumberFormat="1" applyFont="1" applyFill="1" applyBorder="1" applyAlignment="1"/>
    <xf numFmtId="191" fontId="46" fillId="0" borderId="0" xfId="0" applyNumberFormat="1" applyFont="1"/>
    <xf numFmtId="191" fontId="34" fillId="0" borderId="0" xfId="0" applyNumberFormat="1" applyFont="1"/>
    <xf numFmtId="171" fontId="46" fillId="0" borderId="0" xfId="0" applyNumberFormat="1" applyFont="1" applyAlignment="1">
      <alignment horizontal="left" indent="1"/>
    </xf>
    <xf numFmtId="191"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0" fontId="46" fillId="0" borderId="0" xfId="2465" applyFont="1"/>
    <xf numFmtId="0" fontId="101" fillId="0" borderId="0" xfId="2465" applyFont="1" applyAlignment="1">
      <alignment horizontal="left" vertical="center"/>
    </xf>
    <xf numFmtId="0" fontId="101" fillId="0" borderId="0" xfId="2465" applyFont="1" applyAlignment="1">
      <alignment vertical="center"/>
    </xf>
    <xf numFmtId="0" fontId="101" fillId="0" borderId="0" xfId="2465" applyFont="1" applyAlignment="1">
      <alignment horizontal="center" vertical="center"/>
    </xf>
    <xf numFmtId="0" fontId="60" fillId="0" borderId="0" xfId="2465" applyFont="1" applyAlignment="1">
      <alignment vertical="center"/>
    </xf>
    <xf numFmtId="0" fontId="102" fillId="0" borderId="0" xfId="2465" applyFont="1" applyAlignment="1">
      <alignment horizontal="center" vertical="center"/>
    </xf>
    <xf numFmtId="0" fontId="102" fillId="0" borderId="0" xfId="2465" applyFont="1"/>
    <xf numFmtId="0" fontId="102" fillId="0" borderId="0" xfId="2465" applyFont="1" applyAlignment="1">
      <alignment vertical="center"/>
    </xf>
    <xf numFmtId="41" fontId="101" fillId="0" borderId="0" xfId="2465" applyNumberFormat="1" applyFont="1" applyAlignment="1">
      <alignment vertical="center"/>
    </xf>
    <xf numFmtId="0" fontId="107" fillId="0" borderId="0" xfId="2465" applyFont="1" applyAlignment="1">
      <alignment horizontal="center" vertical="center" wrapText="1"/>
    </xf>
    <xf numFmtId="0" fontId="102" fillId="0" borderId="0" xfId="2465" applyFont="1" applyAlignment="1">
      <alignment horizontal="center"/>
    </xf>
    <xf numFmtId="3" fontId="101" fillId="0" borderId="0" xfId="2465" applyNumberFormat="1" applyFont="1" applyAlignment="1">
      <alignment vertical="center"/>
    </xf>
    <xf numFmtId="0" fontId="101" fillId="0" borderId="0" xfId="2465" applyFont="1"/>
    <xf numFmtId="41" fontId="101" fillId="0" borderId="0" xfId="2465" applyNumberFormat="1" applyFont="1" applyAlignment="1">
      <alignment horizontal="left" vertical="center"/>
    </xf>
    <xf numFmtId="168" fontId="101" fillId="0" borderId="0" xfId="2465" applyNumberFormat="1" applyFont="1" applyAlignment="1">
      <alignment horizontal="left" vertical="center"/>
    </xf>
    <xf numFmtId="41" fontId="59" fillId="56" borderId="12" xfId="2465" applyNumberFormat="1" applyFont="1" applyFill="1" applyBorder="1" applyAlignment="1">
      <alignment vertical="center" wrapText="1"/>
    </xf>
    <xf numFmtId="38" fontId="0" fillId="0" borderId="0" xfId="0" applyNumberFormat="1"/>
    <xf numFmtId="173" fontId="58" fillId="0" borderId="0" xfId="417" applyFont="1" applyAlignment="1">
      <alignment vertical="center" wrapText="1"/>
    </xf>
    <xf numFmtId="173" fontId="31" fillId="0" borderId="0" xfId="889"/>
    <xf numFmtId="173" fontId="0" fillId="0" borderId="0" xfId="889" applyFont="1"/>
    <xf numFmtId="173" fontId="71" fillId="0" borderId="0" xfId="889" applyFont="1"/>
    <xf numFmtId="173" fontId="120" fillId="0" borderId="0" xfId="889" applyFont="1"/>
    <xf numFmtId="177" fontId="101" fillId="0" borderId="0" xfId="2465" applyNumberFormat="1" applyFont="1" applyAlignment="1">
      <alignment vertical="center"/>
    </xf>
    <xf numFmtId="43" fontId="101" fillId="0" borderId="0" xfId="2465" applyNumberFormat="1" applyFont="1" applyAlignment="1">
      <alignment vertical="center"/>
    </xf>
    <xf numFmtId="192" fontId="110" fillId="61" borderId="12" xfId="2465" applyNumberFormat="1" applyFont="1" applyFill="1" applyBorder="1" applyAlignment="1">
      <alignment vertical="center"/>
    </xf>
    <xf numFmtId="173" fontId="126" fillId="0" borderId="0" xfId="0" applyFont="1"/>
    <xf numFmtId="170" fontId="126" fillId="0" borderId="0" xfId="521" applyNumberFormat="1" applyFont="1"/>
    <xf numFmtId="10" fontId="126" fillId="0" borderId="0" xfId="521" applyNumberFormat="1" applyFont="1"/>
    <xf numFmtId="176" fontId="126" fillId="0" borderId="0" xfId="0" applyNumberFormat="1" applyFont="1"/>
    <xf numFmtId="173" fontId="119" fillId="0" borderId="0" xfId="0" applyFont="1" applyAlignment="1">
      <alignment horizontal="center" vertical="center"/>
    </xf>
    <xf numFmtId="173" fontId="134" fillId="0" borderId="0" xfId="0" applyFont="1"/>
    <xf numFmtId="168" fontId="135" fillId="0" borderId="0" xfId="0" applyNumberFormat="1" applyFont="1"/>
    <xf numFmtId="173" fontId="135" fillId="0" borderId="0" xfId="0" applyFont="1"/>
    <xf numFmtId="173" fontId="136" fillId="0" borderId="0" xfId="0" applyFont="1"/>
    <xf numFmtId="173" fontId="137" fillId="0" borderId="0" xfId="0" applyFont="1"/>
    <xf numFmtId="173" fontId="139" fillId="0" borderId="0" xfId="0" applyFont="1" applyAlignment="1">
      <alignment horizontal="center"/>
    </xf>
    <xf numFmtId="173" fontId="139" fillId="0" borderId="0" xfId="0" applyFont="1"/>
    <xf numFmtId="173" fontId="126" fillId="0" borderId="0" xfId="0" applyFont="1" applyAlignment="1">
      <alignment horizontal="center"/>
    </xf>
    <xf numFmtId="173" fontId="143" fillId="0" borderId="0" xfId="0" applyFont="1"/>
    <xf numFmtId="173" fontId="4" fillId="0" borderId="0" xfId="0" applyFont="1"/>
    <xf numFmtId="173" fontId="119" fillId="0" borderId="0" xfId="0" applyFont="1"/>
    <xf numFmtId="3" fontId="4" fillId="0" borderId="0" xfId="0" applyNumberFormat="1" applyFont="1"/>
    <xf numFmtId="1" fontId="126" fillId="0" borderId="0" xfId="0" applyNumberFormat="1" applyFont="1"/>
    <xf numFmtId="1" fontId="4" fillId="0" borderId="0" xfId="0" applyNumberFormat="1" applyFont="1"/>
    <xf numFmtId="43" fontId="126" fillId="0" borderId="0" xfId="294" applyFont="1" applyFill="1" applyBorder="1"/>
    <xf numFmtId="41" fontId="27" fillId="25" borderId="0" xfId="294" applyNumberFormat="1" applyFont="1" applyFill="1" applyBorder="1" applyAlignment="1">
      <alignment horizontal="center" vertical="center"/>
    </xf>
    <xf numFmtId="173" fontId="134" fillId="25" borderId="0" xfId="0" applyFont="1" applyFill="1"/>
    <xf numFmtId="173" fontId="134"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26" fillId="0" borderId="0" xfId="0" applyNumberFormat="1" applyFont="1" applyAlignment="1">
      <alignment horizontal="center"/>
    </xf>
    <xf numFmtId="173" fontId="126" fillId="0" borderId="0" xfId="0" applyFont="1" applyAlignment="1">
      <alignment horizontal="right"/>
    </xf>
    <xf numFmtId="10" fontId="126" fillId="0" borderId="0" xfId="0" applyNumberFormat="1" applyFont="1"/>
    <xf numFmtId="182" fontId="126" fillId="0" borderId="0" xfId="0" applyNumberFormat="1" applyFont="1"/>
    <xf numFmtId="43" fontId="126" fillId="0" borderId="0" xfId="0" applyNumberFormat="1" applyFont="1"/>
    <xf numFmtId="184" fontId="137" fillId="0" borderId="0" xfId="0" applyNumberFormat="1" applyFont="1"/>
    <xf numFmtId="178" fontId="126" fillId="0" borderId="0" xfId="0" applyNumberFormat="1" applyFont="1"/>
    <xf numFmtId="43" fontId="137" fillId="0" borderId="0" xfId="0" applyNumberFormat="1" applyFont="1"/>
    <xf numFmtId="170" fontId="126" fillId="0" borderId="0" xfId="521" applyNumberFormat="1" applyFont="1" applyBorder="1"/>
    <xf numFmtId="178" fontId="126" fillId="0" borderId="0" xfId="521" applyNumberFormat="1" applyFont="1"/>
    <xf numFmtId="2" fontId="126" fillId="0" borderId="0" xfId="521" applyNumberFormat="1" applyFont="1" applyBorder="1"/>
    <xf numFmtId="173" fontId="126" fillId="0" borderId="0" xfId="0" applyFont="1" applyAlignment="1">
      <alignment vertical="center"/>
    </xf>
    <xf numFmtId="2" fontId="126" fillId="0" borderId="0" xfId="521" applyNumberFormat="1" applyFont="1" applyBorder="1" applyAlignment="1">
      <alignment vertical="center"/>
    </xf>
    <xf numFmtId="2" fontId="121" fillId="0" borderId="0" xfId="521" applyNumberFormat="1" applyFont="1" applyBorder="1"/>
    <xf numFmtId="168" fontId="151" fillId="0" borderId="0" xfId="294" applyNumberFormat="1" applyFont="1" applyFill="1" applyBorder="1" applyAlignment="1">
      <alignment horizontal="center"/>
    </xf>
    <xf numFmtId="173" fontId="151" fillId="0" borderId="0" xfId="0" applyFont="1"/>
    <xf numFmtId="173" fontId="126" fillId="0" borderId="0" xfId="0" applyFont="1" applyAlignment="1">
      <alignment horizontal="left"/>
    </xf>
    <xf numFmtId="173" fontId="140" fillId="0" borderId="0" xfId="0" applyFont="1" applyAlignment="1">
      <alignment horizontal="center" vertical="center" wrapText="1"/>
    </xf>
    <xf numFmtId="173" fontId="155" fillId="0" borderId="0" xfId="0" applyFont="1"/>
    <xf numFmtId="10" fontId="134" fillId="0" borderId="0" xfId="521" applyNumberFormat="1" applyFont="1"/>
    <xf numFmtId="173" fontId="134" fillId="0" borderId="0" xfId="0" applyFont="1" applyAlignment="1">
      <alignment vertical="center"/>
    </xf>
    <xf numFmtId="176" fontId="143" fillId="0" borderId="0" xfId="0" applyNumberFormat="1" applyFont="1"/>
    <xf numFmtId="193" fontId="126" fillId="0" borderId="0" xfId="0" applyNumberFormat="1" applyFont="1"/>
    <xf numFmtId="173" fontId="126" fillId="0" borderId="0" xfId="0" applyFont="1" applyAlignment="1">
      <alignment horizontal="center" vertical="center"/>
    </xf>
    <xf numFmtId="173" fontId="156" fillId="0" borderId="0" xfId="0" applyFont="1" applyAlignment="1">
      <alignment vertical="center"/>
    </xf>
    <xf numFmtId="173" fontId="126" fillId="0" borderId="0" xfId="413" applyFont="1"/>
    <xf numFmtId="173" fontId="126" fillId="0" borderId="0" xfId="362" applyFont="1"/>
    <xf numFmtId="173" fontId="157" fillId="0" borderId="0" xfId="362" applyFont="1" applyAlignment="1">
      <alignment horizontal="center"/>
    </xf>
    <xf numFmtId="173" fontId="44" fillId="25" borderId="0" xfId="0" applyFont="1" applyFill="1" applyAlignment="1">
      <alignment horizontal="left" vertical="center" wrapText="1"/>
    </xf>
    <xf numFmtId="173" fontId="124" fillId="25" borderId="0" xfId="0" applyFont="1" applyFill="1" applyAlignment="1">
      <alignment horizontal="center" vertical="center" wrapText="1"/>
    </xf>
    <xf numFmtId="173" fontId="126" fillId="25" borderId="0" xfId="0" applyFont="1" applyFill="1" applyAlignment="1">
      <alignment vertical="center"/>
    </xf>
    <xf numFmtId="49" fontId="151" fillId="0" borderId="0" xfId="0" applyNumberFormat="1" applyFont="1"/>
    <xf numFmtId="168" fontId="131" fillId="25" borderId="0" xfId="294" applyNumberFormat="1" applyFont="1" applyFill="1" applyBorder="1" applyAlignment="1">
      <alignment horizontal="right" vertical="center"/>
    </xf>
    <xf numFmtId="49" fontId="126" fillId="0" borderId="0" xfId="0" applyNumberFormat="1" applyFont="1"/>
    <xf numFmtId="173" fontId="85" fillId="25" borderId="0" xfId="0" applyFont="1" applyFill="1" applyAlignment="1">
      <alignment horizontal="center" vertical="center" wrapText="1"/>
    </xf>
    <xf numFmtId="0" fontId="126" fillId="0" borderId="0" xfId="888" applyFont="1"/>
    <xf numFmtId="0" fontId="143" fillId="0" borderId="0" xfId="888" applyFont="1"/>
    <xf numFmtId="0" fontId="126" fillId="25" borderId="0" xfId="888" applyFont="1" applyFill="1"/>
    <xf numFmtId="0" fontId="85" fillId="25" borderId="0" xfId="888" applyFont="1" applyFill="1" applyAlignment="1">
      <alignment horizontal="center" vertical="center" wrapText="1"/>
    </xf>
    <xf numFmtId="0" fontId="134" fillId="0" borderId="0" xfId="888" applyFont="1"/>
    <xf numFmtId="168" fontId="134" fillId="0" borderId="0" xfId="888" applyNumberFormat="1" applyFont="1"/>
    <xf numFmtId="170" fontId="134" fillId="0" borderId="0" xfId="1092" applyNumberFormat="1" applyFont="1" applyAlignment="1">
      <alignment horizontal="center"/>
    </xf>
    <xf numFmtId="173" fontId="126" fillId="0" borderId="0" xfId="0" applyFont="1" applyAlignment="1">
      <alignment vertical="top"/>
    </xf>
    <xf numFmtId="173" fontId="129" fillId="0" borderId="0" xfId="0" applyFont="1"/>
    <xf numFmtId="173" fontId="164" fillId="0" borderId="0" xfId="1086" quotePrefix="1" applyFont="1" applyAlignment="1" applyProtection="1"/>
    <xf numFmtId="173" fontId="156" fillId="0" borderId="0" xfId="0" applyFont="1"/>
    <xf numFmtId="173" fontId="126" fillId="0" borderId="0" xfId="0" applyFont="1" applyAlignment="1">
      <alignment horizontal="justify"/>
    </xf>
    <xf numFmtId="173" fontId="158" fillId="25" borderId="0" xfId="0" applyFont="1" applyFill="1" applyAlignment="1">
      <alignment horizontal="center" vertical="center" wrapText="1"/>
    </xf>
    <xf numFmtId="173" fontId="131" fillId="25" borderId="0" xfId="0" applyFont="1" applyFill="1" applyAlignment="1">
      <alignment horizontal="center" vertical="center"/>
    </xf>
    <xf numFmtId="173" fontId="131"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3" fontId="136" fillId="0" borderId="0" xfId="0" applyFont="1" applyAlignment="1">
      <alignment horizontal="justify" vertical="justify" wrapText="1"/>
    </xf>
    <xf numFmtId="173" fontId="4" fillId="0" borderId="0" xfId="0" applyFont="1" applyAlignment="1">
      <alignment horizontal="left"/>
    </xf>
    <xf numFmtId="173" fontId="148" fillId="0" borderId="0" xfId="0" applyFont="1" applyAlignment="1">
      <alignment horizontal="left"/>
    </xf>
    <xf numFmtId="173" fontId="148"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6" fillId="0" borderId="0" xfId="0" applyFont="1"/>
    <xf numFmtId="173" fontId="167"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19" fillId="0" borderId="0" xfId="0" applyFont="1" applyAlignment="1">
      <alignment vertical="center"/>
    </xf>
    <xf numFmtId="186" fontId="119" fillId="0" borderId="0" xfId="0" applyNumberFormat="1" applyFont="1"/>
    <xf numFmtId="173" fontId="132" fillId="67" borderId="0" xfId="0" applyFont="1" applyFill="1"/>
    <xf numFmtId="173" fontId="0" fillId="67" borderId="0" xfId="0" applyFill="1"/>
    <xf numFmtId="173" fontId="126" fillId="67" borderId="0" xfId="0" applyFont="1" applyFill="1"/>
    <xf numFmtId="173" fontId="143" fillId="67" borderId="0" xfId="0" applyFont="1" applyFill="1"/>
    <xf numFmtId="173" fontId="32" fillId="67" borderId="0" xfId="0" applyFont="1" applyFill="1"/>
    <xf numFmtId="173" fontId="31" fillId="67" borderId="0" xfId="413" applyFill="1"/>
    <xf numFmtId="173" fontId="126" fillId="67" borderId="0" xfId="413" applyFont="1" applyFill="1"/>
    <xf numFmtId="0" fontId="31" fillId="67" borderId="0" xfId="549" applyFill="1"/>
    <xf numFmtId="173" fontId="58"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59" fillId="67" borderId="12" xfId="0" applyFont="1" applyFill="1" applyBorder="1" applyAlignment="1">
      <alignment horizontal="center" vertical="center"/>
    </xf>
    <xf numFmtId="173" fontId="134" fillId="67" borderId="0" xfId="0" applyFont="1" applyFill="1"/>
    <xf numFmtId="0" fontId="134" fillId="67" borderId="0" xfId="888" applyFont="1" applyFill="1"/>
    <xf numFmtId="0" fontId="126" fillId="67" borderId="0" xfId="888" applyFont="1" applyFill="1"/>
    <xf numFmtId="10" fontId="134" fillId="25" borderId="0" xfId="0" applyNumberFormat="1" applyFont="1" applyFill="1" applyAlignment="1">
      <alignment horizontal="right"/>
    </xf>
    <xf numFmtId="173" fontId="159" fillId="67" borderId="12" xfId="0" applyFont="1" applyFill="1" applyBorder="1" applyAlignment="1">
      <alignment horizontal="center" vertical="center" wrapText="1"/>
    </xf>
    <xf numFmtId="173" fontId="159" fillId="67" borderId="13" xfId="0" applyFont="1" applyFill="1" applyBorder="1" applyAlignment="1">
      <alignment horizontal="center" vertical="center" wrapText="1"/>
    </xf>
    <xf numFmtId="173" fontId="0" fillId="0" borderId="0" xfId="0" applyAlignment="1">
      <alignment vertical="top"/>
    </xf>
    <xf numFmtId="173" fontId="54" fillId="0" borderId="0" xfId="0" applyFont="1" applyAlignment="1">
      <alignment horizontal="center" vertical="top" wrapText="1"/>
    </xf>
    <xf numFmtId="173" fontId="0" fillId="25" borderId="0" xfId="0" applyFill="1" applyAlignment="1">
      <alignment vertical="top"/>
    </xf>
    <xf numFmtId="173" fontId="137" fillId="0" borderId="0" xfId="0" applyFont="1" applyAlignment="1">
      <alignment vertical="center"/>
    </xf>
    <xf numFmtId="49" fontId="159" fillId="67" borderId="15" xfId="0" applyNumberFormat="1" applyFont="1" applyFill="1" applyBorder="1" applyAlignment="1">
      <alignment horizontal="center" vertical="center"/>
    </xf>
    <xf numFmtId="173" fontId="145" fillId="67" borderId="0" xfId="0" applyFont="1" applyFill="1" applyAlignment="1">
      <alignment vertical="center" wrapText="1"/>
    </xf>
    <xf numFmtId="173" fontId="126" fillId="0" borderId="0" xfId="359" applyFont="1"/>
    <xf numFmtId="173" fontId="169" fillId="0" borderId="0" xfId="0" applyFont="1" applyAlignment="1">
      <alignment horizontal="left" vertical="center" wrapText="1"/>
    </xf>
    <xf numFmtId="173" fontId="150" fillId="67" borderId="15" xfId="359" applyFont="1" applyFill="1" applyBorder="1" applyAlignment="1">
      <alignment horizontal="center" vertical="center"/>
    </xf>
    <xf numFmtId="173" fontId="150" fillId="67" borderId="13" xfId="359" applyFont="1" applyFill="1" applyBorder="1" applyAlignment="1">
      <alignment horizontal="center" vertical="center" wrapText="1"/>
    </xf>
    <xf numFmtId="173" fontId="124" fillId="67" borderId="15" xfId="0" applyFont="1" applyFill="1" applyBorder="1" applyAlignment="1">
      <alignment horizontal="center" vertical="center"/>
    </xf>
    <xf numFmtId="49" fontId="124" fillId="67" borderId="12" xfId="365" applyNumberFormat="1" applyFont="1" applyFill="1" applyBorder="1" applyAlignment="1">
      <alignment horizontal="center" vertical="center"/>
    </xf>
    <xf numFmtId="49" fontId="124" fillId="67" borderId="13" xfId="365" applyNumberFormat="1" applyFont="1" applyFill="1" applyBorder="1" applyAlignment="1">
      <alignment horizontal="center" vertical="center"/>
    </xf>
    <xf numFmtId="43" fontId="61" fillId="59" borderId="15" xfId="0" applyNumberFormat="1" applyFont="1" applyFill="1" applyBorder="1" applyAlignment="1">
      <alignment horizontal="center" vertical="center"/>
    </xf>
    <xf numFmtId="43" fontId="61" fillId="59" borderId="12" xfId="0" applyNumberFormat="1" applyFont="1" applyFill="1" applyBorder="1" applyAlignment="1">
      <alignment horizontal="center" vertical="center" wrapText="1"/>
    </xf>
    <xf numFmtId="43" fontId="61" fillId="59" borderId="12" xfId="294" applyFont="1" applyFill="1" applyBorder="1" applyAlignment="1">
      <alignment horizontal="center" vertical="center" wrapText="1"/>
    </xf>
    <xf numFmtId="43" fontId="61" fillId="59" borderId="13" xfId="294" applyFont="1" applyFill="1" applyBorder="1" applyAlignment="1">
      <alignment horizontal="center" vertical="center" wrapText="1"/>
    </xf>
    <xf numFmtId="173" fontId="139" fillId="67" borderId="15" xfId="0" applyFont="1" applyFill="1" applyBorder="1" applyAlignment="1">
      <alignment horizontal="center" vertical="center"/>
    </xf>
    <xf numFmtId="173" fontId="139" fillId="67" borderId="12" xfId="0" applyFont="1" applyFill="1" applyBorder="1" applyAlignment="1">
      <alignment horizontal="center" vertical="center" wrapText="1"/>
    </xf>
    <xf numFmtId="173" fontId="139" fillId="67" borderId="12" xfId="0" applyFont="1" applyFill="1" applyBorder="1" applyAlignment="1">
      <alignment horizontal="center" vertical="center"/>
    </xf>
    <xf numFmtId="173" fontId="139" fillId="67" borderId="13" xfId="0" applyFont="1" applyFill="1" applyBorder="1" applyAlignment="1">
      <alignment horizontal="center" vertical="center" wrapText="1"/>
    </xf>
    <xf numFmtId="173" fontId="172" fillId="0" borderId="0" xfId="413" applyFont="1"/>
    <xf numFmtId="173" fontId="136" fillId="0" borderId="0" xfId="413" applyFont="1"/>
    <xf numFmtId="43" fontId="136" fillId="0" borderId="0" xfId="413" applyNumberFormat="1" applyFont="1"/>
    <xf numFmtId="173" fontId="134" fillId="0" borderId="0" xfId="0" applyFont="1" applyAlignment="1">
      <alignment vertical="top" wrapText="1"/>
    </xf>
    <xf numFmtId="173" fontId="134" fillId="0" borderId="0" xfId="0" applyFont="1" applyAlignment="1">
      <alignment vertical="top"/>
    </xf>
    <xf numFmtId="173" fontId="145" fillId="67" borderId="12" xfId="0" applyFont="1" applyFill="1" applyBorder="1" applyAlignment="1">
      <alignment horizontal="center" vertical="center" wrapText="1"/>
    </xf>
    <xf numFmtId="173" fontId="55" fillId="0" borderId="0" xfId="0" applyFont="1" applyAlignment="1">
      <alignment vertical="center"/>
    </xf>
    <xf numFmtId="173" fontId="55" fillId="0" borderId="0" xfId="0" applyFont="1"/>
    <xf numFmtId="173" fontId="124" fillId="59" borderId="15" xfId="0" applyFont="1" applyFill="1" applyBorder="1" applyAlignment="1">
      <alignment horizontal="center" vertical="center" wrapText="1"/>
    </xf>
    <xf numFmtId="173" fontId="124" fillId="59" borderId="12" xfId="0" applyFont="1" applyFill="1" applyBorder="1" applyAlignment="1">
      <alignment horizontal="center" vertical="center" wrapText="1"/>
    </xf>
    <xf numFmtId="0" fontId="45" fillId="0" borderId="0" xfId="549" applyFont="1" applyAlignment="1">
      <alignment horizontal="center" vertical="center"/>
    </xf>
    <xf numFmtId="173" fontId="169" fillId="0" borderId="0" xfId="0" applyFont="1"/>
    <xf numFmtId="173" fontId="174" fillId="0" borderId="0" xfId="0" applyFont="1"/>
    <xf numFmtId="173" fontId="140" fillId="67" borderId="12" xfId="0"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173" fontId="42" fillId="25" borderId="0" xfId="0" applyFont="1" applyFill="1" applyAlignment="1">
      <alignment vertical="top"/>
    </xf>
    <xf numFmtId="173" fontId="42" fillId="0" borderId="0" xfId="0" applyFont="1" applyAlignment="1">
      <alignment vertical="top"/>
    </xf>
    <xf numFmtId="173" fontId="175" fillId="0" borderId="0" xfId="0" applyFont="1" applyAlignment="1">
      <alignment horizontal="center"/>
    </xf>
    <xf numFmtId="173" fontId="71" fillId="0" borderId="0" xfId="0" applyFont="1"/>
    <xf numFmtId="173" fontId="150" fillId="59" borderId="12" xfId="0" applyFont="1" applyFill="1" applyBorder="1" applyAlignment="1">
      <alignment horizontal="center" vertical="center" wrapText="1"/>
    </xf>
    <xf numFmtId="173" fontId="150" fillId="59" borderId="13" xfId="0" applyFont="1" applyFill="1" applyBorder="1" applyAlignment="1">
      <alignment horizontal="center" vertical="center" wrapText="1"/>
    </xf>
    <xf numFmtId="168" fontId="140" fillId="67" borderId="15" xfId="294" applyNumberFormat="1" applyFont="1" applyFill="1" applyBorder="1" applyAlignment="1">
      <alignment horizontal="center" vertical="center" wrapText="1"/>
    </xf>
    <xf numFmtId="168" fontId="140" fillId="67" borderId="12"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41" fillId="67" borderId="15" xfId="332" applyNumberFormat="1" applyFont="1" applyFill="1" applyBorder="1" applyAlignment="1">
      <alignment horizontal="center" vertical="center" wrapText="1"/>
    </xf>
    <xf numFmtId="168" fontId="41" fillId="67" borderId="12" xfId="0" applyNumberFormat="1" applyFont="1" applyFill="1" applyBorder="1" applyAlignment="1">
      <alignment horizontal="center" vertical="center" wrapText="1"/>
    </xf>
    <xf numFmtId="168" fontId="41" fillId="67" borderId="13" xfId="521" applyNumberFormat="1" applyFont="1" applyFill="1" applyBorder="1" applyAlignment="1">
      <alignment horizontal="center" vertical="center" wrapText="1"/>
    </xf>
    <xf numFmtId="173" fontId="172" fillId="67" borderId="15" xfId="0" applyFont="1" applyFill="1" applyBorder="1" applyAlignment="1">
      <alignment horizontal="center" vertical="center"/>
    </xf>
    <xf numFmtId="49" fontId="159" fillId="67" borderId="12" xfId="0" applyNumberFormat="1" applyFont="1" applyFill="1" applyBorder="1" applyAlignment="1">
      <alignment horizontal="center" vertical="center"/>
    </xf>
    <xf numFmtId="3" fontId="179" fillId="25" borderId="0" xfId="0" applyNumberFormat="1" applyFont="1" applyFill="1" applyAlignment="1">
      <alignment horizontal="center"/>
    </xf>
    <xf numFmtId="173" fontId="178" fillId="25" borderId="0" xfId="0" applyFont="1" applyFill="1"/>
    <xf numFmtId="3" fontId="180" fillId="25" borderId="0" xfId="0" applyNumberFormat="1" applyFont="1" applyFill="1" applyAlignment="1">
      <alignment horizontal="center"/>
    </xf>
    <xf numFmtId="173"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173" fontId="140" fillId="67" borderId="12" xfId="0" applyFont="1" applyFill="1" applyBorder="1" applyAlignment="1">
      <alignment horizontal="center" vertical="center"/>
    </xf>
    <xf numFmtId="49" fontId="145" fillId="67" borderId="15" xfId="0" applyNumberFormat="1" applyFont="1" applyFill="1" applyBorder="1" applyAlignment="1">
      <alignment horizontal="center" vertical="center"/>
    </xf>
    <xf numFmtId="49" fontId="159" fillId="67" borderId="12" xfId="0" applyNumberFormat="1" applyFont="1" applyFill="1" applyBorder="1" applyAlignment="1">
      <alignment horizontal="center" vertical="center" wrapText="1"/>
    </xf>
    <xf numFmtId="0" fontId="159" fillId="67" borderId="12" xfId="0" applyNumberFormat="1" applyFont="1" applyFill="1" applyBorder="1" applyAlignment="1">
      <alignment horizontal="center" vertical="center" wrapText="1"/>
    </xf>
    <xf numFmtId="170" fontId="46" fillId="0" borderId="0" xfId="521" applyNumberFormat="1" applyFont="1" applyAlignment="1">
      <alignment vertical="center"/>
    </xf>
    <xf numFmtId="0" fontId="42" fillId="0" borderId="0" xfId="549" applyFont="1" applyAlignment="1">
      <alignment horizontal="left" vertical="center"/>
    </xf>
    <xf numFmtId="43" fontId="183" fillId="67" borderId="15" xfId="0" applyNumberFormat="1" applyFont="1" applyFill="1" applyBorder="1" applyAlignment="1">
      <alignment horizontal="center" vertical="center" wrapText="1"/>
    </xf>
    <xf numFmtId="173" fontId="34" fillId="0" borderId="0" xfId="0" applyFont="1" applyAlignment="1">
      <alignment vertical="center"/>
    </xf>
    <xf numFmtId="3" fontId="57" fillId="25" borderId="0" xfId="0" applyNumberFormat="1" applyFont="1" applyFill="1" applyAlignment="1">
      <alignment vertical="center"/>
    </xf>
    <xf numFmtId="182" fontId="46" fillId="0" borderId="0" xfId="0" applyNumberFormat="1" applyFont="1" applyAlignment="1">
      <alignment vertical="center"/>
    </xf>
    <xf numFmtId="173" fontId="50" fillId="0" borderId="38" xfId="0" applyFont="1" applyBorder="1" applyAlignment="1">
      <alignment horizontal="center" vertical="center" wrapText="1"/>
    </xf>
    <xf numFmtId="41" fontId="71" fillId="0" borderId="0" xfId="0" applyNumberFormat="1" applyFont="1"/>
    <xf numFmtId="173" fontId="140" fillId="67" borderId="15" xfId="0" applyFont="1" applyFill="1" applyBorder="1" applyAlignment="1">
      <alignment horizontal="center" vertical="center" wrapText="1"/>
    </xf>
    <xf numFmtId="173" fontId="140" fillId="67" borderId="11" xfId="0" applyFont="1" applyFill="1" applyBorder="1" applyAlignment="1">
      <alignment horizontal="center" vertical="center"/>
    </xf>
    <xf numFmtId="173" fontId="141" fillId="25" borderId="16"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0" fontId="139" fillId="0" borderId="0" xfId="0" applyNumberFormat="1" applyFont="1" applyAlignment="1">
      <alignment horizontal="right"/>
    </xf>
    <xf numFmtId="49" fontId="139" fillId="67" borderId="12" xfId="0" applyNumberFormat="1" applyFont="1" applyFill="1" applyBorder="1" applyAlignment="1">
      <alignment horizontal="center" vertical="center" wrapText="1"/>
    </xf>
    <xf numFmtId="49" fontId="139" fillId="67" borderId="13" xfId="0" applyNumberFormat="1" applyFont="1" applyFill="1" applyBorder="1" applyAlignment="1">
      <alignment horizontal="center" vertical="center" wrapText="1"/>
    </xf>
    <xf numFmtId="173" fontId="172" fillId="67" borderId="12" xfId="0" applyFont="1" applyFill="1" applyBorder="1" applyAlignment="1">
      <alignment horizontal="center" vertical="center" wrapText="1"/>
    </xf>
    <xf numFmtId="173" fontId="172" fillId="67" borderId="15" xfId="0" applyFont="1" applyFill="1" applyBorder="1" applyAlignment="1">
      <alignment horizontal="center" vertical="center" wrapText="1"/>
    </xf>
    <xf numFmtId="173" fontId="172" fillId="67" borderId="13" xfId="0" applyFont="1" applyFill="1" applyBorder="1" applyAlignment="1">
      <alignment horizontal="center" vertical="center" wrapText="1"/>
    </xf>
    <xf numFmtId="173" fontId="153" fillId="25" borderId="0" xfId="0" applyFont="1" applyFill="1" applyAlignment="1">
      <alignment horizontal="center" vertical="top" wrapText="1"/>
    </xf>
    <xf numFmtId="173" fontId="151" fillId="0" borderId="0" xfId="0" applyFont="1" applyAlignment="1">
      <alignment vertical="top"/>
    </xf>
    <xf numFmtId="173" fontId="145" fillId="67" borderId="15" xfId="359" applyFont="1" applyFill="1" applyBorder="1" applyAlignment="1">
      <alignment horizontal="center" vertical="center"/>
    </xf>
    <xf numFmtId="173" fontId="145" fillId="67" borderId="12" xfId="359" applyFont="1" applyFill="1" applyBorder="1" applyAlignment="1">
      <alignment horizontal="center" vertical="center" wrapText="1"/>
    </xf>
    <xf numFmtId="173" fontId="145" fillId="67" borderId="13" xfId="359"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87" fillId="0" borderId="0" xfId="0" applyFont="1"/>
    <xf numFmtId="173" fontId="150" fillId="59" borderId="15" xfId="0" applyFont="1" applyFill="1" applyBorder="1" applyAlignment="1">
      <alignment horizontal="center" vertical="center" wrapText="1"/>
    </xf>
    <xf numFmtId="10" fontId="136" fillId="0" borderId="0" xfId="0" applyNumberFormat="1" applyFont="1" applyAlignment="1">
      <alignment vertical="center"/>
    </xf>
    <xf numFmtId="173" fontId="136" fillId="0" borderId="0" xfId="0" applyFont="1" applyAlignment="1">
      <alignment vertical="center"/>
    </xf>
    <xf numFmtId="173" fontId="148" fillId="0" borderId="0" xfId="0" applyFont="1" applyAlignment="1">
      <alignment vertical="center"/>
    </xf>
    <xf numFmtId="173" fontId="133" fillId="67" borderId="0" xfId="0" applyFont="1" applyFill="1"/>
    <xf numFmtId="43" fontId="126" fillId="0" borderId="0" xfId="294" applyFont="1"/>
    <xf numFmtId="43" fontId="136" fillId="0" borderId="0" xfId="294" applyFont="1" applyAlignment="1">
      <alignment vertical="center"/>
    </xf>
    <xf numFmtId="43" fontId="4" fillId="0" borderId="0" xfId="294" applyFont="1"/>
    <xf numFmtId="43" fontId="119" fillId="0" borderId="0" xfId="294" applyFont="1"/>
    <xf numFmtId="170" fontId="134" fillId="0" borderId="0" xfId="521" applyNumberFormat="1" applyFont="1"/>
    <xf numFmtId="183" fontId="134" fillId="0" borderId="0" xfId="0" applyNumberFormat="1" applyFont="1"/>
    <xf numFmtId="3" fontId="27" fillId="0" borderId="0" xfId="296" applyNumberFormat="1" applyFont="1" applyFill="1" applyBorder="1" applyAlignment="1">
      <alignment vertical="center"/>
    </xf>
    <xf numFmtId="10" fontId="139" fillId="0" borderId="0" xfId="521" applyNumberFormat="1" applyFont="1" applyAlignment="1">
      <alignment horizontal="center" vertical="center"/>
    </xf>
    <xf numFmtId="173" fontId="139" fillId="0" borderId="0" xfId="0" applyFont="1" applyAlignment="1">
      <alignment horizontal="center" vertical="center"/>
    </xf>
    <xf numFmtId="10" fontId="134" fillId="0" borderId="0" xfId="521" applyNumberFormat="1" applyFont="1" applyAlignment="1">
      <alignment horizontal="center" vertical="center"/>
    </xf>
    <xf numFmtId="10" fontId="134" fillId="0" borderId="0" xfId="0" applyNumberFormat="1" applyFont="1" applyAlignment="1">
      <alignment horizontal="center" vertical="center"/>
    </xf>
    <xf numFmtId="9" fontId="134" fillId="0" borderId="0" xfId="521" applyFont="1"/>
    <xf numFmtId="10" fontId="190" fillId="0" borderId="0" xfId="521" applyNumberFormat="1" applyFont="1" applyAlignment="1">
      <alignment horizontal="center" vertical="center"/>
    </xf>
    <xf numFmtId="173" fontId="118" fillId="59" borderId="15" xfId="0" applyFont="1" applyFill="1" applyBorder="1" applyAlignment="1">
      <alignment horizontal="center" vertical="center" wrapText="1"/>
    </xf>
    <xf numFmtId="173" fontId="118" fillId="59" borderId="12" xfId="0" applyFont="1" applyFill="1" applyBorder="1" applyAlignment="1">
      <alignment horizontal="center" vertical="center" wrapText="1"/>
    </xf>
    <xf numFmtId="173" fontId="118" fillId="59" borderId="13" xfId="0" applyFont="1" applyFill="1" applyBorder="1" applyAlignment="1">
      <alignment horizontal="center" vertical="center" wrapText="1"/>
    </xf>
    <xf numFmtId="173" fontId="118" fillId="60" borderId="12" xfId="0" applyFont="1" applyFill="1" applyBorder="1" applyAlignment="1">
      <alignment horizontal="center" vertical="center" wrapText="1"/>
    </xf>
    <xf numFmtId="173" fontId="118" fillId="57" borderId="12" xfId="0" applyFont="1" applyFill="1" applyBorder="1" applyAlignment="1">
      <alignment horizontal="center" vertical="center" wrapText="1"/>
    </xf>
    <xf numFmtId="173" fontId="140" fillId="59" borderId="15" xfId="0" applyFont="1" applyFill="1" applyBorder="1" applyAlignment="1">
      <alignment horizontal="center" vertical="center"/>
    </xf>
    <xf numFmtId="173" fontId="140" fillId="59" borderId="12" xfId="0" applyFont="1" applyFill="1" applyBorder="1" applyAlignment="1">
      <alignment horizontal="center" vertical="center" wrapText="1"/>
    </xf>
    <xf numFmtId="173" fontId="140" fillId="59" borderId="13" xfId="0" applyFont="1" applyFill="1" applyBorder="1" applyAlignment="1">
      <alignment horizontal="center" vertical="center" wrapText="1"/>
    </xf>
    <xf numFmtId="173" fontId="189" fillId="0" borderId="0" xfId="0" applyFont="1"/>
    <xf numFmtId="173" fontId="192" fillId="0" borderId="0" xfId="0" applyFont="1"/>
    <xf numFmtId="173" fontId="151" fillId="0" borderId="0" xfId="0" applyFont="1" applyAlignment="1">
      <alignment horizontal="center"/>
    </xf>
    <xf numFmtId="173" fontId="137" fillId="0" borderId="0" xfId="0" applyFont="1" applyAlignment="1">
      <alignment horizontal="center"/>
    </xf>
    <xf numFmtId="173" fontId="136" fillId="0" borderId="0" xfId="0" applyFont="1" applyAlignment="1">
      <alignment horizontal="center"/>
    </xf>
    <xf numFmtId="173" fontId="145" fillId="67" borderId="15" xfId="0" applyFont="1" applyFill="1" applyBorder="1" applyAlignment="1">
      <alignment horizontal="center" vertical="center" wrapText="1"/>
    </xf>
    <xf numFmtId="173" fontId="41" fillId="67" borderId="0" xfId="0" applyFont="1" applyFill="1" applyAlignment="1">
      <alignment vertical="top" wrapText="1"/>
    </xf>
    <xf numFmtId="10" fontId="148" fillId="0" borderId="0" xfId="521" applyNumberFormat="1" applyFont="1" applyAlignment="1">
      <alignment vertical="center"/>
    </xf>
    <xf numFmtId="43" fontId="101" fillId="0" borderId="0" xfId="2465" applyNumberFormat="1" applyFont="1" applyAlignment="1">
      <alignment horizontal="left" vertical="center"/>
    </xf>
    <xf numFmtId="43" fontId="60" fillId="0" borderId="0" xfId="2465" applyNumberFormat="1" applyFont="1" applyAlignment="1">
      <alignment vertical="center"/>
    </xf>
    <xf numFmtId="0" fontId="101" fillId="25" borderId="0" xfId="2465" applyFont="1" applyFill="1" applyAlignment="1">
      <alignment horizontal="center" vertical="center"/>
    </xf>
    <xf numFmtId="173" fontId="152" fillId="0" borderId="0" xfId="0" applyFont="1" applyAlignment="1">
      <alignment vertical="center"/>
    </xf>
    <xf numFmtId="173" fontId="156" fillId="67" borderId="0" xfId="0" applyFont="1" applyFill="1"/>
    <xf numFmtId="176" fontId="162" fillId="0" borderId="0" xfId="0" applyNumberFormat="1" applyFont="1"/>
    <xf numFmtId="0" fontId="85" fillId="0" borderId="0" xfId="319" applyFont="1" applyAlignment="1">
      <alignment vertical="center"/>
    </xf>
    <xf numFmtId="0" fontId="147" fillId="0" borderId="0" xfId="319" applyFont="1" applyAlignment="1">
      <alignment vertical="center"/>
    </xf>
    <xf numFmtId="0" fontId="131" fillId="0" borderId="0" xfId="319" applyFont="1" applyAlignment="1">
      <alignment vertical="center"/>
    </xf>
    <xf numFmtId="173" fontId="131" fillId="0" borderId="0" xfId="0" applyFont="1" applyAlignment="1">
      <alignment horizontal="center"/>
    </xf>
    <xf numFmtId="173" fontId="131" fillId="0" borderId="0" xfId="0" applyFont="1"/>
    <xf numFmtId="3" fontId="131" fillId="0" borderId="0" xfId="0" applyNumberFormat="1" applyFont="1"/>
    <xf numFmtId="173" fontId="124" fillId="67" borderId="12" xfId="0" applyFont="1" applyFill="1" applyBorder="1" applyAlignment="1">
      <alignment horizontal="center" vertical="center" wrapText="1"/>
    </xf>
    <xf numFmtId="170" fontId="134" fillId="0" borderId="0" xfId="521" applyNumberFormat="1" applyFont="1" applyFill="1" applyBorder="1"/>
    <xf numFmtId="43" fontId="134" fillId="0" borderId="0" xfId="0" applyNumberFormat="1" applyFont="1"/>
    <xf numFmtId="3" fontId="197" fillId="0" borderId="0" xfId="0" applyNumberFormat="1" applyFont="1" applyAlignment="1">
      <alignment horizontal="center"/>
    </xf>
    <xf numFmtId="1" fontId="109" fillId="25" borderId="0" xfId="2465" applyNumberFormat="1" applyFont="1" applyFill="1" applyAlignment="1">
      <alignment horizontal="center" vertical="center" wrapText="1"/>
    </xf>
    <xf numFmtId="177" fontId="60" fillId="0" borderId="0" xfId="2465" applyNumberFormat="1" applyFont="1" applyAlignment="1">
      <alignment vertical="center"/>
    </xf>
    <xf numFmtId="173" fontId="61" fillId="0" borderId="26" xfId="0" applyFont="1" applyBorder="1" applyAlignment="1">
      <alignment horizontal="center" vertical="top" wrapText="1"/>
    </xf>
    <xf numFmtId="173" fontId="85" fillId="25" borderId="26" xfId="0" applyFont="1" applyFill="1" applyBorder="1" applyAlignment="1">
      <alignment horizontal="center" vertical="center" wrapText="1"/>
    </xf>
    <xf numFmtId="41" fontId="101" fillId="0" borderId="0" xfId="2465" applyNumberFormat="1" applyFont="1" applyAlignment="1">
      <alignment horizontal="center" vertical="center"/>
    </xf>
    <xf numFmtId="10" fontId="71" fillId="0" borderId="0" xfId="521" applyNumberFormat="1" applyFont="1"/>
    <xf numFmtId="173" fontId="38" fillId="0" borderId="0" xfId="0" applyFont="1" applyAlignment="1">
      <alignment horizontal="center" vertical="center" wrapText="1"/>
    </xf>
    <xf numFmtId="10" fontId="84" fillId="0" borderId="0" xfId="521" applyNumberFormat="1" applyFont="1" applyBorder="1" applyAlignment="1">
      <alignment horizontal="center" vertical="top"/>
    </xf>
    <xf numFmtId="173" fontId="0" fillId="0" borderId="0" xfId="0" applyAlignment="1">
      <alignment horizontal="left" vertical="top"/>
    </xf>
    <xf numFmtId="10" fontId="84" fillId="25" borderId="0" xfId="521" applyNumberFormat="1" applyFont="1" applyFill="1" applyBorder="1" applyAlignment="1">
      <alignment horizontal="center" vertical="top"/>
    </xf>
    <xf numFmtId="173" fontId="0" fillId="0" borderId="0" xfId="0" applyAlignment="1">
      <alignment horizontal="left" vertical="center"/>
    </xf>
    <xf numFmtId="173" fontId="59" fillId="67" borderId="0" xfId="0" applyFont="1" applyFill="1" applyAlignment="1">
      <alignment vertical="center" wrapText="1"/>
    </xf>
    <xf numFmtId="3" fontId="85" fillId="0" borderId="15" xfId="0" applyNumberFormat="1" applyFont="1" applyBorder="1"/>
    <xf numFmtId="4" fontId="101" fillId="0" borderId="0" xfId="2465" applyNumberFormat="1" applyFont="1" applyAlignment="1">
      <alignment horizontal="left" vertical="center"/>
    </xf>
    <xf numFmtId="0" fontId="126" fillId="0" borderId="0" xfId="888" applyFont="1" applyAlignment="1">
      <alignment vertical="center"/>
    </xf>
    <xf numFmtId="10" fontId="135" fillId="0" borderId="0" xfId="521" applyNumberFormat="1" applyFont="1"/>
    <xf numFmtId="43" fontId="138" fillId="0" borderId="0" xfId="294" applyFont="1"/>
    <xf numFmtId="43" fontId="135" fillId="0" borderId="0" xfId="0" applyNumberFormat="1" applyFont="1" applyAlignment="1">
      <alignment horizontal="center"/>
    </xf>
    <xf numFmtId="10" fontId="4" fillId="0" borderId="0" xfId="521" applyNumberFormat="1" applyFont="1" applyAlignment="1">
      <alignment horizontal="left"/>
    </xf>
    <xf numFmtId="0" fontId="139" fillId="0" borderId="0" xfId="888" applyFont="1" applyAlignment="1">
      <alignment horizontal="center"/>
    </xf>
    <xf numFmtId="173" fontId="168" fillId="0" borderId="0" xfId="0" applyFont="1" applyAlignment="1">
      <alignment horizontal="center" vertical="center" wrapText="1"/>
    </xf>
    <xf numFmtId="173" fontId="188" fillId="0" borderId="0" xfId="0" applyFont="1" applyAlignment="1">
      <alignment horizontal="left" vertical="top" wrapText="1"/>
    </xf>
    <xf numFmtId="168" fontId="163" fillId="59" borderId="15" xfId="294" applyNumberFormat="1" applyFont="1" applyFill="1" applyBorder="1" applyAlignment="1">
      <alignment horizontal="center" vertical="center" wrapText="1"/>
    </xf>
    <xf numFmtId="168" fontId="163" fillId="59" borderId="12"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41" fontId="126" fillId="0" borderId="0" xfId="0" applyNumberFormat="1" applyFont="1" applyAlignment="1">
      <alignment horizontal="center"/>
    </xf>
    <xf numFmtId="170" fontId="126" fillId="0" borderId="0" xfId="521" applyNumberFormat="1" applyFont="1" applyAlignment="1">
      <alignment horizontal="center"/>
    </xf>
    <xf numFmtId="173" fontId="126" fillId="0" borderId="0" xfId="0" applyFont="1" applyAlignment="1">
      <alignment horizontal="center" wrapText="1"/>
    </xf>
    <xf numFmtId="195" fontId="124" fillId="59" borderId="45" xfId="0" applyNumberFormat="1" applyFont="1" applyFill="1" applyBorder="1" applyAlignment="1">
      <alignment horizontal="center"/>
    </xf>
    <xf numFmtId="173" fontId="152" fillId="0" borderId="0" xfId="0" applyFont="1"/>
    <xf numFmtId="168" fontId="118" fillId="59" borderId="15" xfId="294" applyNumberFormat="1" applyFont="1" applyFill="1" applyBorder="1" applyAlignment="1">
      <alignment horizontal="center" vertical="top" wrapText="1"/>
    </xf>
    <xf numFmtId="168" fontId="118" fillId="59" borderId="12" xfId="294" applyNumberFormat="1" applyFont="1" applyFill="1" applyBorder="1" applyAlignment="1">
      <alignment horizontal="center" vertical="top" wrapText="1"/>
    </xf>
    <xf numFmtId="168" fontId="119" fillId="59" borderId="12" xfId="294" applyNumberFormat="1" applyFont="1" applyFill="1" applyBorder="1" applyAlignment="1">
      <alignment horizontal="center" vertical="top" wrapText="1"/>
    </xf>
    <xf numFmtId="9" fontId="118" fillId="59" borderId="12" xfId="521" applyFont="1" applyFill="1" applyBorder="1" applyAlignment="1">
      <alignment horizontal="center" vertical="top" wrapText="1"/>
    </xf>
    <xf numFmtId="9" fontId="118" fillId="59" borderId="13" xfId="521" applyFont="1" applyFill="1" applyBorder="1" applyAlignment="1">
      <alignment horizontal="center" vertical="top" wrapText="1"/>
    </xf>
    <xf numFmtId="176" fontId="126" fillId="0" borderId="0" xfId="0" applyNumberFormat="1" applyFont="1" applyAlignment="1">
      <alignment horizontal="right"/>
    </xf>
    <xf numFmtId="41" fontId="205" fillId="0" borderId="0" xfId="2465" applyNumberFormat="1" applyFont="1" applyAlignment="1">
      <alignment vertical="center"/>
    </xf>
    <xf numFmtId="170" fontId="102" fillId="0" borderId="0" xfId="521" applyNumberFormat="1" applyFont="1"/>
    <xf numFmtId="170" fontId="101" fillId="0" borderId="0" xfId="521" applyNumberFormat="1" applyFont="1" applyAlignment="1">
      <alignment vertical="center"/>
    </xf>
    <xf numFmtId="17" fontId="124" fillId="67" borderId="15" xfId="0" applyNumberFormat="1" applyFont="1" applyFill="1" applyBorder="1" applyAlignment="1">
      <alignment horizontal="center" vertical="center"/>
    </xf>
    <xf numFmtId="173" fontId="124" fillId="71" borderId="12" xfId="0" applyFont="1" applyFill="1" applyBorder="1" applyAlignment="1">
      <alignment horizontal="center" vertical="center" wrapText="1"/>
    </xf>
    <xf numFmtId="173" fontId="124" fillId="67" borderId="13" xfId="0" applyFont="1" applyFill="1" applyBorder="1" applyAlignment="1">
      <alignment horizontal="center" vertical="center" wrapText="1"/>
    </xf>
    <xf numFmtId="43" fontId="144" fillId="0" borderId="0" xfId="577" applyFont="1" applyFill="1" applyBorder="1" applyAlignment="1">
      <alignment horizontal="center" vertical="center"/>
    </xf>
    <xf numFmtId="179" fontId="126" fillId="0" borderId="0" xfId="0" applyNumberFormat="1" applyFont="1"/>
    <xf numFmtId="43" fontId="101" fillId="0" borderId="0" xfId="2465" applyNumberFormat="1" applyFont="1" applyAlignment="1">
      <alignment horizontal="center" vertical="center"/>
    </xf>
    <xf numFmtId="12" fontId="101" fillId="0" borderId="0" xfId="294" applyNumberFormat="1" applyFont="1" applyAlignment="1">
      <alignment horizontal="center"/>
    </xf>
    <xf numFmtId="173" fontId="213" fillId="72" borderId="12" xfId="0" applyFont="1" applyFill="1" applyBorder="1"/>
    <xf numFmtId="173" fontId="213" fillId="73" borderId="12" xfId="0" applyFont="1" applyFill="1" applyBorder="1"/>
    <xf numFmtId="49" fontId="213" fillId="73" borderId="12" xfId="0" applyNumberFormat="1" applyFont="1" applyFill="1" applyBorder="1"/>
    <xf numFmtId="3" fontId="214" fillId="69" borderId="0" xfId="0" applyNumberFormat="1" applyFont="1" applyFill="1" applyAlignment="1">
      <alignment horizontal="left" wrapText="1" readingOrder="1"/>
    </xf>
    <xf numFmtId="173" fontId="216" fillId="0" borderId="0" xfId="0" applyFont="1"/>
    <xf numFmtId="170" fontId="135" fillId="0" borderId="0" xfId="521" applyNumberFormat="1" applyFont="1"/>
    <xf numFmtId="3" fontId="147" fillId="0" borderId="15" xfId="0" applyNumberFormat="1" applyFont="1" applyBorder="1"/>
    <xf numFmtId="43" fontId="135" fillId="0" borderId="0" xfId="0" applyNumberFormat="1" applyFont="1" applyAlignment="1">
      <alignment horizontal="right"/>
    </xf>
    <xf numFmtId="0" fontId="161" fillId="0" borderId="0" xfId="888" applyFont="1" applyAlignment="1">
      <alignment horizontal="left" vertical="center"/>
    </xf>
    <xf numFmtId="173" fontId="159" fillId="67" borderId="0" xfId="0" applyFont="1" applyFill="1" applyAlignment="1">
      <alignment horizontal="center" vertical="center" wrapText="1"/>
    </xf>
    <xf numFmtId="173" fontId="218" fillId="74" borderId="46" xfId="0" applyFont="1" applyFill="1" applyBorder="1" applyAlignment="1">
      <alignment horizontal="center" vertical="center" wrapText="1"/>
    </xf>
    <xf numFmtId="173" fontId="218" fillId="74" borderId="47" xfId="0" applyFont="1" applyFill="1" applyBorder="1" applyAlignment="1">
      <alignment horizontal="center" vertical="center" wrapText="1"/>
    </xf>
    <xf numFmtId="43" fontId="183" fillId="67" borderId="12" xfId="0" applyNumberFormat="1" applyFont="1" applyFill="1" applyBorder="1" applyAlignment="1">
      <alignment horizontal="center" vertical="center" wrapText="1"/>
    </xf>
    <xf numFmtId="43" fontId="183" fillId="67" borderId="13" xfId="0" applyNumberFormat="1" applyFont="1" applyFill="1" applyBorder="1" applyAlignment="1">
      <alignment horizontal="center" vertical="center" wrapText="1"/>
    </xf>
    <xf numFmtId="176" fontId="136" fillId="0" borderId="0" xfId="413" applyNumberFormat="1" applyFont="1"/>
    <xf numFmtId="41" fontId="102" fillId="0" borderId="0" xfId="2465" applyNumberFormat="1" applyFont="1"/>
    <xf numFmtId="173" fontId="0" fillId="0" borderId="0" xfId="0" applyAlignment="1">
      <alignment horizontal="center" vertical="center"/>
    </xf>
    <xf numFmtId="173" fontId="23" fillId="0" borderId="0" xfId="0" applyFont="1" applyAlignment="1">
      <alignment horizontal="center"/>
    </xf>
    <xf numFmtId="192" fontId="122" fillId="25" borderId="0" xfId="1018" applyNumberFormat="1" applyFont="1" applyFill="1" applyAlignment="1">
      <alignment horizontal="right" vertical="center" wrapText="1"/>
    </xf>
    <xf numFmtId="173" fontId="140" fillId="67" borderId="13" xfId="0"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2" xfId="0" applyNumberFormat="1" applyFont="1" applyFill="1" applyBorder="1" applyAlignment="1">
      <alignment horizontal="center" vertical="center"/>
    </xf>
    <xf numFmtId="173"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0" fontId="146" fillId="0" borderId="0" xfId="888" applyFont="1" applyAlignment="1">
      <alignment horizontal="center"/>
    </xf>
    <xf numFmtId="0" fontId="2" fillId="0" borderId="0" xfId="888" applyFont="1" applyAlignment="1">
      <alignment vertical="center"/>
    </xf>
    <xf numFmtId="0" fontId="3" fillId="0" borderId="0" xfId="888" applyFont="1" applyAlignment="1">
      <alignment vertical="center"/>
    </xf>
    <xf numFmtId="41" fontId="2" fillId="0" borderId="0" xfId="888" applyNumberFormat="1" applyFont="1" applyAlignment="1">
      <alignment vertical="center"/>
    </xf>
    <xf numFmtId="173" fontId="151" fillId="0" borderId="0" xfId="0" applyFont="1" applyAlignment="1">
      <alignment vertical="center"/>
    </xf>
    <xf numFmtId="173" fontId="153" fillId="0" borderId="0" xfId="0" applyFont="1" applyAlignment="1">
      <alignment horizontal="center" vertical="center" wrapText="1"/>
    </xf>
    <xf numFmtId="43" fontId="37" fillId="0" borderId="0" xfId="0" applyNumberFormat="1" applyFont="1"/>
    <xf numFmtId="41" fontId="152" fillId="0" borderId="0" xfId="0" applyNumberFormat="1" applyFont="1" applyAlignment="1">
      <alignment horizontal="center"/>
    </xf>
    <xf numFmtId="170" fontId="152" fillId="0" borderId="0" xfId="521" applyNumberFormat="1" applyFont="1" applyAlignment="1">
      <alignment horizontal="center"/>
    </xf>
    <xf numFmtId="41" fontId="126" fillId="0" borderId="0" xfId="0" applyNumberFormat="1" applyFont="1" applyAlignment="1">
      <alignment horizontal="center" vertical="center"/>
    </xf>
    <xf numFmtId="170" fontId="126" fillId="0" borderId="0" xfId="521" applyNumberFormat="1" applyFont="1" applyAlignment="1">
      <alignment horizontal="center" vertical="center"/>
    </xf>
    <xf numFmtId="41" fontId="152" fillId="0" borderId="0" xfId="0" applyNumberFormat="1" applyFont="1" applyAlignment="1">
      <alignment horizontal="center" vertical="center"/>
    </xf>
    <xf numFmtId="173" fontId="152" fillId="0" borderId="0" xfId="0" applyFont="1" applyAlignment="1">
      <alignment horizontal="center" vertical="center"/>
    </xf>
    <xf numFmtId="170" fontId="152" fillId="0" borderId="0" xfId="521" applyNumberFormat="1" applyFont="1" applyAlignment="1">
      <alignment horizontal="center" vertical="center"/>
    </xf>
    <xf numFmtId="43" fontId="222" fillId="0" borderId="0" xfId="0" applyNumberFormat="1" applyFont="1"/>
    <xf numFmtId="173" fontId="222" fillId="0" borderId="0" xfId="0" applyFont="1"/>
    <xf numFmtId="173" fontId="126" fillId="67" borderId="0" xfId="0" applyFont="1" applyFill="1" applyAlignment="1">
      <alignment horizontal="center" vertical="center"/>
    </xf>
    <xf numFmtId="43" fontId="224" fillId="0" borderId="0" xfId="0" applyNumberFormat="1" applyFont="1" applyAlignment="1">
      <alignment horizontal="center" vertical="center" wrapText="1"/>
    </xf>
    <xf numFmtId="43" fontId="224" fillId="0" borderId="0" xfId="0" applyNumberFormat="1" applyFont="1" applyAlignment="1">
      <alignment horizontal="center"/>
    </xf>
    <xf numFmtId="175" fontId="222" fillId="0" borderId="0" xfId="0" applyNumberFormat="1" applyFont="1"/>
    <xf numFmtId="196" fontId="224" fillId="0" borderId="0" xfId="0" applyNumberFormat="1" applyFont="1" applyAlignment="1">
      <alignment horizontal="center" vertical="center" wrapText="1"/>
    </xf>
    <xf numFmtId="196" fontId="222" fillId="0" borderId="0" xfId="0" applyNumberFormat="1" applyFont="1"/>
    <xf numFmtId="1" fontId="222" fillId="0" borderId="0" xfId="294" applyNumberFormat="1" applyFont="1"/>
    <xf numFmtId="196" fontId="224" fillId="0" borderId="0" xfId="0" applyNumberFormat="1" applyFont="1"/>
    <xf numFmtId="41" fontId="224" fillId="0" borderId="0" xfId="294" applyNumberFormat="1" applyFont="1"/>
    <xf numFmtId="173" fontId="27" fillId="0" borderId="0" xfId="0" applyFont="1" applyAlignment="1">
      <alignment horizontal="justify" vertical="justify" wrapText="1"/>
    </xf>
    <xf numFmtId="43" fontId="167" fillId="0" borderId="0" xfId="0" applyNumberFormat="1" applyFont="1" applyAlignment="1">
      <alignment vertical="center"/>
    </xf>
    <xf numFmtId="170" fontId="167" fillId="0" borderId="0" xfId="521" applyNumberFormat="1" applyFont="1" applyAlignment="1">
      <alignment vertical="center"/>
    </xf>
    <xf numFmtId="173" fontId="167" fillId="0" borderId="0" xfId="0" applyFont="1" applyAlignment="1">
      <alignment vertical="center"/>
    </xf>
    <xf numFmtId="168" fontId="225" fillId="25" borderId="0" xfId="0" applyNumberFormat="1" applyFont="1" applyFill="1" applyAlignment="1">
      <alignment horizontal="right" vertical="center"/>
    </xf>
    <xf numFmtId="173" fontId="211" fillId="0" borderId="0" xfId="0" applyFont="1" applyAlignment="1">
      <alignment vertical="center"/>
    </xf>
    <xf numFmtId="3" fontId="225" fillId="25" borderId="0" xfId="0" applyNumberFormat="1" applyFont="1" applyFill="1" applyAlignment="1">
      <alignment vertical="center"/>
    </xf>
    <xf numFmtId="173" fontId="225" fillId="0" borderId="0" xfId="0" applyFont="1" applyAlignment="1">
      <alignment vertical="center"/>
    </xf>
    <xf numFmtId="182" fontId="167" fillId="0" borderId="0" xfId="0" applyNumberFormat="1" applyFont="1" applyAlignment="1">
      <alignment vertical="center"/>
    </xf>
    <xf numFmtId="43" fontId="167" fillId="0" borderId="0" xfId="0" applyNumberFormat="1" applyFont="1"/>
    <xf numFmtId="173" fontId="225" fillId="0" borderId="0" xfId="0" applyFont="1"/>
    <xf numFmtId="43" fontId="125" fillId="67" borderId="15" xfId="0" applyNumberFormat="1" applyFont="1" applyFill="1" applyBorder="1" applyAlignment="1">
      <alignment horizontal="center" vertical="center" wrapText="1"/>
    </xf>
    <xf numFmtId="43" fontId="125" fillId="67" borderId="12" xfId="0" applyNumberFormat="1" applyFont="1" applyFill="1" applyBorder="1" applyAlignment="1">
      <alignment horizontal="center" vertical="center" wrapText="1"/>
    </xf>
    <xf numFmtId="43" fontId="125" fillId="67" borderId="13" xfId="0" applyNumberFormat="1" applyFont="1" applyFill="1" applyBorder="1" applyAlignment="1">
      <alignment horizontal="center" vertical="center" wrapText="1"/>
    </xf>
    <xf numFmtId="173" fontId="118" fillId="67" borderId="15" xfId="0" applyFont="1" applyFill="1" applyBorder="1" applyAlignment="1">
      <alignment horizontal="center" vertical="center" wrapText="1"/>
    </xf>
    <xf numFmtId="173" fontId="118" fillId="67" borderId="12" xfId="0" applyFont="1" applyFill="1" applyBorder="1" applyAlignment="1">
      <alignment horizontal="center" vertical="center" wrapText="1"/>
    </xf>
    <xf numFmtId="173" fontId="118" fillId="67" borderId="15" xfId="0" applyFont="1" applyFill="1" applyBorder="1" applyAlignment="1">
      <alignment horizontal="left" vertical="center" wrapText="1"/>
    </xf>
    <xf numFmtId="173" fontId="118" fillId="67" borderId="16" xfId="0" applyFont="1" applyFill="1" applyBorder="1" applyAlignment="1">
      <alignment horizontal="left" vertical="center" wrapText="1"/>
    </xf>
    <xf numFmtId="173" fontId="131"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57" fillId="25" borderId="0" xfId="421" applyFont="1" applyFill="1" applyAlignment="1">
      <alignment horizontal="left" vertical="top" wrapText="1"/>
    </xf>
    <xf numFmtId="173" fontId="42" fillId="0" borderId="0" xfId="603" applyFont="1" applyAlignment="1">
      <alignment horizontal="left" vertical="top" wrapText="1"/>
    </xf>
    <xf numFmtId="43" fontId="231" fillId="0" borderId="0" xfId="0" applyNumberFormat="1" applyFont="1"/>
    <xf numFmtId="173" fontId="231" fillId="0" borderId="0" xfId="0" applyFont="1"/>
    <xf numFmtId="173" fontId="54" fillId="25" borderId="0" xfId="0" applyFont="1" applyFill="1" applyAlignment="1">
      <alignment horizontal="center" vertical="center" wrapText="1"/>
    </xf>
    <xf numFmtId="173" fontId="42" fillId="25" borderId="0" xfId="0" applyFont="1" applyFill="1" applyAlignment="1">
      <alignment horizontal="center"/>
    </xf>
    <xf numFmtId="43" fontId="48" fillId="25" borderId="0" xfId="365" applyNumberFormat="1" applyFont="1" applyFill="1" applyAlignment="1">
      <alignment horizontal="right" vertical="top"/>
    </xf>
    <xf numFmtId="43" fontId="225" fillId="25" borderId="0" xfId="0" applyNumberFormat="1" applyFont="1" applyFill="1"/>
    <xf numFmtId="173" fontId="225" fillId="25" borderId="0" xfId="0" applyFont="1" applyFill="1"/>
    <xf numFmtId="43" fontId="225" fillId="25" borderId="0" xfId="0" applyNumberFormat="1" applyFont="1" applyFill="1" applyAlignment="1">
      <alignment vertical="center"/>
    </xf>
    <xf numFmtId="170" fontId="225" fillId="25" borderId="0" xfId="521" applyNumberFormat="1" applyFont="1" applyFill="1" applyAlignment="1">
      <alignment vertical="center"/>
    </xf>
    <xf numFmtId="173" fontId="225" fillId="25" borderId="0" xfId="0" applyFont="1" applyFill="1" applyAlignment="1">
      <alignment vertical="center"/>
    </xf>
    <xf numFmtId="43" fontId="37" fillId="25" borderId="0" xfId="0" applyNumberFormat="1" applyFont="1" applyFill="1"/>
    <xf numFmtId="173" fontId="222" fillId="25" borderId="0" xfId="0" applyFont="1" applyFill="1"/>
    <xf numFmtId="43" fontId="222" fillId="25" borderId="0" xfId="0" applyNumberFormat="1" applyFont="1" applyFill="1"/>
    <xf numFmtId="43" fontId="224" fillId="25" borderId="0" xfId="0" applyNumberFormat="1" applyFont="1" applyFill="1" applyAlignment="1">
      <alignment horizontal="center" vertical="center" wrapText="1"/>
    </xf>
    <xf numFmtId="173" fontId="153"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4" fillId="25" borderId="15" xfId="0" applyFont="1" applyFill="1" applyBorder="1" applyAlignment="1">
      <alignment horizontal="left" vertical="center" wrapText="1"/>
    </xf>
    <xf numFmtId="173" fontId="84" fillId="25" borderId="16" xfId="0" applyFont="1" applyFill="1" applyBorder="1" applyAlignment="1">
      <alignment horizontal="left" vertical="center" wrapText="1"/>
    </xf>
    <xf numFmtId="43" fontId="159" fillId="67" borderId="13" xfId="0" applyNumberFormat="1" applyFont="1" applyFill="1" applyBorder="1" applyAlignment="1">
      <alignment horizontal="center" vertical="center" wrapText="1"/>
    </xf>
    <xf numFmtId="17" fontId="150" fillId="68" borderId="15" xfId="0" applyNumberFormat="1" applyFont="1" applyFill="1" applyBorder="1" applyAlignment="1">
      <alignment horizontal="center" vertical="center" wrapText="1"/>
    </xf>
    <xf numFmtId="173" fontId="150" fillId="68" borderId="12" xfId="0" applyFont="1" applyFill="1" applyBorder="1" applyAlignment="1">
      <alignment horizontal="center" vertical="center" wrapText="1"/>
    </xf>
    <xf numFmtId="173" fontId="150" fillId="68" borderId="13" xfId="0" applyFont="1" applyFill="1" applyBorder="1" applyAlignment="1">
      <alignment horizontal="center" vertical="center" wrapText="1"/>
    </xf>
    <xf numFmtId="173" fontId="150" fillId="68" borderId="13" xfId="0" applyFont="1" applyFill="1" applyBorder="1" applyAlignment="1">
      <alignment horizontal="center" vertical="center"/>
    </xf>
    <xf numFmtId="43" fontId="125" fillId="68" borderId="15" xfId="0" applyNumberFormat="1" applyFont="1" applyFill="1" applyBorder="1" applyAlignment="1">
      <alignment horizontal="center" vertical="center" wrapText="1"/>
    </xf>
    <xf numFmtId="43" fontId="125" fillId="68" borderId="12" xfId="0" applyNumberFormat="1" applyFont="1" applyFill="1" applyBorder="1" applyAlignment="1">
      <alignment horizontal="center" vertical="center" wrapText="1"/>
    </xf>
    <xf numFmtId="43" fontId="230" fillId="68" borderId="15" xfId="0" applyNumberFormat="1" applyFont="1" applyFill="1" applyBorder="1" applyAlignment="1">
      <alignment horizontal="center" vertical="center" wrapText="1"/>
    </xf>
    <xf numFmtId="43" fontId="230" fillId="68" borderId="12"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193" fontId="126" fillId="0" borderId="0" xfId="0" applyNumberFormat="1" applyFont="1" applyAlignment="1">
      <alignment vertical="center"/>
    </xf>
    <xf numFmtId="173" fontId="124" fillId="67" borderId="11" xfId="362" applyFont="1" applyFill="1" applyBorder="1" applyAlignment="1">
      <alignment horizontal="center" vertical="center"/>
    </xf>
    <xf numFmtId="173" fontId="124" fillId="67" borderId="12" xfId="362" applyFont="1" applyFill="1" applyBorder="1" applyAlignment="1">
      <alignment horizontal="center" vertical="center"/>
    </xf>
    <xf numFmtId="173" fontId="124" fillId="67" borderId="13" xfId="362" applyFont="1" applyFill="1" applyBorder="1" applyAlignment="1">
      <alignment horizontal="center" vertical="center"/>
    </xf>
    <xf numFmtId="173" fontId="85" fillId="0" borderId="0" xfId="362" applyFont="1" applyAlignment="1">
      <alignment horizontal="left" vertical="center"/>
    </xf>
    <xf numFmtId="173" fontId="27" fillId="0" borderId="0" xfId="362" applyFont="1" applyAlignment="1">
      <alignment vertical="center"/>
    </xf>
    <xf numFmtId="10" fontId="85" fillId="0" borderId="0" xfId="362" applyNumberFormat="1" applyFont="1" applyAlignment="1">
      <alignment horizontal="center" vertical="center"/>
    </xf>
    <xf numFmtId="173" fontId="172" fillId="0" borderId="0" xfId="413" applyFont="1" applyAlignment="1">
      <alignment horizontal="justify"/>
    </xf>
    <xf numFmtId="173" fontId="136" fillId="0" borderId="0" xfId="413" applyFont="1" applyAlignment="1">
      <alignment horizontal="justify"/>
    </xf>
    <xf numFmtId="173" fontId="126" fillId="0" borderId="0" xfId="362" applyFont="1" applyAlignment="1">
      <alignment horizontal="justify"/>
    </xf>
    <xf numFmtId="173" fontId="126" fillId="0" borderId="0" xfId="413" applyFont="1" applyAlignment="1">
      <alignment horizontal="justify"/>
    </xf>
    <xf numFmtId="173" fontId="157" fillId="0" borderId="0" xfId="362" applyFont="1" applyAlignment="1">
      <alignment horizontal="justify"/>
    </xf>
    <xf numFmtId="10" fontId="85" fillId="0" borderId="0" xfId="521" applyNumberFormat="1" applyFont="1" applyFill="1" applyAlignment="1" applyProtection="1">
      <alignment horizontal="center" vertical="center" wrapText="1"/>
    </xf>
    <xf numFmtId="0" fontId="61" fillId="67" borderId="15" xfId="549" applyFont="1" applyFill="1" applyBorder="1" applyAlignment="1">
      <alignment horizontal="center" vertical="center"/>
    </xf>
    <xf numFmtId="0" fontId="61" fillId="67" borderId="12" xfId="549" applyFont="1" applyFill="1" applyBorder="1" applyAlignment="1">
      <alignment horizontal="center" vertical="center"/>
    </xf>
    <xf numFmtId="17" fontId="61" fillId="67" borderId="12" xfId="549" applyNumberFormat="1" applyFont="1" applyFill="1" applyBorder="1" applyAlignment="1">
      <alignment horizontal="center" vertical="center"/>
    </xf>
    <xf numFmtId="0" fontId="61" fillId="67" borderId="13"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43" fontId="46" fillId="0" borderId="0" xfId="549" applyNumberFormat="1" applyFont="1"/>
    <xf numFmtId="190" fontId="57" fillId="25" borderId="0" xfId="294" applyNumberFormat="1" applyFont="1" applyFill="1" applyBorder="1" applyAlignment="1">
      <alignment vertical="center"/>
    </xf>
    <xf numFmtId="173" fontId="236" fillId="0" borderId="0" xfId="0" applyFont="1" applyAlignment="1">
      <alignment horizontal="center"/>
    </xf>
    <xf numFmtId="173" fontId="136" fillId="67" borderId="0" xfId="0" applyFont="1" applyFill="1"/>
    <xf numFmtId="173" fontId="237" fillId="0" borderId="0" xfId="0" applyFont="1" applyAlignment="1">
      <alignment horizontal="center" wrapText="1"/>
    </xf>
    <xf numFmtId="41" fontId="126" fillId="0" borderId="0" xfId="0" applyNumberFormat="1" applyFont="1"/>
    <xf numFmtId="173" fontId="4" fillId="0" borderId="0" xfId="0" applyFont="1" applyAlignment="1">
      <alignment vertical="center"/>
    </xf>
    <xf numFmtId="41" fontId="135" fillId="0" borderId="0" xfId="0" applyNumberFormat="1" applyFont="1"/>
    <xf numFmtId="3" fontId="27" fillId="25" borderId="0" xfId="294" applyNumberFormat="1" applyFont="1" applyFill="1" applyBorder="1" applyAlignment="1">
      <alignment horizontal="right" vertical="center"/>
    </xf>
    <xf numFmtId="41" fontId="239" fillId="0" borderId="0" xfId="0" applyNumberFormat="1" applyFont="1"/>
    <xf numFmtId="173" fontId="218" fillId="74" borderId="55" xfId="0" applyFont="1" applyFill="1" applyBorder="1" applyAlignment="1">
      <alignment horizontal="center" vertical="center" wrapText="1"/>
    </xf>
    <xf numFmtId="173" fontId="124" fillId="67" borderId="12" xfId="0" applyFont="1" applyFill="1" applyBorder="1" applyAlignment="1">
      <alignment horizontal="center" vertical="center"/>
    </xf>
    <xf numFmtId="17" fontId="198" fillId="0" borderId="0" xfId="0" applyNumberFormat="1" applyFont="1"/>
    <xf numFmtId="0" fontId="189" fillId="0" borderId="0" xfId="1269" applyFont="1"/>
    <xf numFmtId="17" fontId="198" fillId="0" borderId="0" xfId="0" applyNumberFormat="1" applyFont="1" applyAlignment="1">
      <alignment horizontal="center"/>
    </xf>
    <xf numFmtId="170" fontId="189" fillId="0" borderId="0" xfId="521" applyNumberFormat="1" applyFont="1"/>
    <xf numFmtId="10" fontId="198" fillId="0" borderId="0" xfId="521" applyNumberFormat="1" applyFont="1" applyFill="1" applyBorder="1" applyAlignment="1">
      <alignment horizontal="center"/>
    </xf>
    <xf numFmtId="173" fontId="192" fillId="0" borderId="0" xfId="0" applyFont="1" applyAlignment="1">
      <alignment vertical="center"/>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240" fillId="0" borderId="0" xfId="0" applyFont="1" applyAlignment="1">
      <alignment horizontal="left" indent="8"/>
    </xf>
    <xf numFmtId="173" fontId="240" fillId="25" borderId="0" xfId="0" applyFont="1" applyFill="1"/>
    <xf numFmtId="173" fontId="241" fillId="0" borderId="0" xfId="1086" applyFont="1" applyAlignment="1" applyProtection="1"/>
    <xf numFmtId="173" fontId="240" fillId="0" borderId="0" xfId="1086" applyFont="1" applyAlignment="1" applyProtection="1">
      <alignment horizontal="left" wrapText="1" indent="8"/>
    </xf>
    <xf numFmtId="173" fontId="240" fillId="0" borderId="0" xfId="1086" applyFont="1" applyAlignment="1" applyProtection="1">
      <alignment horizontal="left" indent="8"/>
    </xf>
    <xf numFmtId="173" fontId="240" fillId="0" borderId="0" xfId="1086" applyFont="1" applyAlignment="1" applyProtection="1">
      <alignment horizontal="left" indent="5"/>
    </xf>
    <xf numFmtId="173" fontId="240" fillId="0" borderId="0" xfId="1086" applyFont="1" applyAlignment="1" applyProtection="1">
      <alignment horizontal="left" wrapText="1" indent="5"/>
    </xf>
    <xf numFmtId="173" fontId="240" fillId="0" borderId="0" xfId="0" applyFont="1"/>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1" fontId="101" fillId="0" borderId="0" xfId="2465" applyNumberFormat="1" applyFont="1"/>
    <xf numFmtId="10" fontId="42" fillId="0" borderId="0" xfId="521" applyNumberFormat="1" applyFont="1" applyAlignment="1">
      <alignment horizontal="center"/>
    </xf>
    <xf numFmtId="176" fontId="42" fillId="0" borderId="0" xfId="0" applyNumberFormat="1" applyFont="1" applyAlignment="1">
      <alignment horizontal="center" vertical="top"/>
    </xf>
    <xf numFmtId="173" fontId="46" fillId="0" borderId="0" xfId="0" applyFont="1" applyAlignment="1">
      <alignment vertical="top"/>
    </xf>
    <xf numFmtId="173" fontId="46" fillId="0" borderId="0" xfId="0" applyFont="1" applyAlignment="1">
      <alignment horizontal="center" vertical="top"/>
    </xf>
    <xf numFmtId="173" fontId="209" fillId="0" borderId="0" xfId="0" applyFont="1" applyAlignment="1">
      <alignment horizontal="center" vertical="top"/>
    </xf>
    <xf numFmtId="173" fontId="34" fillId="0" borderId="26" xfId="0" applyFont="1" applyBorder="1" applyAlignment="1">
      <alignment horizontal="left" vertical="top"/>
    </xf>
    <xf numFmtId="173" fontId="46" fillId="0" borderId="16" xfId="0" applyFont="1" applyBorder="1" applyAlignment="1">
      <alignment vertical="top"/>
    </xf>
    <xf numFmtId="173" fontId="242" fillId="0" borderId="26" xfId="0" applyFont="1" applyBorder="1" applyAlignment="1">
      <alignment vertical="top"/>
    </xf>
    <xf numFmtId="173" fontId="209" fillId="0" borderId="16" xfId="0" applyFont="1" applyBorder="1" applyAlignment="1">
      <alignment horizontal="center" vertical="top"/>
    </xf>
    <xf numFmtId="173" fontId="34" fillId="0" borderId="26" xfId="0" applyFont="1" applyBorder="1" applyAlignment="1">
      <alignment vertical="top"/>
    </xf>
    <xf numFmtId="173" fontId="34" fillId="0" borderId="16" xfId="0" applyFont="1" applyBorder="1" applyAlignment="1">
      <alignment vertical="top"/>
    </xf>
    <xf numFmtId="173" fontId="46" fillId="0" borderId="26" xfId="0" applyFont="1" applyBorder="1" applyAlignment="1">
      <alignment vertical="top"/>
    </xf>
    <xf numFmtId="173" fontId="46" fillId="0" borderId="16" xfId="0" applyFont="1" applyBorder="1" applyAlignment="1">
      <alignment horizontal="center" vertical="top"/>
    </xf>
    <xf numFmtId="170" fontId="209" fillId="0" borderId="13" xfId="521" applyNumberFormat="1" applyFont="1" applyBorder="1" applyAlignment="1">
      <alignment horizontal="center" vertical="top"/>
    </xf>
    <xf numFmtId="173" fontId="46" fillId="0" borderId="15" xfId="0" applyFont="1" applyBorder="1" applyAlignment="1">
      <alignment horizontal="center" vertical="top"/>
    </xf>
    <xf numFmtId="173" fontId="118" fillId="67" borderId="15" xfId="0" applyFont="1" applyFill="1" applyBorder="1" applyAlignment="1">
      <alignment vertical="center" wrapText="1"/>
    </xf>
    <xf numFmtId="49" fontId="0" fillId="0" borderId="0" xfId="0" applyNumberFormat="1"/>
    <xf numFmtId="173" fontId="159" fillId="67" borderId="15" xfId="0" applyFont="1" applyFill="1" applyBorder="1" applyAlignment="1">
      <alignment horizontal="center" vertical="center"/>
    </xf>
    <xf numFmtId="170" fontId="27" fillId="0" borderId="12" xfId="521" applyNumberFormat="1" applyFont="1" applyFill="1" applyBorder="1" applyAlignment="1">
      <alignment horizontal="right"/>
    </xf>
    <xf numFmtId="179" fontId="0" fillId="25" borderId="0" xfId="0" applyNumberFormat="1" applyFill="1"/>
    <xf numFmtId="179" fontId="81" fillId="25" borderId="0" xfId="0" applyNumberFormat="1" applyFont="1" applyFill="1"/>
    <xf numFmtId="12" fontId="141" fillId="75" borderId="15" xfId="0" applyNumberFormat="1" applyFont="1" applyFill="1" applyBorder="1" applyAlignment="1">
      <alignment horizontal="center" vertical="center"/>
    </xf>
    <xf numFmtId="12" fontId="141" fillId="75" borderId="16" xfId="0" applyNumberFormat="1" applyFont="1" applyFill="1" applyBorder="1" applyAlignment="1">
      <alignment horizontal="center" vertical="center"/>
    </xf>
    <xf numFmtId="168" fontId="144" fillId="25" borderId="14" xfId="294" applyNumberFormat="1" applyFont="1" applyFill="1" applyBorder="1" applyAlignment="1">
      <alignment horizontal="center" vertical="center"/>
    </xf>
    <xf numFmtId="170" fontId="244" fillId="0" borderId="0" xfId="521" applyNumberFormat="1" applyFont="1"/>
    <xf numFmtId="170" fontId="211" fillId="0" borderId="0" xfId="521" applyNumberFormat="1" applyFont="1"/>
    <xf numFmtId="170" fontId="211" fillId="0" borderId="0" xfId="521" applyNumberFormat="1" applyFont="1" applyAlignment="1">
      <alignment vertical="center"/>
    </xf>
    <xf numFmtId="170" fontId="42" fillId="0" borderId="0" xfId="521" applyNumberFormat="1" applyFont="1" applyAlignment="1">
      <alignment horizontal="center" vertical="top"/>
    </xf>
    <xf numFmtId="170" fontId="247" fillId="0" borderId="0" xfId="521" applyNumberFormat="1" applyFont="1" applyAlignment="1">
      <alignment horizontal="center" vertical="top"/>
    </xf>
    <xf numFmtId="173" fontId="223" fillId="0" borderId="0" xfId="0" applyFont="1" applyAlignment="1">
      <alignment vertical="top" wrapText="1"/>
    </xf>
    <xf numFmtId="176" fontId="169" fillId="0" borderId="0" xfId="0" applyNumberFormat="1" applyFont="1" applyAlignment="1">
      <alignment horizontal="left" vertical="center" wrapText="1"/>
    </xf>
    <xf numFmtId="10" fontId="156" fillId="0" borderId="0" xfId="521" applyNumberFormat="1" applyFont="1" applyAlignment="1">
      <alignment horizontal="left"/>
    </xf>
    <xf numFmtId="176" fontId="217" fillId="0" borderId="0" xfId="0" applyNumberFormat="1" applyFont="1" applyAlignment="1">
      <alignment horizontal="left" vertical="center" wrapText="1"/>
    </xf>
    <xf numFmtId="173" fontId="217" fillId="0" borderId="0" xfId="0" applyFont="1" applyAlignment="1">
      <alignment horizontal="left" vertical="center" wrapText="1"/>
    </xf>
    <xf numFmtId="173" fontId="251" fillId="0" borderId="0" xfId="0" applyFont="1"/>
    <xf numFmtId="176" fontId="132" fillId="67" borderId="0" xfId="0" applyNumberFormat="1" applyFont="1" applyFill="1"/>
    <xf numFmtId="43" fontId="140" fillId="67" borderId="11" xfId="307" applyFont="1" applyFill="1" applyBorder="1" applyAlignment="1">
      <alignment horizontal="center" vertical="center"/>
    </xf>
    <xf numFmtId="43" fontId="140" fillId="67" borderId="13"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4" xfId="294" applyFont="1" applyFill="1" applyBorder="1" applyAlignment="1">
      <alignment vertical="center"/>
    </xf>
    <xf numFmtId="10" fontId="141" fillId="0" borderId="26" xfId="362" applyNumberFormat="1" applyFont="1" applyBorder="1" applyAlignment="1">
      <alignment horizontal="center" vertical="center"/>
    </xf>
    <xf numFmtId="43" fontId="144" fillId="25" borderId="26" xfId="294" applyFont="1" applyFill="1" applyBorder="1" applyAlignment="1">
      <alignment vertical="center"/>
    </xf>
    <xf numFmtId="43" fontId="141" fillId="0" borderId="0" xfId="307" applyFont="1" applyFill="1" applyAlignment="1">
      <alignment horizontal="left" vertical="center"/>
    </xf>
    <xf numFmtId="173" fontId="144" fillId="0" borderId="0" xfId="362" applyFont="1"/>
    <xf numFmtId="173" fontId="135" fillId="0" borderId="0" xfId="413" applyFont="1"/>
    <xf numFmtId="173" fontId="140" fillId="67" borderId="15" xfId="359" applyFont="1" applyFill="1" applyBorder="1" applyAlignment="1">
      <alignment horizontal="center" vertical="center"/>
    </xf>
    <xf numFmtId="173" fontId="140" fillId="67" borderId="13" xfId="359" applyFont="1" applyFill="1" applyBorder="1" applyAlignment="1">
      <alignment horizontal="center" vertical="center" wrapText="1"/>
    </xf>
    <xf numFmtId="173" fontId="140" fillId="67" borderId="12" xfId="359" applyFont="1" applyFill="1" applyBorder="1" applyAlignment="1">
      <alignment horizontal="center" vertical="center" wrapText="1"/>
    </xf>
    <xf numFmtId="173" fontId="137" fillId="0" borderId="0" xfId="0" applyFont="1" applyAlignment="1">
      <alignment wrapText="1"/>
    </xf>
    <xf numFmtId="176" fontId="46" fillId="0" borderId="0" xfId="0" applyNumberFormat="1" applyFont="1" applyAlignment="1">
      <alignment vertical="center"/>
    </xf>
    <xf numFmtId="43" fontId="46" fillId="0" borderId="0" xfId="294" applyFont="1" applyAlignment="1">
      <alignment vertical="center"/>
    </xf>
    <xf numFmtId="173" fontId="41" fillId="67" borderId="15" xfId="417" applyFont="1" applyFill="1" applyBorder="1" applyAlignment="1">
      <alignment horizontal="center" vertical="center"/>
    </xf>
    <xf numFmtId="173" fontId="41" fillId="67" borderId="12" xfId="417" applyFont="1" applyFill="1" applyBorder="1" applyAlignment="1">
      <alignment horizontal="center" vertical="center" wrapText="1"/>
    </xf>
    <xf numFmtId="173" fontId="41" fillId="67" borderId="13" xfId="417" applyFont="1" applyFill="1" applyBorder="1" applyAlignment="1">
      <alignment horizontal="center" vertical="center" wrapText="1"/>
    </xf>
    <xf numFmtId="173" fontId="150" fillId="67" borderId="15" xfId="421" applyFont="1" applyFill="1" applyBorder="1" applyAlignment="1">
      <alignment horizontal="center" vertical="center"/>
    </xf>
    <xf numFmtId="173" fontId="150" fillId="67" borderId="12" xfId="421" applyFont="1" applyFill="1" applyBorder="1" applyAlignment="1">
      <alignment horizontal="center" vertical="center" wrapText="1"/>
    </xf>
    <xf numFmtId="173" fontId="150" fillId="67" borderId="13" xfId="421" applyFont="1" applyFill="1" applyBorder="1" applyAlignment="1">
      <alignment horizontal="center" vertical="center" wrapText="1"/>
    </xf>
    <xf numFmtId="14" fontId="150" fillId="67" borderId="15" xfId="0" applyNumberFormat="1" applyFont="1" applyFill="1" applyBorder="1" applyAlignment="1">
      <alignment horizontal="center" vertical="center" wrapText="1"/>
    </xf>
    <xf numFmtId="173" fontId="150" fillId="67" borderId="12" xfId="0" applyFont="1" applyFill="1" applyBorder="1" applyAlignment="1">
      <alignment horizontal="center" vertical="center" wrapText="1"/>
    </xf>
    <xf numFmtId="173" fontId="150" fillId="67" borderId="12" xfId="0" applyFont="1" applyFill="1" applyBorder="1" applyAlignment="1">
      <alignment horizontal="center" vertical="center"/>
    </xf>
    <xf numFmtId="173" fontId="124" fillId="67" borderId="15" xfId="0" applyFont="1" applyFill="1" applyBorder="1" applyAlignment="1">
      <alignment horizontal="center" vertical="center" wrapText="1"/>
    </xf>
    <xf numFmtId="173" fontId="0" fillId="69" borderId="40" xfId="0" applyFill="1" applyBorder="1" applyAlignment="1">
      <alignment vertical="center" wrapText="1"/>
    </xf>
    <xf numFmtId="173" fontId="0" fillId="69" borderId="48" xfId="0" applyFill="1" applyBorder="1" applyAlignment="1">
      <alignment vertical="center" wrapText="1"/>
    </xf>
    <xf numFmtId="173" fontId="0" fillId="69" borderId="56" xfId="0" applyFill="1" applyBorder="1" applyAlignment="1">
      <alignment vertical="center" wrapText="1"/>
    </xf>
    <xf numFmtId="173" fontId="254" fillId="74" borderId="47" xfId="0" applyFont="1" applyFill="1" applyBorder="1" applyAlignment="1">
      <alignment horizontal="center" vertical="center" wrapText="1"/>
    </xf>
    <xf numFmtId="173" fontId="255" fillId="69" borderId="40" xfId="0" applyFont="1" applyFill="1" applyBorder="1" applyAlignment="1">
      <alignment vertical="center" wrapText="1"/>
    </xf>
    <xf numFmtId="173" fontId="256" fillId="69" borderId="49" xfId="0" applyFont="1" applyFill="1" applyBorder="1" applyAlignment="1">
      <alignment vertical="center" wrapText="1"/>
    </xf>
    <xf numFmtId="173" fontId="256" fillId="69" borderId="50" xfId="0" applyFont="1" applyFill="1" applyBorder="1" applyAlignment="1">
      <alignment vertical="center" wrapText="1"/>
    </xf>
    <xf numFmtId="173" fontId="257" fillId="69" borderId="50" xfId="0" applyFont="1" applyFill="1" applyBorder="1" applyAlignment="1">
      <alignment vertical="center" wrapText="1"/>
    </xf>
    <xf numFmtId="173" fontId="258" fillId="69" borderId="57" xfId="0" applyFont="1" applyFill="1" applyBorder="1" applyAlignment="1">
      <alignment vertical="center" wrapText="1"/>
    </xf>
    <xf numFmtId="170" fontId="4" fillId="0" borderId="0" xfId="521" applyNumberFormat="1" applyFont="1"/>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259" fillId="0" borderId="0" xfId="0" applyFont="1"/>
    <xf numFmtId="3" fontId="162" fillId="78" borderId="39" xfId="0" applyNumberFormat="1" applyFont="1" applyFill="1" applyBorder="1"/>
    <xf numFmtId="173" fontId="156" fillId="0" borderId="39" xfId="0" applyFont="1" applyBorder="1"/>
    <xf numFmtId="3" fontId="156" fillId="0" borderId="39" xfId="0" applyNumberFormat="1" applyFont="1" applyBorder="1"/>
    <xf numFmtId="3" fontId="156" fillId="0" borderId="60" xfId="0" applyNumberFormat="1" applyFont="1" applyBorder="1"/>
    <xf numFmtId="3" fontId="162" fillId="78" borderId="59" xfId="0" applyNumberFormat="1" applyFont="1" applyFill="1" applyBorder="1"/>
    <xf numFmtId="173" fontId="163" fillId="77" borderId="58" xfId="0" applyFont="1" applyFill="1" applyBorder="1" applyAlignment="1">
      <alignment horizontal="center" vertical="center"/>
    </xf>
    <xf numFmtId="173" fontId="162" fillId="78" borderId="41" xfId="0" applyFont="1" applyFill="1" applyBorder="1" applyAlignment="1">
      <alignment horizontal="center" vertical="center"/>
    </xf>
    <xf numFmtId="43" fontId="260" fillId="0" borderId="0" xfId="0" applyNumberFormat="1" applyFont="1"/>
    <xf numFmtId="173" fontId="260"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196" fontId="260" fillId="0" borderId="0" xfId="0" applyNumberFormat="1" applyFont="1"/>
    <xf numFmtId="196" fontId="65" fillId="0" borderId="0" xfId="0" applyNumberFormat="1" applyFont="1"/>
    <xf numFmtId="41" fontId="65" fillId="0" borderId="0" xfId="294" applyNumberFormat="1" applyFont="1"/>
    <xf numFmtId="175" fontId="260" fillId="0" borderId="0" xfId="0" applyNumberFormat="1" applyFont="1"/>
    <xf numFmtId="173" fontId="118" fillId="77" borderId="60" xfId="0" applyFont="1" applyFill="1" applyBorder="1" applyAlignment="1">
      <alignment horizontal="center" vertical="center"/>
    </xf>
    <xf numFmtId="170" fontId="148" fillId="25" borderId="0" xfId="521" applyNumberFormat="1" applyFont="1" applyFill="1" applyAlignment="1">
      <alignment horizontal="justify" vertical="center" wrapText="1"/>
    </xf>
    <xf numFmtId="173" fontId="163" fillId="77" borderId="39" xfId="0" applyFont="1" applyFill="1" applyBorder="1" applyAlignment="1">
      <alignment horizontal="center" vertical="center"/>
    </xf>
    <xf numFmtId="173" fontId="156" fillId="0" borderId="41" xfId="0" applyFont="1" applyBorder="1"/>
    <xf numFmtId="3" fontId="156" fillId="0" borderId="41" xfId="0" applyNumberFormat="1" applyFont="1" applyBorder="1"/>
    <xf numFmtId="176" fontId="172" fillId="0" borderId="0" xfId="413" applyNumberFormat="1" applyFont="1"/>
    <xf numFmtId="173" fontId="46" fillId="25" borderId="0" xfId="0" applyFont="1" applyFill="1" applyAlignment="1">
      <alignment vertical="center"/>
    </xf>
    <xf numFmtId="176" fontId="155" fillId="0" borderId="0" xfId="0" applyNumberFormat="1" applyFont="1"/>
    <xf numFmtId="173" fontId="240" fillId="25" borderId="0" xfId="1086" applyFont="1" applyFill="1" applyAlignment="1" applyProtection="1">
      <alignment horizontal="left" indent="8"/>
    </xf>
    <xf numFmtId="173" fontId="2" fillId="25" borderId="0" xfId="0" applyFont="1" applyFill="1" applyAlignment="1">
      <alignment horizontal="left" indent="8"/>
    </xf>
    <xf numFmtId="173" fontId="156" fillId="25" borderId="0" xfId="0" applyFont="1" applyFill="1"/>
    <xf numFmtId="173" fontId="202" fillId="0" borderId="61" xfId="0" applyFont="1" applyBorder="1" applyAlignment="1">
      <alignment horizontal="center" vertical="center" wrapText="1"/>
    </xf>
    <xf numFmtId="10" fontId="202" fillId="0" borderId="61" xfId="521" applyNumberFormat="1" applyFont="1" applyBorder="1" applyAlignment="1">
      <alignment horizontal="center" vertical="center"/>
    </xf>
    <xf numFmtId="49" fontId="170" fillId="0" borderId="64" xfId="0" applyNumberFormat="1" applyFont="1" applyBorder="1" applyAlignment="1">
      <alignment horizontal="center" vertical="center"/>
    </xf>
    <xf numFmtId="38" fontId="171" fillId="0" borderId="61" xfId="0" applyNumberFormat="1" applyFont="1" applyBorder="1" applyAlignment="1">
      <alignment horizontal="center" vertical="center"/>
    </xf>
    <xf numFmtId="170" fontId="171" fillId="0" borderId="61" xfId="521" applyNumberFormat="1" applyFont="1" applyBorder="1" applyAlignment="1">
      <alignment horizontal="center" vertical="center"/>
    </xf>
    <xf numFmtId="38" fontId="170" fillId="0" borderId="61" xfId="0" applyNumberFormat="1" applyFont="1" applyBorder="1" applyAlignment="1">
      <alignment horizontal="center" vertical="center"/>
    </xf>
    <xf numFmtId="170" fontId="170" fillId="0" borderId="61" xfId="0" applyNumberFormat="1" applyFont="1" applyBorder="1" applyAlignment="1">
      <alignment horizontal="center" vertical="center"/>
    </xf>
    <xf numFmtId="173" fontId="135" fillId="0" borderId="61" xfId="0" applyFont="1" applyBorder="1"/>
    <xf numFmtId="49" fontId="170" fillId="25" borderId="64" xfId="0" applyNumberFormat="1" applyFont="1" applyFill="1" applyBorder="1" applyAlignment="1">
      <alignment horizontal="center" vertical="center"/>
    </xf>
    <xf numFmtId="38" fontId="170" fillId="25" borderId="61" xfId="0" applyNumberFormat="1" applyFont="1" applyFill="1" applyBorder="1" applyAlignment="1">
      <alignment horizontal="center" vertical="center"/>
    </xf>
    <xf numFmtId="170" fontId="170" fillId="25" borderId="61" xfId="0" applyNumberFormat="1" applyFont="1" applyFill="1" applyBorder="1" applyAlignment="1">
      <alignment horizontal="center" vertical="center"/>
    </xf>
    <xf numFmtId="49" fontId="170" fillId="25" borderId="65" xfId="0" applyNumberFormat="1" applyFont="1" applyFill="1" applyBorder="1" applyAlignment="1">
      <alignment horizontal="center" vertical="center"/>
    </xf>
    <xf numFmtId="170" fontId="170" fillId="25" borderId="62" xfId="0" applyNumberFormat="1" applyFont="1" applyFill="1" applyBorder="1" applyAlignment="1">
      <alignment horizontal="center" vertical="center"/>
    </xf>
    <xf numFmtId="0" fontId="170" fillId="25" borderId="65" xfId="0" applyNumberFormat="1" applyFont="1" applyFill="1" applyBorder="1" applyAlignment="1">
      <alignment horizontal="center" vertical="center"/>
    </xf>
    <xf numFmtId="168" fontId="84" fillId="0" borderId="64" xfId="294" applyNumberFormat="1" applyFont="1" applyBorder="1" applyAlignment="1">
      <alignment horizontal="center" vertical="top"/>
    </xf>
    <xf numFmtId="168" fontId="4" fillId="0" borderId="61" xfId="294" applyNumberFormat="1" applyFont="1" applyBorder="1" applyAlignment="1">
      <alignment horizontal="center" vertical="top"/>
    </xf>
    <xf numFmtId="168" fontId="84" fillId="0" borderId="61" xfId="294" applyNumberFormat="1" applyFont="1" applyBorder="1" applyAlignment="1">
      <alignment horizontal="center" vertical="top"/>
    </xf>
    <xf numFmtId="170" fontId="84" fillId="0" borderId="61" xfId="521" applyNumberFormat="1" applyFont="1" applyBorder="1" applyAlignment="1">
      <alignment horizontal="center" vertical="top"/>
    </xf>
    <xf numFmtId="170" fontId="84" fillId="0" borderId="62" xfId="521" applyNumberFormat="1" applyFont="1" applyBorder="1" applyAlignment="1">
      <alignment horizontal="center" vertical="top"/>
    </xf>
    <xf numFmtId="168" fontId="4" fillId="25" borderId="63" xfId="294" applyNumberFormat="1" applyFont="1" applyFill="1" applyBorder="1" applyAlignment="1">
      <alignment horizontal="center" vertical="top"/>
    </xf>
    <xf numFmtId="168" fontId="84" fillId="25" borderId="65" xfId="294" applyNumberFormat="1" applyFont="1" applyFill="1" applyBorder="1" applyAlignment="1">
      <alignment horizontal="center" vertical="top"/>
    </xf>
    <xf numFmtId="168" fontId="84" fillId="25" borderId="63" xfId="294" applyNumberFormat="1" applyFont="1" applyFill="1" applyBorder="1" applyAlignment="1">
      <alignment horizontal="center" vertical="top"/>
    </xf>
    <xf numFmtId="170" fontId="84" fillId="25" borderId="61" xfId="521" applyNumberFormat="1" applyFont="1" applyFill="1" applyBorder="1" applyAlignment="1">
      <alignment horizontal="center" vertical="top"/>
    </xf>
    <xf numFmtId="170" fontId="84" fillId="25" borderId="62" xfId="521" applyNumberFormat="1" applyFont="1" applyFill="1" applyBorder="1" applyAlignment="1">
      <alignment horizontal="center" vertical="top"/>
    </xf>
    <xf numFmtId="49" fontId="84" fillId="0" borderId="64" xfId="0" applyNumberFormat="1" applyFont="1" applyBorder="1" applyAlignment="1">
      <alignment horizontal="center" vertical="top"/>
    </xf>
    <xf numFmtId="3" fontId="4" fillId="0" borderId="61" xfId="307" applyNumberFormat="1" applyFont="1" applyFill="1" applyBorder="1" applyAlignment="1">
      <alignment horizontal="center" vertical="top"/>
    </xf>
    <xf numFmtId="3" fontId="84" fillId="0" borderId="61" xfId="307" applyNumberFormat="1" applyFont="1" applyFill="1" applyBorder="1" applyAlignment="1">
      <alignment horizontal="center" vertical="top"/>
    </xf>
    <xf numFmtId="170" fontId="84" fillId="0" borderId="61" xfId="0" applyNumberFormat="1" applyFont="1" applyBorder="1" applyAlignment="1">
      <alignment horizontal="center" vertical="top"/>
    </xf>
    <xf numFmtId="170" fontId="84" fillId="0" borderId="62" xfId="0" applyNumberFormat="1" applyFont="1" applyBorder="1" applyAlignment="1">
      <alignment horizontal="center" vertical="top"/>
    </xf>
    <xf numFmtId="173" fontId="4" fillId="0" borderId="62" xfId="299" applyNumberFormat="1" applyFont="1" applyFill="1" applyBorder="1" applyAlignment="1">
      <alignment horizontal="center" vertical="top"/>
    </xf>
    <xf numFmtId="0" fontId="84" fillId="0" borderId="64" xfId="299" applyNumberFormat="1" applyFont="1" applyFill="1" applyBorder="1" applyAlignment="1">
      <alignment horizontal="center" vertical="center"/>
    </xf>
    <xf numFmtId="3" fontId="4" fillId="0" borderId="61" xfId="299" applyNumberFormat="1" applyFont="1" applyFill="1" applyBorder="1" applyAlignment="1">
      <alignment horizontal="center" vertical="center"/>
    </xf>
    <xf numFmtId="3" fontId="84" fillId="0" borderId="63" xfId="299" applyNumberFormat="1" applyFont="1" applyFill="1" applyBorder="1" applyAlignment="1">
      <alignment horizontal="center" vertical="center"/>
    </xf>
    <xf numFmtId="3" fontId="84" fillId="0" borderId="61" xfId="299" applyNumberFormat="1" applyFont="1" applyFill="1" applyBorder="1" applyAlignment="1">
      <alignment horizontal="center" vertical="center"/>
    </xf>
    <xf numFmtId="4" fontId="4" fillId="0" borderId="61" xfId="299" applyNumberFormat="1" applyFont="1" applyFill="1" applyBorder="1" applyAlignment="1">
      <alignment horizontal="center" vertical="center"/>
    </xf>
    <xf numFmtId="4" fontId="4" fillId="0" borderId="62" xfId="299" applyNumberFormat="1" applyFont="1" applyFill="1" applyBorder="1" applyAlignment="1">
      <alignment horizontal="center" vertical="center"/>
    </xf>
    <xf numFmtId="170" fontId="4" fillId="0" borderId="62" xfId="521" applyNumberFormat="1" applyFont="1" applyFill="1" applyBorder="1" applyAlignment="1">
      <alignment horizontal="center" vertical="top"/>
    </xf>
    <xf numFmtId="3" fontId="4" fillId="25" borderId="61" xfId="299" applyNumberFormat="1" applyFont="1" applyFill="1" applyBorder="1" applyAlignment="1">
      <alignment horizontal="center" vertical="center"/>
    </xf>
    <xf numFmtId="4" fontId="4" fillId="25" borderId="61" xfId="299" applyNumberFormat="1" applyFont="1" applyFill="1" applyBorder="1" applyAlignment="1">
      <alignment horizontal="center" vertical="center"/>
    </xf>
    <xf numFmtId="0" fontId="84" fillId="0" borderId="64" xfId="299" applyNumberFormat="1" applyFont="1" applyFill="1" applyBorder="1" applyAlignment="1">
      <alignment horizontal="center" vertical="top"/>
    </xf>
    <xf numFmtId="3" fontId="4" fillId="0" borderId="61" xfId="299" applyNumberFormat="1" applyFont="1" applyFill="1" applyBorder="1" applyAlignment="1">
      <alignment horizontal="center" vertical="top"/>
    </xf>
    <xf numFmtId="3" fontId="4" fillId="25" borderId="61" xfId="299" applyNumberFormat="1" applyFont="1" applyFill="1" applyBorder="1" applyAlignment="1">
      <alignment horizontal="center" vertical="top"/>
    </xf>
    <xf numFmtId="4" fontId="4" fillId="25" borderId="61" xfId="299" applyNumberFormat="1" applyFont="1" applyFill="1" applyBorder="1" applyAlignment="1">
      <alignment horizontal="center" vertical="top"/>
    </xf>
    <xf numFmtId="3" fontId="4" fillId="0" borderId="63" xfId="299" applyNumberFormat="1" applyFont="1" applyFill="1" applyBorder="1" applyAlignment="1">
      <alignment horizontal="center" vertical="top"/>
    </xf>
    <xf numFmtId="3" fontId="4" fillId="25" borderId="63" xfId="299" applyNumberFormat="1" applyFont="1" applyFill="1" applyBorder="1" applyAlignment="1">
      <alignment horizontal="center" vertical="top"/>
    </xf>
    <xf numFmtId="4" fontId="4" fillId="25" borderId="63" xfId="299" applyNumberFormat="1" applyFont="1" applyFill="1" applyBorder="1" applyAlignment="1">
      <alignment horizontal="center" vertical="top"/>
    </xf>
    <xf numFmtId="3" fontId="4" fillId="0" borderId="63" xfId="299" applyNumberFormat="1" applyFont="1" applyFill="1" applyBorder="1" applyAlignment="1">
      <alignment horizontal="center" vertical="center"/>
    </xf>
    <xf numFmtId="4" fontId="4" fillId="0" borderId="63" xfId="299" applyNumberFormat="1" applyFont="1" applyFill="1" applyBorder="1" applyAlignment="1">
      <alignment horizontal="center" vertical="center"/>
    </xf>
    <xf numFmtId="3" fontId="210" fillId="0" borderId="61" xfId="0" applyNumberFormat="1" applyFont="1" applyBorder="1" applyAlignment="1">
      <alignment horizontal="center" vertical="center"/>
    </xf>
    <xf numFmtId="170" fontId="210" fillId="0" borderId="61" xfId="521" applyNumberFormat="1" applyFont="1" applyFill="1" applyBorder="1" applyAlignment="1" applyProtection="1">
      <alignment horizontal="center" vertical="center"/>
    </xf>
    <xf numFmtId="170" fontId="210" fillId="0" borderId="61" xfId="0" applyNumberFormat="1" applyFont="1" applyBorder="1" applyAlignment="1">
      <alignment horizontal="center" vertical="center"/>
    </xf>
    <xf numFmtId="170" fontId="210" fillId="0" borderId="62" xfId="0" applyNumberFormat="1" applyFont="1" applyBorder="1" applyAlignment="1">
      <alignment horizontal="center" vertical="center"/>
    </xf>
    <xf numFmtId="43" fontId="211" fillId="24" borderId="61" xfId="0" applyNumberFormat="1" applyFont="1" applyFill="1" applyBorder="1" applyAlignment="1">
      <alignment horizontal="center" vertical="center" wrapText="1"/>
    </xf>
    <xf numFmtId="43" fontId="211" fillId="24" borderId="61" xfId="0" applyNumberFormat="1" applyFont="1" applyFill="1" applyBorder="1" applyAlignment="1">
      <alignment horizontal="center" vertical="center"/>
    </xf>
    <xf numFmtId="3" fontId="225" fillId="0" borderId="61" xfId="0" applyNumberFormat="1" applyFont="1" applyBorder="1" applyAlignment="1">
      <alignment vertical="center"/>
    </xf>
    <xf numFmtId="43" fontId="211" fillId="24" borderId="61" xfId="0" applyNumberFormat="1" applyFont="1" applyFill="1" applyBorder="1" applyAlignment="1">
      <alignment horizontal="center"/>
    </xf>
    <xf numFmtId="168" fontId="211" fillId="24" borderId="61" xfId="0" applyNumberFormat="1" applyFont="1" applyFill="1" applyBorder="1"/>
    <xf numFmtId="168" fontId="4" fillId="0" borderId="61" xfId="294" applyNumberFormat="1" applyFont="1" applyFill="1" applyBorder="1"/>
    <xf numFmtId="170" fontId="4" fillId="0" borderId="61" xfId="521" applyNumberFormat="1" applyFont="1" applyFill="1" applyBorder="1"/>
    <xf numFmtId="168" fontId="4" fillId="0" borderId="63" xfId="294" applyNumberFormat="1" applyFont="1" applyFill="1" applyBorder="1"/>
    <xf numFmtId="173" fontId="118" fillId="67" borderId="65" xfId="0" applyFont="1" applyFill="1" applyBorder="1" applyAlignment="1">
      <alignment horizontal="center" vertical="center"/>
    </xf>
    <xf numFmtId="168" fontId="118" fillId="67" borderId="63" xfId="294" applyNumberFormat="1" applyFont="1" applyFill="1" applyBorder="1" applyAlignment="1">
      <alignment vertical="center"/>
    </xf>
    <xf numFmtId="9" fontId="118" fillId="67" borderId="63" xfId="521" applyFont="1" applyFill="1" applyBorder="1" applyAlignment="1">
      <alignment vertical="center"/>
    </xf>
    <xf numFmtId="173" fontId="124" fillId="67" borderId="61" xfId="0" applyFont="1" applyFill="1" applyBorder="1" applyAlignment="1">
      <alignment horizontal="center" vertical="center"/>
    </xf>
    <xf numFmtId="49" fontId="124" fillId="67" borderId="61" xfId="0" applyNumberFormat="1" applyFont="1" applyFill="1" applyBorder="1" applyAlignment="1">
      <alignment horizontal="center" vertical="center"/>
    </xf>
    <xf numFmtId="170" fontId="124" fillId="67" borderId="61" xfId="521" applyNumberFormat="1" applyFont="1" applyFill="1" applyBorder="1" applyAlignment="1">
      <alignment horizontal="center" vertical="center" wrapText="1"/>
    </xf>
    <xf numFmtId="49" fontId="85" fillId="25" borderId="61" xfId="0" applyNumberFormat="1" applyFont="1" applyFill="1" applyBorder="1" applyAlignment="1">
      <alignment horizontal="center" vertical="center"/>
    </xf>
    <xf numFmtId="49" fontId="85" fillId="25" borderId="61" xfId="0" applyNumberFormat="1" applyFont="1" applyFill="1" applyBorder="1" applyAlignment="1">
      <alignment horizontal="left"/>
    </xf>
    <xf numFmtId="41" fontId="221" fillId="25" borderId="61" xfId="294" applyNumberFormat="1" applyFont="1" applyFill="1" applyBorder="1" applyAlignment="1">
      <alignment horizontal="right"/>
    </xf>
    <xf numFmtId="170" fontId="85" fillId="25" borderId="61" xfId="521" applyNumberFormat="1" applyFont="1" applyFill="1" applyBorder="1" applyAlignment="1">
      <alignment horizontal="right"/>
    </xf>
    <xf numFmtId="41" fontId="27" fillId="25" borderId="61" xfId="294" applyNumberFormat="1" applyFont="1" applyFill="1" applyBorder="1" applyAlignment="1">
      <alignment horizontal="right"/>
    </xf>
    <xf numFmtId="49" fontId="124" fillId="68" borderId="61" xfId="0" applyNumberFormat="1" applyFont="1" applyFill="1" applyBorder="1" applyAlignment="1">
      <alignment horizontal="center" vertical="center"/>
    </xf>
    <xf numFmtId="41" fontId="124" fillId="67" borderId="61" xfId="0" applyNumberFormat="1" applyFont="1" applyFill="1" applyBorder="1" applyAlignment="1">
      <alignment horizontal="center" vertical="center"/>
    </xf>
    <xf numFmtId="9" fontId="124" fillId="67" borderId="61" xfId="521" applyFont="1" applyFill="1" applyBorder="1" applyAlignment="1">
      <alignment horizontal="center" vertical="center"/>
    </xf>
    <xf numFmtId="49" fontId="141" fillId="0" borderId="64" xfId="0" applyNumberFormat="1" applyFont="1" applyBorder="1" applyAlignment="1">
      <alignment horizontal="center" vertical="center" wrapText="1"/>
    </xf>
    <xf numFmtId="3" fontId="144" fillId="0" borderId="61" xfId="299" applyNumberFormat="1" applyFont="1" applyFill="1" applyBorder="1" applyAlignment="1">
      <alignment horizontal="center" vertical="center" wrapText="1"/>
    </xf>
    <xf numFmtId="3" fontId="141" fillId="0" borderId="61" xfId="299" applyNumberFormat="1" applyFont="1" applyFill="1" applyBorder="1" applyAlignment="1">
      <alignment horizontal="center" vertical="center" wrapText="1"/>
    </xf>
    <xf numFmtId="170" fontId="144" fillId="0" borderId="61" xfId="299" applyNumberFormat="1" applyFont="1" applyFill="1" applyBorder="1" applyAlignment="1">
      <alignment horizontal="center" vertical="center" wrapText="1"/>
    </xf>
    <xf numFmtId="43" fontId="141" fillId="0" borderId="61" xfId="294" applyFont="1" applyFill="1" applyBorder="1" applyAlignment="1">
      <alignment horizontal="center" vertical="center" wrapText="1"/>
    </xf>
    <xf numFmtId="43" fontId="141" fillId="0" borderId="62" xfId="294" applyFont="1" applyFill="1" applyBorder="1" applyAlignment="1">
      <alignment horizontal="center" vertical="center" wrapText="1"/>
    </xf>
    <xf numFmtId="3" fontId="144" fillId="25" borderId="61" xfId="299" applyNumberFormat="1" applyFont="1" applyFill="1" applyBorder="1" applyAlignment="1">
      <alignment horizontal="center" vertical="center" wrapText="1"/>
    </xf>
    <xf numFmtId="3" fontId="141" fillId="25" borderId="61" xfId="299" applyNumberFormat="1" applyFont="1" applyFill="1" applyBorder="1" applyAlignment="1">
      <alignment horizontal="center" vertical="center" wrapText="1"/>
    </xf>
    <xf numFmtId="3" fontId="144" fillId="0" borderId="63" xfId="299" applyNumberFormat="1" applyFont="1" applyFill="1" applyBorder="1" applyAlignment="1">
      <alignment horizontal="center" vertical="center" wrapText="1"/>
    </xf>
    <xf numFmtId="17" fontId="85" fillId="0" borderId="64" xfId="0" applyNumberFormat="1" applyFont="1" applyBorder="1" applyAlignment="1">
      <alignment horizontal="center" vertical="center"/>
    </xf>
    <xf numFmtId="3" fontId="27" fillId="0" borderId="61" xfId="299" applyNumberFormat="1" applyFont="1" applyFill="1" applyBorder="1" applyAlignment="1">
      <alignment horizontal="center" vertical="center"/>
    </xf>
    <xf numFmtId="3" fontId="85" fillId="0" borderId="61" xfId="299" applyNumberFormat="1" applyFont="1" applyFill="1" applyBorder="1" applyAlignment="1">
      <alignment horizontal="center" vertical="center"/>
    </xf>
    <xf numFmtId="3" fontId="85" fillId="0" borderId="62" xfId="299" applyNumberFormat="1" applyFont="1" applyFill="1" applyBorder="1" applyAlignment="1">
      <alignment horizontal="center" vertical="center"/>
    </xf>
    <xf numFmtId="49" fontId="85" fillId="0" borderId="64" xfId="0" applyNumberFormat="1" applyFont="1" applyBorder="1" applyAlignment="1">
      <alignment horizontal="center" vertical="center"/>
    </xf>
    <xf numFmtId="3" fontId="27" fillId="0" borderId="63" xfId="299" applyNumberFormat="1" applyFont="1" applyFill="1" applyBorder="1" applyAlignment="1">
      <alignment horizontal="center" vertical="center"/>
    </xf>
    <xf numFmtId="3" fontId="207" fillId="0" borderId="61" xfId="0" applyNumberFormat="1" applyFont="1" applyBorder="1" applyAlignment="1">
      <alignment horizontal="center" vertical="center"/>
    </xf>
    <xf numFmtId="0" fontId="124" fillId="67" borderId="61" xfId="0" applyNumberFormat="1" applyFont="1" applyFill="1" applyBorder="1" applyAlignment="1">
      <alignment horizontal="center" vertical="center"/>
    </xf>
    <xf numFmtId="173" fontId="118" fillId="77" borderId="69" xfId="0" applyFont="1" applyFill="1" applyBorder="1" applyAlignment="1">
      <alignment horizontal="center" vertical="center"/>
    </xf>
    <xf numFmtId="41" fontId="124" fillId="68" borderId="61" xfId="0" applyNumberFormat="1" applyFont="1" applyFill="1" applyBorder="1" applyAlignment="1">
      <alignment horizontal="center" vertical="center"/>
    </xf>
    <xf numFmtId="170" fontId="124" fillId="68" borderId="61" xfId="0" applyNumberFormat="1" applyFont="1" applyFill="1" applyBorder="1" applyAlignment="1">
      <alignment horizontal="center" vertical="center"/>
    </xf>
    <xf numFmtId="173" fontId="242" fillId="0" borderId="67" xfId="0" applyFont="1" applyBorder="1" applyAlignment="1">
      <alignment vertical="center"/>
    </xf>
    <xf numFmtId="173" fontId="209" fillId="0" borderId="65" xfId="0" applyFont="1" applyBorder="1"/>
    <xf numFmtId="43" fontId="159" fillId="67" borderId="61" xfId="0" applyNumberFormat="1" applyFont="1" applyFill="1" applyBorder="1" applyAlignment="1">
      <alignment horizontal="center" vertical="center" wrapText="1"/>
    </xf>
    <xf numFmtId="49" fontId="153" fillId="25" borderId="64" xfId="365" applyNumberFormat="1" applyFont="1" applyFill="1" applyBorder="1" applyAlignment="1">
      <alignment horizontal="center" vertical="top"/>
    </xf>
    <xf numFmtId="168" fontId="131" fillId="25" borderId="61" xfId="365" applyNumberFormat="1" applyFont="1" applyFill="1" applyBorder="1" applyAlignment="1">
      <alignment horizontal="right" vertical="top"/>
    </xf>
    <xf numFmtId="168" fontId="153" fillId="25" borderId="63" xfId="365" applyNumberFormat="1" applyFont="1" applyFill="1" applyBorder="1" applyAlignment="1">
      <alignment horizontal="right" vertical="top"/>
    </xf>
    <xf numFmtId="170" fontId="131" fillId="25" borderId="63" xfId="365" applyNumberFormat="1" applyFont="1" applyFill="1" applyBorder="1" applyAlignment="1">
      <alignment horizontal="right" vertical="top"/>
    </xf>
    <xf numFmtId="43" fontId="131" fillId="25" borderId="67" xfId="365" applyNumberFormat="1" applyFont="1" applyFill="1" applyBorder="1" applyAlignment="1">
      <alignment horizontal="right" vertical="top"/>
    </xf>
    <xf numFmtId="3" fontId="131" fillId="0" borderId="67" xfId="365" applyNumberFormat="1" applyFont="1" applyBorder="1" applyAlignment="1">
      <alignment horizontal="right" vertical="top"/>
    </xf>
    <xf numFmtId="49" fontId="153" fillId="0" borderId="64" xfId="365" applyNumberFormat="1" applyFont="1" applyBorder="1" applyAlignment="1">
      <alignment horizontal="center" vertical="top"/>
    </xf>
    <xf numFmtId="168" fontId="131" fillId="0" borderId="61" xfId="365" applyNumberFormat="1" applyFont="1" applyBorder="1" applyAlignment="1">
      <alignment horizontal="right" vertical="top"/>
    </xf>
    <xf numFmtId="0" fontId="153" fillId="0" borderId="64" xfId="365" applyNumberFormat="1" applyFont="1" applyBorder="1" applyAlignment="1">
      <alignment horizontal="center" vertical="top"/>
    </xf>
    <xf numFmtId="168" fontId="131" fillId="25" borderId="63" xfId="365" applyNumberFormat="1" applyFont="1" applyFill="1" applyBorder="1" applyAlignment="1">
      <alignment horizontal="right" vertical="top"/>
    </xf>
    <xf numFmtId="17" fontId="170" fillId="25" borderId="64" xfId="0" applyNumberFormat="1" applyFont="1" applyFill="1" applyBorder="1" applyAlignment="1">
      <alignment horizontal="center" vertical="center"/>
    </xf>
    <xf numFmtId="3" fontId="171" fillId="25" borderId="61" xfId="299" applyNumberFormat="1" applyFont="1" applyFill="1" applyBorder="1" applyAlignment="1">
      <alignment horizontal="center" vertical="center"/>
    </xf>
    <xf numFmtId="3" fontId="170" fillId="25" borderId="61" xfId="299" applyNumberFormat="1" applyFont="1" applyFill="1" applyBorder="1" applyAlignment="1">
      <alignment horizontal="center" vertical="center"/>
    </xf>
    <xf numFmtId="3" fontId="170" fillId="25" borderId="62" xfId="299" applyNumberFormat="1" applyFont="1" applyFill="1" applyBorder="1" applyAlignment="1">
      <alignment horizontal="center" vertical="center"/>
    </xf>
    <xf numFmtId="3" fontId="171" fillId="25" borderId="63" xfId="299" applyNumberFormat="1" applyFont="1" applyFill="1" applyBorder="1" applyAlignment="1">
      <alignment horizontal="center" vertical="center"/>
    </xf>
    <xf numFmtId="9" fontId="210" fillId="25" borderId="61" xfId="521" applyFont="1" applyFill="1" applyBorder="1" applyAlignment="1">
      <alignment horizontal="center" vertical="center"/>
    </xf>
    <xf numFmtId="170" fontId="210" fillId="25" borderId="61" xfId="521" applyNumberFormat="1" applyFont="1" applyFill="1" applyBorder="1" applyAlignment="1">
      <alignment horizontal="center" vertical="center"/>
    </xf>
    <xf numFmtId="3" fontId="212" fillId="25" borderId="61" xfId="0" applyNumberFormat="1" applyFont="1" applyFill="1" applyBorder="1" applyAlignment="1">
      <alignment horizontal="center" vertical="center"/>
    </xf>
    <xf numFmtId="170" fontId="212" fillId="25" borderId="61" xfId="521" applyNumberFormat="1" applyFont="1" applyFill="1" applyBorder="1" applyAlignment="1" applyProtection="1">
      <alignment horizontal="center" vertical="center"/>
    </xf>
    <xf numFmtId="3" fontId="227" fillId="25" borderId="61" xfId="0" applyNumberFormat="1" applyFont="1" applyFill="1" applyBorder="1" applyAlignment="1">
      <alignment horizontal="center" vertical="center"/>
    </xf>
    <xf numFmtId="170" fontId="212" fillId="25" borderId="61" xfId="0" applyNumberFormat="1" applyFont="1" applyFill="1" applyBorder="1" applyAlignment="1">
      <alignment horizontal="center" vertical="center"/>
    </xf>
    <xf numFmtId="170" fontId="212" fillId="25" borderId="62" xfId="0" applyNumberFormat="1" applyFont="1" applyFill="1" applyBorder="1" applyAlignment="1">
      <alignment horizontal="center" vertical="center"/>
    </xf>
    <xf numFmtId="3" fontId="210" fillId="25" borderId="61" xfId="0" applyNumberFormat="1" applyFont="1" applyFill="1" applyBorder="1" applyAlignment="1">
      <alignment horizontal="center" vertical="center"/>
    </xf>
    <xf numFmtId="170" fontId="210" fillId="25" borderId="61" xfId="521" applyNumberFormat="1" applyFont="1" applyFill="1" applyBorder="1" applyAlignment="1" applyProtection="1">
      <alignment horizontal="center" vertical="center"/>
    </xf>
    <xf numFmtId="3" fontId="207" fillId="25" borderId="61" xfId="0" applyNumberFormat="1" applyFont="1" applyFill="1" applyBorder="1" applyAlignment="1">
      <alignment horizontal="center" vertical="center"/>
    </xf>
    <xf numFmtId="168" fontId="118" fillId="67" borderId="63" xfId="294" applyNumberFormat="1" applyFont="1" applyFill="1" applyBorder="1" applyAlignment="1">
      <alignment horizontal="center" vertical="center"/>
    </xf>
    <xf numFmtId="168" fontId="4" fillId="25" borderId="61" xfId="294" applyNumberFormat="1" applyFont="1" applyFill="1" applyBorder="1"/>
    <xf numFmtId="170" fontId="4" fillId="25" borderId="61" xfId="521" applyNumberFormat="1" applyFont="1" applyFill="1" applyBorder="1"/>
    <xf numFmtId="168" fontId="4" fillId="25" borderId="63" xfId="294" applyNumberFormat="1" applyFont="1" applyFill="1" applyBorder="1"/>
    <xf numFmtId="49" fontId="124" fillId="68" borderId="61" xfId="0" applyNumberFormat="1" applyFont="1" applyFill="1" applyBorder="1" applyAlignment="1">
      <alignment horizontal="center"/>
    </xf>
    <xf numFmtId="41" fontId="124" fillId="68" borderId="61" xfId="294" applyNumberFormat="1" applyFont="1" applyFill="1" applyBorder="1" applyAlignment="1">
      <alignment horizontal="right"/>
    </xf>
    <xf numFmtId="170" fontId="124" fillId="68" borderId="61" xfId="521" applyNumberFormat="1" applyFont="1" applyFill="1" applyBorder="1" applyAlignment="1">
      <alignment horizontal="right"/>
    </xf>
    <xf numFmtId="173" fontId="159" fillId="67" borderId="61" xfId="359" applyFont="1" applyFill="1" applyBorder="1" applyAlignment="1">
      <alignment horizontal="center" vertical="center" wrapText="1"/>
    </xf>
    <xf numFmtId="49" fontId="153" fillId="25" borderId="61" xfId="296" applyNumberFormat="1" applyFont="1" applyFill="1" applyBorder="1" applyAlignment="1">
      <alignment horizontal="center" vertical="top"/>
    </xf>
    <xf numFmtId="3" fontId="153" fillId="25" borderId="61" xfId="296" applyNumberFormat="1" applyFont="1" applyFill="1" applyBorder="1" applyAlignment="1">
      <alignment horizontal="center" vertical="top"/>
    </xf>
    <xf numFmtId="41" fontId="220" fillId="25" borderId="61" xfId="296" applyNumberFormat="1" applyFont="1" applyFill="1" applyBorder="1" applyAlignment="1">
      <alignment horizontal="center" vertical="top"/>
    </xf>
    <xf numFmtId="41" fontId="131" fillId="25" borderId="61" xfId="296" applyNumberFormat="1" applyFont="1" applyFill="1" applyBorder="1" applyAlignment="1">
      <alignment horizontal="center" vertical="top"/>
    </xf>
    <xf numFmtId="173" fontId="118" fillId="67" borderId="65" xfId="0" applyFont="1" applyFill="1" applyBorder="1" applyAlignment="1">
      <alignment vertical="center"/>
    </xf>
    <xf numFmtId="43" fontId="4" fillId="0" borderId="63" xfId="0" applyNumberFormat="1" applyFont="1" applyBorder="1"/>
    <xf numFmtId="168" fontId="4" fillId="0" borderId="63" xfId="0" applyNumberFormat="1" applyFont="1" applyBorder="1"/>
    <xf numFmtId="168" fontId="186" fillId="0" borderId="64" xfId="294" applyNumberFormat="1" applyFont="1" applyBorder="1" applyAlignment="1">
      <alignment horizontal="center" vertical="top"/>
    </xf>
    <xf numFmtId="168" fontId="156" fillId="0" borderId="61" xfId="294" applyNumberFormat="1" applyFont="1" applyBorder="1" applyAlignment="1">
      <alignment horizontal="right" vertical="top"/>
    </xf>
    <xf numFmtId="168" fontId="162" fillId="25" borderId="67" xfId="294" applyNumberFormat="1" applyFont="1" applyFill="1" applyBorder="1" applyAlignment="1">
      <alignment horizontal="right" vertical="top"/>
    </xf>
    <xf numFmtId="168" fontId="3" fillId="25" borderId="63" xfId="294" applyNumberFormat="1" applyFont="1" applyFill="1" applyBorder="1" applyAlignment="1">
      <alignment horizontal="right" vertical="top"/>
    </xf>
    <xf numFmtId="168" fontId="2" fillId="25" borderId="61" xfId="294" applyNumberFormat="1" applyFont="1" applyFill="1" applyBorder="1" applyAlignment="1">
      <alignment horizontal="right" vertical="top"/>
    </xf>
    <xf numFmtId="168" fontId="3" fillId="25" borderId="67" xfId="294" applyNumberFormat="1" applyFont="1" applyFill="1" applyBorder="1" applyAlignment="1">
      <alignment horizontal="right" vertical="top"/>
    </xf>
    <xf numFmtId="43" fontId="3" fillId="25" borderId="63" xfId="294" applyFont="1" applyFill="1" applyBorder="1" applyAlignment="1">
      <alignment horizontal="center" vertical="top"/>
    </xf>
    <xf numFmtId="168" fontId="186" fillId="0" borderId="65" xfId="294" applyNumberFormat="1" applyFont="1" applyBorder="1" applyAlignment="1">
      <alignment horizontal="center" vertical="top"/>
    </xf>
    <xf numFmtId="168" fontId="156" fillId="0" borderId="63" xfId="294" applyNumberFormat="1" applyFont="1" applyBorder="1" applyAlignment="1">
      <alignment horizontal="right" vertical="top"/>
    </xf>
    <xf numFmtId="168" fontId="2" fillId="25" borderId="63" xfId="294" applyNumberFormat="1" applyFont="1" applyFill="1" applyBorder="1" applyAlignment="1">
      <alignment horizontal="right" vertical="top"/>
    </xf>
    <xf numFmtId="49" fontId="161" fillId="0" borderId="64" xfId="0" applyNumberFormat="1" applyFont="1" applyBorder="1" applyAlignment="1">
      <alignment horizontal="center" vertical="center"/>
    </xf>
    <xf numFmtId="168" fontId="148" fillId="25" borderId="61" xfId="294" applyNumberFormat="1" applyFont="1" applyFill="1" applyBorder="1" applyAlignment="1">
      <alignment horizontal="center" vertical="center"/>
    </xf>
    <xf numFmtId="172" fontId="148" fillId="25" borderId="61" xfId="294" applyNumberFormat="1" applyFont="1" applyFill="1" applyBorder="1" applyAlignment="1">
      <alignment horizontal="center" vertical="center"/>
    </xf>
    <xf numFmtId="170" fontId="161" fillId="25" borderId="62" xfId="0" applyNumberFormat="1" applyFont="1" applyFill="1" applyBorder="1" applyAlignment="1">
      <alignment horizontal="center" vertical="center"/>
    </xf>
    <xf numFmtId="49" fontId="161" fillId="25" borderId="64" xfId="0" applyNumberFormat="1" applyFont="1" applyFill="1" applyBorder="1" applyAlignment="1">
      <alignment horizontal="center" vertical="center"/>
    </xf>
    <xf numFmtId="0" fontId="161" fillId="25" borderId="64" xfId="0" applyNumberFormat="1" applyFont="1" applyFill="1" applyBorder="1" applyAlignment="1">
      <alignment horizontal="center" vertical="center"/>
    </xf>
    <xf numFmtId="173" fontId="145" fillId="67" borderId="65" xfId="0" applyFont="1" applyFill="1" applyBorder="1" applyAlignment="1">
      <alignment horizontal="center" vertical="center"/>
    </xf>
    <xf numFmtId="168" fontId="172" fillId="67" borderId="63" xfId="294" applyNumberFormat="1" applyFont="1" applyFill="1" applyBorder="1" applyAlignment="1">
      <alignment horizontal="center" vertical="center"/>
    </xf>
    <xf numFmtId="168" fontId="145" fillId="67" borderId="63" xfId="294" applyNumberFormat="1" applyFont="1" applyFill="1" applyBorder="1" applyAlignment="1">
      <alignment horizontal="center" vertical="center"/>
    </xf>
    <xf numFmtId="10" fontId="145" fillId="67" borderId="67" xfId="0" applyNumberFormat="1" applyFont="1" applyFill="1" applyBorder="1" applyAlignment="1">
      <alignment horizontal="center" vertical="center"/>
    </xf>
    <xf numFmtId="43" fontId="137" fillId="0" borderId="61" xfId="0" applyNumberFormat="1" applyFont="1" applyBorder="1" applyAlignment="1">
      <alignment vertical="center"/>
    </xf>
    <xf numFmtId="38" fontId="171" fillId="25" borderId="61" xfId="0" applyNumberFormat="1" applyFont="1" applyFill="1" applyBorder="1" applyAlignment="1">
      <alignment horizontal="center" vertical="center"/>
    </xf>
    <xf numFmtId="170" fontId="137" fillId="0" borderId="61" xfId="521" applyNumberFormat="1" applyFont="1" applyBorder="1" applyAlignment="1">
      <alignment vertical="center"/>
    </xf>
    <xf numFmtId="170" fontId="170" fillId="0" borderId="61" xfId="0" applyNumberFormat="1" applyFont="1" applyBorder="1" applyAlignment="1">
      <alignment vertical="center"/>
    </xf>
    <xf numFmtId="49" fontId="170" fillId="0" borderId="65" xfId="0" applyNumberFormat="1" applyFont="1" applyBorder="1" applyAlignment="1">
      <alignment horizontal="center" vertical="center"/>
    </xf>
    <xf numFmtId="38" fontId="171" fillId="25" borderId="63" xfId="0" applyNumberFormat="1" applyFont="1" applyFill="1" applyBorder="1" applyAlignment="1">
      <alignment horizontal="center" vertical="center"/>
    </xf>
    <xf numFmtId="43" fontId="181" fillId="0" borderId="64" xfId="0" applyNumberFormat="1" applyFont="1" applyBorder="1" applyAlignment="1">
      <alignment horizontal="center" vertical="center"/>
    </xf>
    <xf numFmtId="3" fontId="181" fillId="0" borderId="61" xfId="0" applyNumberFormat="1" applyFont="1" applyBorder="1" applyAlignment="1">
      <alignment horizontal="center" vertical="center"/>
    </xf>
    <xf numFmtId="170" fontId="181" fillId="0" borderId="61" xfId="521" applyNumberFormat="1" applyFont="1" applyFill="1" applyBorder="1" applyAlignment="1" applyProtection="1">
      <alignment horizontal="center" vertical="center"/>
    </xf>
    <xf numFmtId="3" fontId="182" fillId="0" borderId="61" xfId="0" applyNumberFormat="1" applyFont="1" applyBorder="1" applyAlignment="1">
      <alignment horizontal="center" vertical="center"/>
    </xf>
    <xf numFmtId="170" fontId="181" fillId="0" borderId="61" xfId="0" applyNumberFormat="1" applyFont="1" applyBorder="1" applyAlignment="1">
      <alignment horizontal="center" vertical="center"/>
    </xf>
    <xf numFmtId="170" fontId="181" fillId="0" borderId="62" xfId="0" applyNumberFormat="1" applyFont="1" applyBorder="1" applyAlignment="1">
      <alignment horizontal="center" vertical="center"/>
    </xf>
    <xf numFmtId="43" fontId="33" fillId="24" borderId="61" xfId="0" applyNumberFormat="1" applyFont="1" applyFill="1" applyBorder="1" applyAlignment="1">
      <alignment horizontal="center" vertical="center" wrapText="1"/>
    </xf>
    <xf numFmtId="43" fontId="33" fillId="24" borderId="61" xfId="0" applyNumberFormat="1" applyFont="1" applyFill="1" applyBorder="1" applyAlignment="1">
      <alignment horizontal="center" vertical="center"/>
    </xf>
    <xf numFmtId="3" fontId="37" fillId="0" borderId="61" xfId="0" applyNumberFormat="1" applyFont="1" applyBorder="1" applyAlignment="1">
      <alignment vertical="center"/>
    </xf>
    <xf numFmtId="3" fontId="182" fillId="25" borderId="61" xfId="0" applyNumberFormat="1" applyFont="1" applyFill="1" applyBorder="1" applyAlignment="1">
      <alignment horizontal="center" vertical="center"/>
    </xf>
    <xf numFmtId="43" fontId="181" fillId="0" borderId="65" xfId="0" applyNumberFormat="1" applyFont="1" applyBorder="1" applyAlignment="1">
      <alignment horizontal="center" vertical="center"/>
    </xf>
    <xf numFmtId="168" fontId="181" fillId="0" borderId="63" xfId="0" applyNumberFormat="1" applyFont="1" applyBorder="1" applyAlignment="1">
      <alignment horizontal="center" vertical="center"/>
    </xf>
    <xf numFmtId="170" fontId="181" fillId="0" borderId="63" xfId="521" applyNumberFormat="1" applyFont="1" applyFill="1" applyBorder="1" applyAlignment="1">
      <alignment horizontal="center" vertical="center"/>
    </xf>
    <xf numFmtId="170" fontId="181" fillId="0" borderId="63" xfId="0" applyNumberFormat="1" applyFont="1" applyBorder="1" applyAlignment="1">
      <alignment horizontal="center" vertical="center"/>
    </xf>
    <xf numFmtId="170" fontId="181" fillId="0" borderId="67" xfId="0" applyNumberFormat="1" applyFont="1" applyBorder="1" applyAlignment="1">
      <alignment horizontal="center" vertical="center"/>
    </xf>
    <xf numFmtId="43" fontId="33" fillId="24" borderId="61" xfId="0" applyNumberFormat="1" applyFont="1" applyFill="1" applyBorder="1" applyAlignment="1">
      <alignment horizontal="center"/>
    </xf>
    <xf numFmtId="168" fontId="33" fillId="24" borderId="61" xfId="0" applyNumberFormat="1" applyFont="1" applyFill="1" applyBorder="1"/>
    <xf numFmtId="0" fontId="161" fillId="0" borderId="64" xfId="359" applyNumberFormat="1" applyFont="1" applyBorder="1" applyAlignment="1">
      <alignment horizontal="center" vertical="center"/>
    </xf>
    <xf numFmtId="3" fontId="148" fillId="25" borderId="61" xfId="296" applyNumberFormat="1" applyFont="1" applyFill="1" applyBorder="1" applyAlignment="1">
      <alignment horizontal="center" vertical="center"/>
    </xf>
    <xf numFmtId="10" fontId="161" fillId="0" borderId="62" xfId="359" applyNumberFormat="1" applyFont="1" applyBorder="1" applyAlignment="1">
      <alignment horizontal="center" vertical="center"/>
    </xf>
    <xf numFmtId="3" fontId="148" fillId="25" borderId="63" xfId="296" applyNumberFormat="1" applyFont="1" applyFill="1" applyBorder="1" applyAlignment="1">
      <alignment horizontal="center" vertical="center"/>
    </xf>
    <xf numFmtId="10" fontId="161" fillId="0" borderId="67" xfId="359" applyNumberFormat="1" applyFont="1" applyBorder="1" applyAlignment="1">
      <alignment horizontal="center" vertical="center"/>
    </xf>
    <xf numFmtId="0" fontId="141" fillId="0" borderId="64" xfId="359" applyNumberFormat="1" applyFont="1" applyBorder="1" applyAlignment="1">
      <alignment horizontal="center" vertical="center"/>
    </xf>
    <xf numFmtId="3" fontId="144" fillId="0" borderId="61" xfId="296" applyNumberFormat="1" applyFont="1" applyFill="1" applyBorder="1" applyAlignment="1">
      <alignment horizontal="center" vertical="center"/>
    </xf>
    <xf numFmtId="10" fontId="141" fillId="0" borderId="67" xfId="521" applyNumberFormat="1" applyFont="1" applyFill="1" applyBorder="1" applyAlignment="1">
      <alignment horizontal="center" vertical="center"/>
    </xf>
    <xf numFmtId="3" fontId="144" fillId="0" borderId="63" xfId="296" applyNumberFormat="1" applyFont="1" applyFill="1" applyBorder="1" applyAlignment="1">
      <alignment horizontal="center" vertical="center"/>
    </xf>
    <xf numFmtId="168" fontId="50" fillId="67" borderId="61" xfId="309" applyNumberFormat="1" applyFont="1" applyFill="1" applyBorder="1" applyAlignment="1">
      <alignment horizontal="center" vertical="center" wrapText="1"/>
    </xf>
    <xf numFmtId="169" fontId="235" fillId="0" borderId="61" xfId="332" applyNumberFormat="1" applyFont="1" applyBorder="1" applyAlignment="1">
      <alignment horizontal="center" vertical="center"/>
    </xf>
    <xf numFmtId="3" fontId="192" fillId="0" borderId="61" xfId="0" applyNumberFormat="1" applyFont="1" applyBorder="1" applyAlignment="1">
      <alignment horizontal="center" vertical="center"/>
    </xf>
    <xf numFmtId="170" fontId="192" fillId="0" borderId="61" xfId="521" applyNumberFormat="1" applyFont="1" applyFill="1" applyBorder="1" applyAlignment="1">
      <alignment horizontal="center" vertical="center"/>
    </xf>
    <xf numFmtId="49" fontId="235" fillId="0" borderId="61" xfId="332" applyNumberFormat="1" applyFont="1" applyBorder="1" applyAlignment="1">
      <alignment horizontal="center" vertical="center"/>
    </xf>
    <xf numFmtId="173" fontId="235" fillId="0" borderId="61" xfId="332" applyFont="1" applyBorder="1" applyAlignment="1">
      <alignment horizontal="center" vertical="center"/>
    </xf>
    <xf numFmtId="41" fontId="235" fillId="0" borderId="61" xfId="332" applyNumberFormat="1" applyFont="1" applyBorder="1" applyAlignment="1">
      <alignment horizontal="center" vertical="center"/>
    </xf>
    <xf numFmtId="170" fontId="235" fillId="0" borderId="61" xfId="332" applyNumberFormat="1" applyFont="1" applyBorder="1" applyAlignment="1">
      <alignment horizontal="center" vertical="center"/>
    </xf>
    <xf numFmtId="168" fontId="38" fillId="0" borderId="64" xfId="332" applyNumberFormat="1" applyFont="1" applyBorder="1" applyAlignment="1">
      <alignment horizontal="left" vertical="center" wrapText="1"/>
    </xf>
    <xf numFmtId="168" fontId="66" fillId="0" borderId="61" xfId="0" applyNumberFormat="1" applyFont="1" applyBorder="1" applyAlignment="1">
      <alignment horizontal="center" vertical="center" wrapText="1"/>
    </xf>
    <xf numFmtId="170" fontId="38" fillId="0" borderId="62" xfId="521" applyNumberFormat="1" applyFont="1" applyFill="1" applyBorder="1" applyAlignment="1">
      <alignment horizontal="center" vertical="center" wrapText="1"/>
    </xf>
    <xf numFmtId="168" fontId="38" fillId="0" borderId="64" xfId="332" applyNumberFormat="1" applyFont="1" applyBorder="1" applyAlignment="1">
      <alignment horizontal="left" vertical="center"/>
    </xf>
    <xf numFmtId="168" fontId="38" fillId="0" borderId="65" xfId="332" applyNumberFormat="1" applyFont="1" applyBorder="1" applyAlignment="1">
      <alignment horizontal="center" vertical="center" wrapText="1"/>
    </xf>
    <xf numFmtId="168" fontId="38" fillId="0" borderId="63" xfId="0" applyNumberFormat="1" applyFont="1" applyBorder="1" applyAlignment="1">
      <alignment horizontal="center" vertical="center" wrapText="1"/>
    </xf>
    <xf numFmtId="9" fontId="38" fillId="0" borderId="67" xfId="521" applyFont="1" applyFill="1" applyBorder="1" applyAlignment="1">
      <alignment horizontal="center" vertical="center" wrapText="1"/>
    </xf>
    <xf numFmtId="173" fontId="136" fillId="0" borderId="61" xfId="0" applyFont="1" applyBorder="1" applyAlignment="1">
      <alignment vertical="center" wrapText="1"/>
    </xf>
    <xf numFmtId="17" fontId="161" fillId="0" borderId="64" xfId="0" applyNumberFormat="1" applyFont="1" applyBorder="1" applyAlignment="1">
      <alignment horizontal="center" vertical="center"/>
    </xf>
    <xf numFmtId="3" fontId="148" fillId="0" borderId="61" xfId="0" applyNumberFormat="1" applyFont="1" applyBorder="1" applyAlignment="1">
      <alignment horizontal="center" vertical="center"/>
    </xf>
    <xf numFmtId="3" fontId="161" fillId="0" borderId="61" xfId="0" applyNumberFormat="1" applyFont="1" applyBorder="1" applyAlignment="1">
      <alignment horizontal="center" vertical="center"/>
    </xf>
    <xf numFmtId="3" fontId="161" fillId="0" borderId="62" xfId="0" applyNumberFormat="1" applyFont="1" applyBorder="1" applyAlignment="1">
      <alignment horizontal="center" vertical="center"/>
    </xf>
    <xf numFmtId="170" fontId="202" fillId="0" borderId="61" xfId="521" applyNumberFormat="1" applyFont="1" applyBorder="1" applyAlignment="1">
      <alignment horizontal="center" vertical="center"/>
    </xf>
    <xf numFmtId="17" fontId="161" fillId="0" borderId="65" xfId="0" applyNumberFormat="1" applyFont="1" applyBorder="1" applyAlignment="1">
      <alignment horizontal="center" vertical="center"/>
    </xf>
    <xf numFmtId="3" fontId="148" fillId="0" borderId="63" xfId="0" applyNumberFormat="1" applyFont="1" applyBorder="1" applyAlignment="1">
      <alignment horizontal="center" vertical="center"/>
    </xf>
    <xf numFmtId="3" fontId="161" fillId="0" borderId="67" xfId="0" applyNumberFormat="1" applyFont="1" applyBorder="1" applyAlignment="1">
      <alignment horizontal="center" vertical="center"/>
    </xf>
    <xf numFmtId="173" fontId="150" fillId="67" borderId="61" xfId="0" applyFont="1" applyFill="1" applyBorder="1" applyAlignment="1">
      <alignment horizontal="center" vertical="center"/>
    </xf>
    <xf numFmtId="49" fontId="176" fillId="0" borderId="61" xfId="0" applyNumberFormat="1" applyFont="1" applyBorder="1" applyAlignment="1">
      <alignment horizontal="center"/>
    </xf>
    <xf numFmtId="168" fontId="177" fillId="25" borderId="61" xfId="294" applyNumberFormat="1" applyFont="1" applyFill="1" applyBorder="1" applyAlignment="1">
      <alignment horizontal="center" vertical="center"/>
    </xf>
    <xf numFmtId="168" fontId="176" fillId="0" borderId="61" xfId="294" applyNumberFormat="1" applyFont="1" applyFill="1" applyBorder="1" applyAlignment="1">
      <alignment horizontal="center" vertical="center"/>
    </xf>
    <xf numFmtId="49" fontId="161" fillId="0" borderId="64" xfId="0" applyNumberFormat="1" applyFont="1" applyBorder="1" applyAlignment="1">
      <alignment horizontal="center" vertical="top"/>
    </xf>
    <xf numFmtId="41" fontId="148" fillId="0" borderId="61" xfId="294" applyNumberFormat="1" applyFont="1" applyFill="1" applyBorder="1" applyAlignment="1">
      <alignment horizontal="right" vertical="top"/>
    </xf>
    <xf numFmtId="3" fontId="161" fillId="0" borderId="61" xfId="294" applyNumberFormat="1" applyFont="1" applyFill="1" applyBorder="1" applyAlignment="1">
      <alignment horizontal="right" vertical="top"/>
    </xf>
    <xf numFmtId="41" fontId="161" fillId="0" borderId="61" xfId="294" applyNumberFormat="1" applyFont="1" applyFill="1" applyBorder="1" applyAlignment="1">
      <alignment horizontal="right" vertical="top"/>
    </xf>
    <xf numFmtId="3" fontId="161" fillId="0" borderId="62" xfId="294" applyNumberFormat="1" applyFont="1" applyFill="1" applyBorder="1" applyAlignment="1">
      <alignment horizontal="right" vertical="top"/>
    </xf>
    <xf numFmtId="41" fontId="148" fillId="0" borderId="61" xfId="0" applyNumberFormat="1" applyFont="1" applyBorder="1" applyAlignment="1">
      <alignment horizontal="right" vertical="top"/>
    </xf>
    <xf numFmtId="0" fontId="161" fillId="0" borderId="64" xfId="0" applyNumberFormat="1" applyFont="1" applyBorder="1" applyAlignment="1">
      <alignment horizontal="center" vertical="top"/>
    </xf>
    <xf numFmtId="41" fontId="148" fillId="25" borderId="61" xfId="294" applyNumberFormat="1" applyFont="1" applyFill="1" applyBorder="1" applyAlignment="1">
      <alignment horizontal="right" vertical="top"/>
    </xf>
    <xf numFmtId="3" fontId="161" fillId="25" borderId="61" xfId="294" applyNumberFormat="1" applyFont="1" applyFill="1" applyBorder="1" applyAlignment="1">
      <alignment horizontal="right" vertical="top"/>
    </xf>
    <xf numFmtId="3" fontId="161" fillId="25" borderId="62" xfId="294" applyNumberFormat="1" applyFont="1" applyFill="1" applyBorder="1" applyAlignment="1">
      <alignment horizontal="right" vertical="top"/>
    </xf>
    <xf numFmtId="173" fontId="145" fillId="68" borderId="65" xfId="0" applyFont="1" applyFill="1" applyBorder="1" applyAlignment="1">
      <alignment horizontal="center" vertical="top"/>
    </xf>
    <xf numFmtId="3" fontId="145" fillId="68" borderId="63" xfId="294" applyNumberFormat="1" applyFont="1" applyFill="1" applyBorder="1" applyAlignment="1">
      <alignment horizontal="right" vertical="top"/>
    </xf>
    <xf numFmtId="3" fontId="145" fillId="68" borderId="67" xfId="294" applyNumberFormat="1" applyFont="1" applyFill="1" applyBorder="1" applyAlignment="1">
      <alignment horizontal="right" vertical="top"/>
    </xf>
    <xf numFmtId="49" fontId="153" fillId="0" borderId="64" xfId="0" applyNumberFormat="1" applyFont="1" applyBorder="1" applyAlignment="1">
      <alignment horizontal="center" vertical="top"/>
    </xf>
    <xf numFmtId="168" fontId="131" fillId="0" borderId="61" xfId="294" applyNumberFormat="1" applyFont="1" applyFill="1" applyBorder="1" applyAlignment="1">
      <alignment horizontal="right" vertical="top"/>
    </xf>
    <xf numFmtId="168" fontId="153" fillId="0" borderId="61" xfId="0" applyNumberFormat="1" applyFont="1" applyBorder="1" applyAlignment="1">
      <alignment horizontal="center" vertical="top"/>
    </xf>
    <xf numFmtId="1" fontId="131" fillId="0" borderId="61" xfId="294" applyNumberFormat="1" applyFont="1" applyFill="1" applyBorder="1" applyAlignment="1">
      <alignment horizontal="right" vertical="top"/>
    </xf>
    <xf numFmtId="168" fontId="153" fillId="0" borderId="61" xfId="294" applyNumberFormat="1" applyFont="1" applyFill="1" applyBorder="1" applyAlignment="1">
      <alignment horizontal="right" vertical="top"/>
    </xf>
    <xf numFmtId="41" fontId="153" fillId="0" borderId="62" xfId="0" applyNumberFormat="1" applyFont="1" applyBorder="1" applyAlignment="1">
      <alignment horizontal="center" vertical="top"/>
    </xf>
    <xf numFmtId="0" fontId="153" fillId="25" borderId="64" xfId="0" applyNumberFormat="1" applyFont="1" applyFill="1" applyBorder="1" applyAlignment="1">
      <alignment horizontal="center" vertical="top"/>
    </xf>
    <xf numFmtId="168" fontId="131" fillId="25" borderId="61" xfId="294" applyNumberFormat="1" applyFont="1" applyFill="1" applyBorder="1" applyAlignment="1">
      <alignment horizontal="right" vertical="top"/>
    </xf>
    <xf numFmtId="1" fontId="131" fillId="25" borderId="61" xfId="294" applyNumberFormat="1" applyFont="1" applyFill="1" applyBorder="1" applyAlignment="1">
      <alignment horizontal="right" vertical="top"/>
    </xf>
    <xf numFmtId="168" fontId="153" fillId="25" borderId="61" xfId="0" applyNumberFormat="1" applyFont="1" applyFill="1" applyBorder="1" applyAlignment="1">
      <alignment horizontal="center" vertical="top"/>
    </xf>
    <xf numFmtId="168" fontId="153" fillId="25" borderId="61" xfId="294" applyNumberFormat="1" applyFont="1" applyFill="1" applyBorder="1" applyAlignment="1">
      <alignment horizontal="right" vertical="top"/>
    </xf>
    <xf numFmtId="41" fontId="153" fillId="25" borderId="62" xfId="0" applyNumberFormat="1" applyFont="1" applyFill="1" applyBorder="1" applyAlignment="1">
      <alignment horizontal="center" vertical="top"/>
    </xf>
    <xf numFmtId="0" fontId="153" fillId="25" borderId="65" xfId="0" applyNumberFormat="1" applyFont="1" applyFill="1" applyBorder="1" applyAlignment="1">
      <alignment horizontal="center" vertical="top"/>
    </xf>
    <xf numFmtId="173" fontId="159" fillId="68" borderId="65" xfId="0" applyFont="1" applyFill="1" applyBorder="1" applyAlignment="1">
      <alignment horizontal="center" vertical="top"/>
    </xf>
    <xf numFmtId="168" fontId="159" fillId="68" borderId="63" xfId="294" applyNumberFormat="1" applyFont="1" applyFill="1" applyBorder="1" applyAlignment="1">
      <alignment horizontal="right" vertical="top"/>
    </xf>
    <xf numFmtId="173" fontId="4" fillId="0" borderId="65" xfId="0" applyFont="1" applyBorder="1" applyAlignment="1">
      <alignment vertical="top"/>
    </xf>
    <xf numFmtId="4" fontId="23" fillId="0" borderId="68" xfId="369" applyNumberFormat="1" applyFont="1" applyBorder="1" applyAlignment="1">
      <alignment horizontal="right" vertical="justify" wrapText="1"/>
    </xf>
    <xf numFmtId="38" fontId="158" fillId="67" borderId="61" xfId="0" applyNumberFormat="1" applyFont="1" applyFill="1" applyBorder="1" applyAlignment="1">
      <alignment horizontal="center" vertical="center"/>
    </xf>
    <xf numFmtId="38" fontId="158" fillId="67" borderId="61" xfId="0" applyNumberFormat="1" applyFont="1" applyFill="1" applyBorder="1" applyAlignment="1">
      <alignment horizontal="center" vertical="center" wrapText="1"/>
    </xf>
    <xf numFmtId="49" fontId="147" fillId="0" borderId="61" xfId="0" applyNumberFormat="1" applyFont="1" applyBorder="1" applyAlignment="1">
      <alignment horizontal="center" vertical="center"/>
    </xf>
    <xf numFmtId="38" fontId="160" fillId="0" borderId="61" xfId="294" applyNumberFormat="1" applyFont="1" applyFill="1" applyBorder="1" applyAlignment="1">
      <alignment horizontal="center" vertical="center"/>
    </xf>
    <xf numFmtId="38" fontId="147" fillId="0" borderId="61" xfId="0" applyNumberFormat="1" applyFont="1" applyBorder="1" applyAlignment="1">
      <alignment horizontal="center" wrapText="1"/>
    </xf>
    <xf numFmtId="38" fontId="160" fillId="25" borderId="61" xfId="294" applyNumberFormat="1" applyFont="1" applyFill="1" applyBorder="1" applyAlignment="1">
      <alignment horizontal="center"/>
    </xf>
    <xf numFmtId="38" fontId="160" fillId="25" borderId="61" xfId="294" applyNumberFormat="1" applyFont="1" applyFill="1" applyBorder="1" applyAlignment="1">
      <alignment horizontal="center" vertical="center"/>
    </xf>
    <xf numFmtId="38" fontId="147" fillId="25" borderId="61" xfId="0" applyNumberFormat="1" applyFont="1" applyFill="1" applyBorder="1" applyAlignment="1">
      <alignment horizontal="center" wrapText="1"/>
    </xf>
    <xf numFmtId="0" fontId="147" fillId="25" borderId="61" xfId="0" applyNumberFormat="1" applyFont="1" applyFill="1" applyBorder="1" applyAlignment="1">
      <alignment horizontal="center" vertical="center"/>
    </xf>
    <xf numFmtId="38" fontId="147" fillId="0" borderId="61" xfId="294" applyNumberFormat="1" applyFont="1" applyFill="1" applyBorder="1" applyAlignment="1">
      <alignment horizontal="center" vertical="center"/>
    </xf>
    <xf numFmtId="173" fontId="159" fillId="67" borderId="61" xfId="307" applyNumberFormat="1" applyFont="1" applyFill="1" applyBorder="1" applyAlignment="1">
      <alignment horizontal="center" vertical="center" wrapText="1"/>
    </xf>
    <xf numFmtId="1" fontId="159" fillId="67" borderId="61" xfId="307" applyNumberFormat="1" applyFont="1" applyFill="1" applyBorder="1" applyAlignment="1">
      <alignment horizontal="center" vertical="center" wrapText="1"/>
    </xf>
    <xf numFmtId="49" fontId="159" fillId="67" borderId="61" xfId="307" applyNumberFormat="1" applyFont="1" applyFill="1" applyBorder="1" applyAlignment="1">
      <alignment horizontal="center" vertical="center" wrapText="1"/>
    </xf>
    <xf numFmtId="43" fontId="153" fillId="0" borderId="61" xfId="307" applyFont="1" applyFill="1" applyBorder="1" applyAlignment="1">
      <alignment horizontal="left" vertical="center" wrapText="1"/>
    </xf>
    <xf numFmtId="43" fontId="131" fillId="0" borderId="61" xfId="307" applyFont="1" applyFill="1" applyBorder="1" applyAlignment="1">
      <alignment horizontal="center" vertical="center" wrapText="1"/>
    </xf>
    <xf numFmtId="43" fontId="131" fillId="25" borderId="61" xfId="307" applyFont="1" applyFill="1" applyBorder="1" applyAlignment="1">
      <alignment horizontal="center" vertical="center" wrapText="1"/>
    </xf>
    <xf numFmtId="43" fontId="153" fillId="0" borderId="61" xfId="307" applyFont="1" applyFill="1" applyBorder="1" applyAlignment="1">
      <alignment horizontal="center" vertical="center"/>
    </xf>
    <xf numFmtId="170" fontId="153" fillId="0" borderId="61" xfId="521" applyNumberFormat="1" applyFont="1" applyFill="1" applyBorder="1" applyAlignment="1">
      <alignment horizontal="center" vertical="center"/>
    </xf>
    <xf numFmtId="43" fontId="159" fillId="67" borderId="61" xfId="0" applyNumberFormat="1" applyFont="1" applyFill="1" applyBorder="1" applyAlignment="1">
      <alignment vertical="center"/>
    </xf>
    <xf numFmtId="43" fontId="159" fillId="67" borderId="61" xfId="0" applyNumberFormat="1" applyFont="1" applyFill="1" applyBorder="1" applyAlignment="1">
      <alignment horizontal="center" vertical="center"/>
    </xf>
    <xf numFmtId="9" fontId="159" fillId="67" borderId="61" xfId="521" applyFont="1" applyFill="1" applyBorder="1" applyAlignment="1">
      <alignment horizontal="center" vertical="center"/>
    </xf>
    <xf numFmtId="168" fontId="153" fillId="0" borderId="64" xfId="0" applyNumberFormat="1" applyFont="1" applyBorder="1" applyAlignment="1">
      <alignment vertical="center"/>
    </xf>
    <xf numFmtId="173" fontId="153" fillId="0" borderId="61" xfId="0" applyFont="1" applyBorder="1" applyAlignment="1">
      <alignment horizontal="left" vertical="center"/>
    </xf>
    <xf numFmtId="43" fontId="153" fillId="0" borderId="61" xfId="0" applyNumberFormat="1" applyFont="1" applyBorder="1" applyAlignment="1">
      <alignment horizontal="right" vertical="center"/>
    </xf>
    <xf numFmtId="43" fontId="131" fillId="0" borderId="61" xfId="0" applyNumberFormat="1" applyFont="1" applyBorder="1" applyAlignment="1">
      <alignment horizontal="right" vertical="center"/>
    </xf>
    <xf numFmtId="43" fontId="131" fillId="25" borderId="61" xfId="0" applyNumberFormat="1" applyFont="1" applyFill="1" applyBorder="1" applyAlignment="1">
      <alignment vertical="center"/>
    </xf>
    <xf numFmtId="173" fontId="153" fillId="0" borderId="65" xfId="0" applyFont="1" applyBorder="1" applyAlignment="1">
      <alignment vertical="center"/>
    </xf>
    <xf numFmtId="173" fontId="153" fillId="0" borderId="63" xfId="0" applyFont="1" applyBorder="1" applyAlignment="1">
      <alignment horizontal="center" vertical="center"/>
    </xf>
    <xf numFmtId="43" fontId="153" fillId="0" borderId="63" xfId="294" applyFont="1" applyFill="1" applyBorder="1" applyAlignment="1">
      <alignment horizontal="center" vertical="center"/>
    </xf>
    <xf numFmtId="173" fontId="85" fillId="0" borderId="61" xfId="362" applyFont="1" applyBorder="1" applyAlignment="1">
      <alignment horizontal="left" vertical="center"/>
    </xf>
    <xf numFmtId="43" fontId="27" fillId="25" borderId="61" xfId="294" applyFont="1" applyFill="1" applyBorder="1" applyAlignment="1">
      <alignment vertical="center"/>
    </xf>
    <xf numFmtId="10" fontId="85" fillId="0" borderId="61" xfId="362" applyNumberFormat="1" applyFont="1" applyBorder="1" applyAlignment="1">
      <alignment horizontal="center" vertical="center"/>
    </xf>
    <xf numFmtId="173" fontId="85" fillId="0" borderId="61" xfId="362" applyFont="1" applyBorder="1" applyAlignment="1">
      <alignment horizontal="left" vertical="center" wrapText="1"/>
    </xf>
    <xf numFmtId="173" fontId="85" fillId="0" borderId="63" xfId="362" applyFont="1" applyBorder="1" applyAlignment="1">
      <alignment horizontal="left" vertical="center"/>
    </xf>
    <xf numFmtId="43" fontId="85" fillId="0" borderId="63" xfId="362" applyNumberFormat="1" applyFont="1" applyBorder="1" applyAlignment="1">
      <alignment horizontal="center" vertical="center"/>
    </xf>
    <xf numFmtId="170" fontId="85" fillId="0" borderId="63" xfId="362" applyNumberFormat="1" applyFont="1" applyBorder="1" applyAlignment="1">
      <alignment horizontal="center" vertical="center"/>
    </xf>
    <xf numFmtId="43" fontId="141" fillId="0" borderId="65" xfId="307" applyFont="1" applyFill="1" applyBorder="1" applyAlignment="1">
      <alignment horizontal="left" vertical="center"/>
    </xf>
    <xf numFmtId="43" fontId="141" fillId="0" borderId="67" xfId="362" applyNumberFormat="1" applyFont="1" applyBorder="1" applyAlignment="1">
      <alignment horizontal="center" vertical="center"/>
    </xf>
    <xf numFmtId="10" fontId="141" fillId="0" borderId="67" xfId="362" applyNumberFormat="1" applyFont="1" applyBorder="1" applyAlignment="1">
      <alignment horizontal="center" vertical="center"/>
    </xf>
    <xf numFmtId="4" fontId="141" fillId="25" borderId="62" xfId="294" applyNumberFormat="1" applyFont="1" applyFill="1" applyBorder="1" applyAlignment="1">
      <alignment horizontal="center" vertical="center"/>
    </xf>
    <xf numFmtId="4" fontId="144" fillId="25" borderId="62" xfId="294" applyNumberFormat="1" applyFont="1" applyFill="1" applyBorder="1" applyAlignment="1">
      <alignment horizontal="right" vertical="center"/>
    </xf>
    <xf numFmtId="3" fontId="144" fillId="25" borderId="62" xfId="294" applyNumberFormat="1" applyFont="1" applyFill="1" applyBorder="1" applyAlignment="1">
      <alignment horizontal="right" vertical="center"/>
    </xf>
    <xf numFmtId="49" fontId="141" fillId="0" borderId="65" xfId="359" applyNumberFormat="1" applyFont="1" applyBorder="1" applyAlignment="1">
      <alignment horizontal="center" vertical="center"/>
    </xf>
    <xf numFmtId="4" fontId="141" fillId="25" borderId="67" xfId="294" applyNumberFormat="1" applyFont="1" applyFill="1" applyBorder="1" applyAlignment="1">
      <alignment horizontal="right" vertical="center"/>
    </xf>
    <xf numFmtId="49" fontId="170" fillId="0" borderId="64" xfId="359" applyNumberFormat="1" applyFont="1" applyBorder="1" applyAlignment="1">
      <alignment horizontal="center" vertical="center"/>
    </xf>
    <xf numFmtId="4" fontId="171" fillId="0" borderId="62" xfId="294" applyNumberFormat="1" applyFont="1" applyFill="1" applyBorder="1" applyAlignment="1">
      <alignment horizontal="right" vertical="center"/>
    </xf>
    <xf numFmtId="4" fontId="171" fillId="25" borderId="62" xfId="294" applyNumberFormat="1" applyFont="1" applyFill="1" applyBorder="1" applyAlignment="1">
      <alignment horizontal="right" vertical="center"/>
    </xf>
    <xf numFmtId="0" fontId="170" fillId="0" borderId="64" xfId="359" applyNumberFormat="1" applyFont="1" applyBorder="1" applyAlignment="1">
      <alignment horizontal="center" vertical="center"/>
    </xf>
    <xf numFmtId="49" fontId="150" fillId="67" borderId="65" xfId="359" applyNumberFormat="1" applyFont="1" applyFill="1" applyBorder="1" applyAlignment="1">
      <alignment horizontal="center" vertical="center"/>
    </xf>
    <xf numFmtId="4" fontId="150" fillId="67" borderId="67" xfId="294" applyNumberFormat="1" applyFont="1" applyFill="1" applyBorder="1" applyAlignment="1">
      <alignment horizontal="right" vertical="center"/>
    </xf>
    <xf numFmtId="40" fontId="85" fillId="0" borderId="64" xfId="365" applyNumberFormat="1" applyFont="1" applyBorder="1" applyAlignment="1">
      <alignment horizontal="left" vertical="center" wrapText="1"/>
    </xf>
    <xf numFmtId="43" fontId="27" fillId="0" borderId="61" xfId="365" applyNumberFormat="1" applyFont="1" applyBorder="1" applyAlignment="1">
      <alignment horizontal="center" vertical="center"/>
    </xf>
    <xf numFmtId="43" fontId="85" fillId="0" borderId="62" xfId="365" applyNumberFormat="1" applyFont="1" applyBorder="1" applyAlignment="1">
      <alignment horizontal="center" vertical="center"/>
    </xf>
    <xf numFmtId="170" fontId="27" fillId="0" borderId="61" xfId="521" applyNumberFormat="1" applyFont="1" applyFill="1" applyBorder="1" applyAlignment="1">
      <alignment horizontal="right"/>
    </xf>
    <xf numFmtId="43" fontId="27" fillId="25" borderId="61" xfId="365" applyNumberFormat="1" applyFont="1" applyFill="1" applyBorder="1" applyAlignment="1">
      <alignment horizontal="center" vertical="center"/>
    </xf>
    <xf numFmtId="40" fontId="85" fillId="0" borderId="65" xfId="365" applyNumberFormat="1" applyFont="1" applyBorder="1" applyAlignment="1">
      <alignment horizontal="center" vertical="center" wrapText="1"/>
    </xf>
    <xf numFmtId="170" fontId="27" fillId="0" borderId="63" xfId="521" applyNumberFormat="1" applyFont="1" applyFill="1" applyBorder="1" applyAlignment="1">
      <alignment horizontal="right"/>
    </xf>
    <xf numFmtId="0" fontId="85" fillId="0" borderId="64" xfId="1070" applyFont="1" applyBorder="1"/>
    <xf numFmtId="43" fontId="27" fillId="0" borderId="61" xfId="1070" applyNumberFormat="1" applyFont="1" applyBorder="1"/>
    <xf numFmtId="43" fontId="27" fillId="0" borderId="61" xfId="294" applyFont="1" applyFill="1" applyBorder="1" applyAlignment="1"/>
    <xf numFmtId="43" fontId="85" fillId="0" borderId="62" xfId="294" applyFont="1" applyFill="1" applyBorder="1" applyAlignment="1"/>
    <xf numFmtId="0" fontId="85" fillId="0" borderId="65" xfId="1070" applyFont="1" applyBorder="1"/>
    <xf numFmtId="43" fontId="85" fillId="0" borderId="63" xfId="1070" applyNumberFormat="1" applyFont="1" applyBorder="1"/>
    <xf numFmtId="1" fontId="38" fillId="25" borderId="61" xfId="0" applyNumberFormat="1" applyFont="1" applyFill="1" applyBorder="1" applyAlignment="1">
      <alignment horizontal="center"/>
    </xf>
    <xf numFmtId="43" fontId="66" fillId="25" borderId="61" xfId="294" applyFont="1" applyFill="1" applyBorder="1" applyAlignment="1">
      <alignment horizontal="right" vertical="center"/>
    </xf>
    <xf numFmtId="170" fontId="38" fillId="25" borderId="61" xfId="521" applyNumberFormat="1" applyFont="1" applyFill="1" applyBorder="1" applyAlignment="1">
      <alignment horizontal="right" vertical="center"/>
    </xf>
    <xf numFmtId="170" fontId="38" fillId="25" borderId="61" xfId="417" applyNumberFormat="1" applyFont="1" applyFill="1" applyBorder="1" applyAlignment="1">
      <alignment horizontal="right" vertical="center"/>
    </xf>
    <xf numFmtId="0" fontId="38" fillId="25" borderId="61" xfId="0" applyNumberFormat="1" applyFont="1" applyFill="1" applyBorder="1" applyAlignment="1">
      <alignment horizontal="center"/>
    </xf>
    <xf numFmtId="3" fontId="85" fillId="0" borderId="64" xfId="0" applyNumberFormat="1" applyFont="1" applyBorder="1"/>
    <xf numFmtId="177" fontId="27" fillId="0" borderId="61" xfId="0" applyNumberFormat="1" applyFont="1" applyBorder="1" applyAlignment="1">
      <alignment horizontal="center"/>
    </xf>
    <xf numFmtId="4" fontId="124" fillId="59" borderId="65" xfId="0" applyNumberFormat="1" applyFont="1" applyFill="1" applyBorder="1" applyAlignment="1">
      <alignment horizontal="center" vertical="center" wrapText="1"/>
    </xf>
    <xf numFmtId="4" fontId="124" fillId="59" borderId="65" xfId="0" applyNumberFormat="1" applyFont="1" applyFill="1" applyBorder="1" applyAlignment="1">
      <alignment horizontal="right" vertical="center" wrapText="1"/>
    </xf>
    <xf numFmtId="170" fontId="124" fillId="59" borderId="65" xfId="521" applyNumberFormat="1" applyFont="1" applyFill="1" applyBorder="1" applyAlignment="1">
      <alignment horizontal="center" vertical="center" wrapText="1"/>
    </xf>
    <xf numFmtId="17" fontId="141" fillId="0" borderId="64" xfId="421" applyNumberFormat="1" applyFont="1" applyBorder="1" applyAlignment="1">
      <alignment horizontal="center" vertical="center"/>
    </xf>
    <xf numFmtId="10" fontId="144" fillId="0" borderId="61" xfId="421" applyNumberFormat="1" applyFont="1" applyBorder="1" applyAlignment="1">
      <alignment horizontal="center" vertical="center"/>
    </xf>
    <xf numFmtId="10" fontId="144" fillId="0" borderId="62" xfId="421" applyNumberFormat="1" applyFont="1" applyBorder="1" applyAlignment="1">
      <alignment horizontal="center" vertical="center"/>
    </xf>
    <xf numFmtId="17" fontId="141" fillId="0" borderId="65" xfId="421" applyNumberFormat="1" applyFont="1" applyBorder="1" applyAlignment="1">
      <alignment horizontal="center" vertical="center"/>
    </xf>
    <xf numFmtId="10" fontId="144" fillId="0" borderId="63" xfId="421" applyNumberFormat="1" applyFont="1" applyBorder="1" applyAlignment="1">
      <alignment horizontal="center" vertical="center"/>
    </xf>
    <xf numFmtId="10" fontId="144" fillId="0" borderId="67" xfId="421" applyNumberFormat="1" applyFont="1" applyBorder="1" applyAlignment="1">
      <alignment horizontal="center" vertical="center"/>
    </xf>
    <xf numFmtId="173" fontId="145" fillId="59" borderId="61" xfId="603" applyFont="1" applyFill="1" applyBorder="1" applyAlignment="1">
      <alignment horizontal="center" vertical="center"/>
    </xf>
    <xf numFmtId="173" fontId="145" fillId="59" borderId="61" xfId="603" applyFont="1" applyFill="1" applyBorder="1" applyAlignment="1">
      <alignment horizontal="center" vertical="center" wrapText="1"/>
    </xf>
    <xf numFmtId="17" fontId="161" fillId="0" borderId="61" xfId="603" applyNumberFormat="1" applyFont="1" applyBorder="1" applyAlignment="1">
      <alignment horizontal="center"/>
    </xf>
    <xf numFmtId="10" fontId="148" fillId="0" borderId="61" xfId="603" applyNumberFormat="1" applyFont="1" applyBorder="1" applyAlignment="1">
      <alignment horizontal="center"/>
    </xf>
    <xf numFmtId="10" fontId="161" fillId="0" borderId="61" xfId="521" applyNumberFormat="1" applyFont="1" applyFill="1" applyBorder="1" applyAlignment="1">
      <alignment horizontal="center"/>
    </xf>
    <xf numFmtId="17" fontId="161" fillId="25" borderId="61" xfId="603" applyNumberFormat="1" applyFont="1" applyFill="1" applyBorder="1" applyAlignment="1">
      <alignment horizontal="center"/>
    </xf>
    <xf numFmtId="10" fontId="148" fillId="25" borderId="61" xfId="603" applyNumberFormat="1" applyFont="1" applyFill="1" applyBorder="1" applyAlignment="1">
      <alignment horizontal="center"/>
    </xf>
    <xf numFmtId="10" fontId="161" fillId="25" borderId="61" xfId="521" applyNumberFormat="1" applyFont="1" applyFill="1" applyBorder="1" applyAlignment="1">
      <alignment horizontal="center"/>
    </xf>
    <xf numFmtId="173" fontId="150" fillId="67" borderId="61" xfId="0" applyFont="1" applyFill="1" applyBorder="1" applyAlignment="1">
      <alignment horizontal="center" vertical="center" wrapText="1"/>
    </xf>
    <xf numFmtId="41" fontId="150" fillId="67" borderId="61" xfId="0" applyNumberFormat="1" applyFont="1" applyFill="1" applyBorder="1" applyAlignment="1">
      <alignment horizontal="center" vertical="center" wrapText="1"/>
    </xf>
    <xf numFmtId="49" fontId="170" fillId="0" borderId="61" xfId="0" applyNumberFormat="1" applyFont="1" applyBorder="1" applyAlignment="1">
      <alignment horizontal="center" vertical="center"/>
    </xf>
    <xf numFmtId="3" fontId="171" fillId="0" borderId="61" xfId="294" applyNumberFormat="1" applyFont="1" applyFill="1" applyBorder="1" applyAlignment="1">
      <alignment vertical="center"/>
    </xf>
    <xf numFmtId="41" fontId="171" fillId="0" borderId="61" xfId="294" applyNumberFormat="1" applyFont="1" applyFill="1" applyBorder="1" applyAlignment="1">
      <alignment vertical="center"/>
    </xf>
    <xf numFmtId="3" fontId="170" fillId="0" borderId="61" xfId="294" applyNumberFormat="1" applyFont="1" applyFill="1" applyBorder="1" applyAlignment="1">
      <alignment vertical="center"/>
    </xf>
    <xf numFmtId="170" fontId="171" fillId="0" borderId="61" xfId="0" applyNumberFormat="1" applyFont="1" applyBorder="1" applyAlignment="1">
      <alignment vertical="center"/>
    </xf>
    <xf numFmtId="0" fontId="170" fillId="0" borderId="61" xfId="0" applyNumberFormat="1" applyFont="1" applyBorder="1" applyAlignment="1">
      <alignment horizontal="center" vertical="center"/>
    </xf>
    <xf numFmtId="0" fontId="170" fillId="25" borderId="61" xfId="0" applyNumberFormat="1" applyFont="1" applyFill="1" applyBorder="1" applyAlignment="1">
      <alignment horizontal="center" vertical="center"/>
    </xf>
    <xf numFmtId="173" fontId="150" fillId="67" borderId="68" xfId="0" applyFont="1" applyFill="1" applyBorder="1" applyAlignment="1">
      <alignment horizontal="center" vertical="center"/>
    </xf>
    <xf numFmtId="3" fontId="150" fillId="67" borderId="67" xfId="0" applyNumberFormat="1" applyFont="1" applyFill="1" applyBorder="1" applyAlignment="1">
      <alignment vertical="center"/>
    </xf>
    <xf numFmtId="170" fontId="150" fillId="67" borderId="68" xfId="521" applyNumberFormat="1" applyFont="1" applyFill="1" applyBorder="1" applyAlignment="1">
      <alignment vertical="center"/>
    </xf>
    <xf numFmtId="12" fontId="141" fillId="75" borderId="64" xfId="0" applyNumberFormat="1" applyFont="1" applyFill="1" applyBorder="1" applyAlignment="1">
      <alignment horizontal="left" vertical="center"/>
    </xf>
    <xf numFmtId="168" fontId="144" fillId="25" borderId="61" xfId="294" applyNumberFormat="1" applyFont="1" applyFill="1" applyBorder="1" applyAlignment="1">
      <alignment horizontal="left" vertical="center"/>
    </xf>
    <xf numFmtId="168" fontId="144" fillId="25" borderId="61" xfId="294" applyNumberFormat="1" applyFont="1" applyFill="1" applyBorder="1" applyAlignment="1">
      <alignment horizontal="center" vertical="center"/>
    </xf>
    <xf numFmtId="172" fontId="144" fillId="75" borderId="62" xfId="294" applyNumberFormat="1" applyFont="1" applyFill="1" applyBorder="1" applyAlignment="1">
      <alignment horizontal="center" vertical="center"/>
    </xf>
    <xf numFmtId="12" fontId="141" fillId="75" borderId="65" xfId="0" applyNumberFormat="1" applyFont="1" applyFill="1" applyBorder="1" applyAlignment="1">
      <alignment horizontal="left" vertical="center"/>
    </xf>
    <xf numFmtId="168" fontId="141" fillId="25" borderId="63" xfId="294" applyNumberFormat="1" applyFont="1" applyFill="1" applyBorder="1" applyAlignment="1">
      <alignment horizontal="left" vertical="center"/>
    </xf>
    <xf numFmtId="168" fontId="141" fillId="25" borderId="63" xfId="294" applyNumberFormat="1" applyFont="1" applyFill="1" applyBorder="1" applyAlignment="1">
      <alignment horizontal="center" vertical="center"/>
    </xf>
    <xf numFmtId="172" fontId="141" fillId="75" borderId="67" xfId="294" applyNumberFormat="1" applyFont="1" applyFill="1" applyBorder="1" applyAlignment="1">
      <alignment horizontal="center" vertical="center"/>
    </xf>
    <xf numFmtId="12" fontId="141" fillId="75" borderId="64" xfId="0" applyNumberFormat="1" applyFont="1" applyFill="1" applyBorder="1" applyAlignment="1">
      <alignment horizontal="center" vertical="center"/>
    </xf>
    <xf numFmtId="12" fontId="141" fillId="75" borderId="65" xfId="0" applyNumberFormat="1" applyFont="1" applyFill="1" applyBorder="1" applyAlignment="1">
      <alignment horizontal="center" vertical="center"/>
    </xf>
    <xf numFmtId="168" fontId="144" fillId="25" borderId="63" xfId="294" applyNumberFormat="1" applyFont="1" applyFill="1" applyBorder="1" applyAlignment="1">
      <alignment horizontal="center" vertical="center"/>
    </xf>
    <xf numFmtId="0" fontId="56" fillId="0" borderId="64" xfId="0" applyNumberFormat="1" applyFont="1" applyBorder="1" applyAlignment="1">
      <alignment horizontal="center" vertical="center"/>
    </xf>
    <xf numFmtId="43" fontId="57" fillId="0" borderId="61" xfId="0" applyNumberFormat="1" applyFont="1" applyBorder="1" applyAlignment="1">
      <alignment horizontal="center" vertical="center"/>
    </xf>
    <xf numFmtId="10" fontId="56" fillId="0" borderId="61" xfId="0" applyNumberFormat="1" applyFont="1" applyBorder="1" applyAlignment="1">
      <alignment horizontal="center" vertical="center"/>
    </xf>
    <xf numFmtId="43" fontId="57" fillId="0" borderId="61" xfId="294" applyFont="1" applyFill="1" applyBorder="1" applyAlignment="1">
      <alignment horizontal="center" vertical="center"/>
    </xf>
    <xf numFmtId="43" fontId="56" fillId="0" borderId="62" xfId="294" applyFont="1" applyFill="1" applyBorder="1" applyAlignment="1">
      <alignment horizontal="center" vertical="center"/>
    </xf>
    <xf numFmtId="49" fontId="56" fillId="0" borderId="64" xfId="0" applyNumberFormat="1" applyFont="1" applyBorder="1" applyAlignment="1">
      <alignment horizontal="center" vertical="center"/>
    </xf>
    <xf numFmtId="43" fontId="57" fillId="25" borderId="61" xfId="0" applyNumberFormat="1" applyFont="1" applyFill="1" applyBorder="1" applyAlignment="1">
      <alignment horizontal="center" vertical="center"/>
    </xf>
    <xf numFmtId="10" fontId="56" fillId="25" borderId="61" xfId="0" applyNumberFormat="1" applyFont="1" applyFill="1" applyBorder="1" applyAlignment="1">
      <alignment horizontal="center" vertical="center"/>
    </xf>
    <xf numFmtId="43" fontId="57" fillId="25" borderId="61" xfId="294" applyFont="1" applyFill="1" applyBorder="1" applyAlignment="1">
      <alignment horizontal="center" vertical="center"/>
    </xf>
    <xf numFmtId="17" fontId="61" fillId="67" borderId="65" xfId="0" applyNumberFormat="1" applyFont="1" applyFill="1" applyBorder="1" applyAlignment="1">
      <alignment horizontal="center" vertical="center"/>
    </xf>
    <xf numFmtId="43" fontId="61" fillId="67" borderId="63" xfId="0" applyNumberFormat="1" applyFont="1" applyFill="1" applyBorder="1" applyAlignment="1">
      <alignment horizontal="center" vertical="center"/>
    </xf>
    <xf numFmtId="10" fontId="61" fillId="67" borderId="63" xfId="0" applyNumberFormat="1" applyFont="1" applyFill="1" applyBorder="1" applyAlignment="1">
      <alignment horizontal="center" vertical="center"/>
    </xf>
    <xf numFmtId="43" fontId="61" fillId="67" borderId="67" xfId="294" applyFont="1" applyFill="1" applyBorder="1" applyAlignment="1">
      <alignment horizontal="center" vertical="center"/>
    </xf>
    <xf numFmtId="0" fontId="139" fillId="0" borderId="64" xfId="0" applyNumberFormat="1" applyFont="1" applyBorder="1" applyAlignment="1">
      <alignment horizontal="center"/>
    </xf>
    <xf numFmtId="168" fontId="134" fillId="0" borderId="61" xfId="294" applyNumberFormat="1" applyFont="1" applyFill="1" applyBorder="1" applyAlignment="1">
      <alignment horizontal="right"/>
    </xf>
    <xf numFmtId="168" fontId="139" fillId="0" borderId="61" xfId="294" applyNumberFormat="1" applyFont="1" applyFill="1" applyBorder="1" applyAlignment="1">
      <alignment horizontal="right"/>
    </xf>
    <xf numFmtId="170" fontId="134" fillId="0" borderId="61" xfId="0" applyNumberFormat="1" applyFont="1" applyBorder="1" applyAlignment="1">
      <alignment horizontal="right"/>
    </xf>
    <xf numFmtId="170" fontId="134" fillId="0" borderId="62" xfId="0" applyNumberFormat="1" applyFont="1" applyBorder="1" applyAlignment="1">
      <alignment horizontal="right"/>
    </xf>
    <xf numFmtId="49" fontId="139" fillId="0" borderId="64" xfId="0" applyNumberFormat="1" applyFont="1" applyBorder="1" applyAlignment="1">
      <alignment horizontal="center"/>
    </xf>
    <xf numFmtId="49" fontId="85" fillId="0" borderId="64" xfId="0" applyNumberFormat="1" applyFont="1" applyBorder="1" applyAlignment="1">
      <alignment horizontal="center"/>
    </xf>
    <xf numFmtId="168" fontId="27" fillId="0" borderId="61" xfId="294" applyNumberFormat="1" applyFont="1" applyFill="1" applyBorder="1" applyAlignment="1">
      <alignment horizontal="right"/>
    </xf>
    <xf numFmtId="0" fontId="85" fillId="0" borderId="64" xfId="0" applyNumberFormat="1" applyFont="1" applyBorder="1" applyAlignment="1">
      <alignment horizontal="center"/>
    </xf>
    <xf numFmtId="170" fontId="243" fillId="0" borderId="62" xfId="0" applyNumberFormat="1" applyFont="1" applyBorder="1" applyAlignment="1">
      <alignment horizontal="right"/>
    </xf>
    <xf numFmtId="0" fontId="85" fillId="25" borderId="64" xfId="0" applyNumberFormat="1" applyFont="1" applyFill="1" applyBorder="1" applyAlignment="1">
      <alignment horizontal="center"/>
    </xf>
    <xf numFmtId="168" fontId="27" fillId="25" borderId="61" xfId="294" applyNumberFormat="1" applyFont="1" applyFill="1" applyBorder="1" applyAlignment="1">
      <alignment horizontal="right"/>
    </xf>
    <xf numFmtId="173" fontId="124" fillId="67" borderId="65" xfId="0" applyFont="1" applyFill="1" applyBorder="1" applyAlignment="1">
      <alignment horizontal="center" vertical="center"/>
    </xf>
    <xf numFmtId="168" fontId="124" fillId="67" borderId="63" xfId="294" applyNumberFormat="1" applyFont="1" applyFill="1" applyBorder="1" applyAlignment="1">
      <alignment horizontal="right" vertical="center"/>
    </xf>
    <xf numFmtId="170" fontId="124" fillId="67" borderId="63" xfId="0" applyNumberFormat="1" applyFont="1" applyFill="1" applyBorder="1" applyAlignment="1">
      <alignment horizontal="right" vertical="center"/>
    </xf>
    <xf numFmtId="170" fontId="124" fillId="67" borderId="67" xfId="0" applyNumberFormat="1" applyFont="1" applyFill="1" applyBorder="1" applyAlignment="1">
      <alignment horizontal="right" vertical="center"/>
    </xf>
    <xf numFmtId="168" fontId="27" fillId="0" borderId="61" xfId="294" applyNumberFormat="1" applyFont="1" applyFill="1" applyBorder="1"/>
    <xf numFmtId="168" fontId="85" fillId="0" borderId="61" xfId="294" applyNumberFormat="1" applyFont="1" applyFill="1" applyBorder="1"/>
    <xf numFmtId="10" fontId="27" fillId="0" borderId="61" xfId="0" applyNumberFormat="1" applyFont="1" applyBorder="1"/>
    <xf numFmtId="168" fontId="27" fillId="25" borderId="61" xfId="294" applyNumberFormat="1" applyFont="1" applyFill="1" applyBorder="1"/>
    <xf numFmtId="168" fontId="124" fillId="67" borderId="63" xfId="294" applyNumberFormat="1" applyFont="1" applyFill="1" applyBorder="1" applyAlignment="1">
      <alignment vertical="center"/>
    </xf>
    <xf numFmtId="10" fontId="124" fillId="67" borderId="63" xfId="0" applyNumberFormat="1" applyFont="1" applyFill="1" applyBorder="1" applyAlignment="1">
      <alignment vertical="center"/>
    </xf>
    <xf numFmtId="168" fontId="134" fillId="0" borderId="61" xfId="294" applyNumberFormat="1" applyFont="1" applyFill="1" applyBorder="1" applyAlignment="1">
      <alignment horizontal="center" vertical="center"/>
    </xf>
    <xf numFmtId="168" fontId="139" fillId="0" borderId="62" xfId="0" applyNumberFormat="1" applyFont="1" applyBorder="1" applyAlignment="1">
      <alignment horizontal="center" vertical="center" wrapText="1"/>
    </xf>
    <xf numFmtId="168" fontId="27" fillId="0" borderId="61" xfId="294" applyNumberFormat="1" applyFont="1" applyFill="1" applyBorder="1" applyAlignment="1">
      <alignment horizontal="center" vertical="center"/>
    </xf>
    <xf numFmtId="168" fontId="85" fillId="0" borderId="62" xfId="0" applyNumberFormat="1" applyFont="1" applyBorder="1" applyAlignment="1">
      <alignment horizontal="center" vertical="center" wrapText="1"/>
    </xf>
    <xf numFmtId="0" fontId="139" fillId="25" borderId="64" xfId="0" applyNumberFormat="1" applyFont="1" applyFill="1" applyBorder="1" applyAlignment="1">
      <alignment horizontal="center"/>
    </xf>
    <xf numFmtId="168" fontId="27" fillId="25" borderId="61" xfId="294" applyNumberFormat="1" applyFont="1" applyFill="1" applyBorder="1" applyAlignment="1">
      <alignment horizontal="center" vertical="center"/>
    </xf>
    <xf numFmtId="168" fontId="85" fillId="25" borderId="62" xfId="0" applyNumberFormat="1" applyFont="1" applyFill="1" applyBorder="1" applyAlignment="1">
      <alignment horizontal="center" vertical="center" wrapText="1"/>
    </xf>
    <xf numFmtId="49" fontId="139" fillId="25" borderId="64" xfId="0" applyNumberFormat="1" applyFont="1" applyFill="1" applyBorder="1" applyAlignment="1">
      <alignment horizontal="center"/>
    </xf>
    <xf numFmtId="49" fontId="124" fillId="67" borderId="64" xfId="0" applyNumberFormat="1" applyFont="1" applyFill="1" applyBorder="1" applyAlignment="1">
      <alignment horizontal="center" vertical="center" wrapText="1"/>
    </xf>
    <xf numFmtId="168" fontId="124" fillId="67" borderId="61" xfId="0" applyNumberFormat="1" applyFont="1" applyFill="1" applyBorder="1" applyAlignment="1">
      <alignment horizontal="right" vertical="center" wrapText="1"/>
    </xf>
    <xf numFmtId="173" fontId="155" fillId="67" borderId="65" xfId="0" applyFont="1" applyFill="1" applyBorder="1" applyAlignment="1">
      <alignment horizontal="center"/>
    </xf>
    <xf numFmtId="170" fontId="155" fillId="67" borderId="63" xfId="0" applyNumberFormat="1" applyFont="1" applyFill="1" applyBorder="1" applyAlignment="1">
      <alignment horizontal="right"/>
    </xf>
    <xf numFmtId="170" fontId="155" fillId="67" borderId="67" xfId="0" applyNumberFormat="1" applyFont="1" applyFill="1" applyBorder="1" applyAlignment="1">
      <alignment horizontal="right"/>
    </xf>
    <xf numFmtId="0" fontId="139" fillId="0" borderId="64" xfId="0" applyNumberFormat="1" applyFont="1" applyBorder="1" applyAlignment="1">
      <alignment horizontal="center" vertical="center"/>
    </xf>
    <xf numFmtId="168" fontId="134" fillId="0" borderId="61" xfId="294" applyNumberFormat="1" applyFont="1" applyFill="1" applyBorder="1" applyAlignment="1">
      <alignment horizontal="right" vertical="center"/>
    </xf>
    <xf numFmtId="168" fontId="139" fillId="0" borderId="61" xfId="0" applyNumberFormat="1" applyFont="1" applyBorder="1" applyAlignment="1">
      <alignment horizontal="right" vertical="center" wrapText="1"/>
    </xf>
    <xf numFmtId="10" fontId="139" fillId="0" borderId="61" xfId="0" applyNumberFormat="1" applyFont="1" applyBorder="1" applyAlignment="1">
      <alignment horizontal="right" vertical="center"/>
    </xf>
    <xf numFmtId="10" fontId="139" fillId="0" borderId="62" xfId="0" applyNumberFormat="1" applyFont="1" applyBorder="1" applyAlignment="1">
      <alignment horizontal="right" vertical="center"/>
    </xf>
    <xf numFmtId="49" fontId="139" fillId="0" borderId="64" xfId="0" applyNumberFormat="1" applyFont="1" applyBorder="1" applyAlignment="1">
      <alignment horizontal="center" vertical="center"/>
    </xf>
    <xf numFmtId="0" fontId="85" fillId="0" borderId="64" xfId="0" applyNumberFormat="1" applyFont="1" applyBorder="1" applyAlignment="1">
      <alignment horizontal="center" vertical="center"/>
    </xf>
    <xf numFmtId="168" fontId="27" fillId="25" borderId="61" xfId="294" applyNumberFormat="1" applyFont="1" applyFill="1" applyBorder="1" applyAlignment="1">
      <alignment horizontal="right" vertical="center"/>
    </xf>
    <xf numFmtId="49" fontId="124" fillId="67" borderId="65" xfId="0" applyNumberFormat="1" applyFont="1" applyFill="1" applyBorder="1" applyAlignment="1">
      <alignment horizontal="center" vertical="center" wrapText="1"/>
    </xf>
    <xf numFmtId="168" fontId="124" fillId="67" borderId="63" xfId="0" applyNumberFormat="1" applyFont="1" applyFill="1" applyBorder="1" applyAlignment="1">
      <alignment horizontal="right" vertical="center" wrapText="1"/>
    </xf>
    <xf numFmtId="10" fontId="124" fillId="67" borderId="63" xfId="0" applyNumberFormat="1" applyFont="1" applyFill="1" applyBorder="1" applyAlignment="1">
      <alignment horizontal="right" vertical="center"/>
    </xf>
    <xf numFmtId="10" fontId="124" fillId="67" borderId="67" xfId="0" applyNumberFormat="1" applyFont="1" applyFill="1" applyBorder="1" applyAlignment="1">
      <alignment horizontal="right" vertical="center"/>
    </xf>
    <xf numFmtId="168" fontId="27" fillId="0" borderId="61" xfId="294" applyNumberFormat="1" applyFont="1" applyFill="1" applyBorder="1" applyAlignment="1">
      <alignment vertical="center"/>
    </xf>
    <xf numFmtId="168" fontId="85" fillId="0" borderId="61" xfId="294" applyNumberFormat="1" applyFont="1" applyFill="1" applyBorder="1" applyAlignment="1">
      <alignment vertical="center"/>
    </xf>
    <xf numFmtId="170" fontId="85" fillId="0" borderId="61" xfId="0" applyNumberFormat="1" applyFont="1" applyBorder="1" applyAlignment="1">
      <alignment vertical="center"/>
    </xf>
    <xf numFmtId="170" fontId="85" fillId="0" borderId="62" xfId="0" applyNumberFormat="1" applyFont="1" applyBorder="1" applyAlignment="1">
      <alignment vertical="center"/>
    </xf>
    <xf numFmtId="170" fontId="124" fillId="67" borderId="63" xfId="0" applyNumberFormat="1" applyFont="1" applyFill="1" applyBorder="1" applyAlignment="1">
      <alignment vertical="center"/>
    </xf>
    <xf numFmtId="170" fontId="124" fillId="67" borderId="67" xfId="0" applyNumberFormat="1" applyFont="1" applyFill="1" applyBorder="1" applyAlignment="1">
      <alignment vertical="center"/>
    </xf>
    <xf numFmtId="0" fontId="163" fillId="67" borderId="61" xfId="888" applyFont="1" applyFill="1" applyBorder="1" applyAlignment="1">
      <alignment horizontal="center" vertical="center"/>
    </xf>
    <xf numFmtId="49" fontId="163" fillId="67" borderId="61" xfId="888" applyNumberFormat="1" applyFont="1" applyFill="1" applyBorder="1" applyAlignment="1">
      <alignment horizontal="center" vertical="center"/>
    </xf>
    <xf numFmtId="0" fontId="3" fillId="0" borderId="61" xfId="888" applyFont="1" applyBorder="1" applyAlignment="1">
      <alignment horizontal="left" vertical="center"/>
    </xf>
    <xf numFmtId="41" fontId="37" fillId="25" borderId="61" xfId="888" applyNumberFormat="1" applyFont="1" applyFill="1" applyBorder="1" applyAlignment="1">
      <alignment vertical="center"/>
    </xf>
    <xf numFmtId="41" fontId="3" fillId="25" borderId="61" xfId="888" applyNumberFormat="1" applyFont="1" applyFill="1" applyBorder="1" applyAlignment="1">
      <alignment vertical="center"/>
    </xf>
    <xf numFmtId="0" fontId="145" fillId="67" borderId="61" xfId="888" applyFont="1" applyFill="1" applyBorder="1" applyAlignment="1">
      <alignment horizontal="center" vertical="center" wrapText="1"/>
    </xf>
    <xf numFmtId="49" fontId="145" fillId="67" borderId="61" xfId="888" applyNumberFormat="1" applyFont="1" applyFill="1" applyBorder="1" applyAlignment="1">
      <alignment horizontal="center" vertical="center" wrapText="1"/>
    </xf>
    <xf numFmtId="49" fontId="145" fillId="67" borderId="64" xfId="888" applyNumberFormat="1" applyFont="1" applyFill="1" applyBorder="1" applyAlignment="1">
      <alignment horizontal="center" vertical="center" wrapText="1"/>
    </xf>
    <xf numFmtId="0" fontId="161" fillId="0" borderId="61" xfId="888" applyFont="1" applyBorder="1" applyAlignment="1">
      <alignment horizontal="left" vertical="center"/>
    </xf>
    <xf numFmtId="0" fontId="148" fillId="0" borderId="61" xfId="888" applyFont="1" applyBorder="1" applyAlignment="1">
      <alignment horizontal="center" vertical="center"/>
    </xf>
    <xf numFmtId="0" fontId="148" fillId="25" borderId="61" xfId="888" applyFont="1" applyFill="1" applyBorder="1" applyAlignment="1">
      <alignment horizontal="center" vertical="center"/>
    </xf>
    <xf numFmtId="0" fontId="145" fillId="67" borderId="63" xfId="888" applyFont="1" applyFill="1" applyBorder="1" applyAlignment="1">
      <alignment horizontal="center" vertical="center"/>
    </xf>
    <xf numFmtId="0" fontId="145" fillId="67" borderId="61" xfId="888" applyFont="1" applyFill="1" applyBorder="1" applyAlignment="1">
      <alignment horizontal="center" vertical="center"/>
    </xf>
    <xf numFmtId="168" fontId="145" fillId="67" borderId="61" xfId="294" applyNumberFormat="1" applyFont="1" applyFill="1" applyBorder="1" applyAlignment="1">
      <alignment horizontal="center" vertical="center"/>
    </xf>
    <xf numFmtId="49" fontId="107" fillId="27" borderId="61" xfId="2465" applyNumberFormat="1" applyFont="1" applyFill="1" applyBorder="1" applyAlignment="1">
      <alignment horizontal="left" vertical="center"/>
    </xf>
    <xf numFmtId="49" fontId="102" fillId="27" borderId="61" xfId="2465" applyNumberFormat="1" applyFont="1" applyFill="1" applyBorder="1" applyAlignment="1">
      <alignment horizontal="center" vertical="center"/>
    </xf>
    <xf numFmtId="173" fontId="213" fillId="72" borderId="61" xfId="0" applyFont="1" applyFill="1" applyBorder="1"/>
    <xf numFmtId="0" fontId="59" fillId="56" borderId="61" xfId="2465" applyFont="1" applyFill="1" applyBorder="1" applyAlignment="1">
      <alignment horizontal="center" vertical="center"/>
    </xf>
    <xf numFmtId="49" fontId="101" fillId="27" borderId="61" xfId="2465" applyNumberFormat="1" applyFont="1" applyFill="1" applyBorder="1" applyAlignment="1">
      <alignment vertical="center"/>
    </xf>
    <xf numFmtId="0" fontId="59" fillId="56" borderId="61" xfId="2465" applyFont="1" applyFill="1" applyBorder="1" applyAlignment="1">
      <alignment horizontal="center" vertical="center" wrapText="1"/>
    </xf>
    <xf numFmtId="41" fontId="110" fillId="25" borderId="61" xfId="2465" applyNumberFormat="1" applyFont="1" applyFill="1" applyBorder="1" applyAlignment="1">
      <alignment horizontal="center" vertical="center" wrapText="1"/>
    </xf>
    <xf numFmtId="170" fontId="110" fillId="0" borderId="61" xfId="521" applyNumberFormat="1" applyFont="1" applyFill="1" applyBorder="1" applyAlignment="1">
      <alignment horizontal="center" vertical="center"/>
    </xf>
    <xf numFmtId="49" fontId="107" fillId="27" borderId="61" xfId="2465" applyNumberFormat="1" applyFont="1" applyFill="1" applyBorder="1" applyAlignment="1">
      <alignment horizontal="left" vertical="center" wrapText="1"/>
    </xf>
    <xf numFmtId="173" fontId="59" fillId="56" borderId="61" xfId="359" applyFont="1" applyFill="1" applyBorder="1" applyAlignment="1">
      <alignment horizontal="center" vertical="center" wrapText="1"/>
    </xf>
    <xf numFmtId="41" fontId="107" fillId="25" borderId="61" xfId="2465" applyNumberFormat="1" applyFont="1" applyFill="1" applyBorder="1" applyAlignment="1">
      <alignment horizontal="left" vertical="center" wrapText="1"/>
    </xf>
    <xf numFmtId="49" fontId="107" fillId="25" borderId="61" xfId="2465" applyNumberFormat="1" applyFont="1" applyFill="1" applyBorder="1" applyAlignment="1">
      <alignment horizontal="left" vertical="center" wrapText="1"/>
    </xf>
    <xf numFmtId="49" fontId="107" fillId="62" borderId="61" xfId="2465" applyNumberFormat="1" applyFont="1" applyFill="1" applyBorder="1" applyAlignment="1">
      <alignment horizontal="left" vertical="center"/>
    </xf>
    <xf numFmtId="0" fontId="204" fillId="0" borderId="61" xfId="2465" applyFont="1" applyBorder="1" applyAlignment="1">
      <alignment vertical="center" wrapText="1"/>
    </xf>
    <xf numFmtId="0" fontId="204" fillId="25" borderId="61" xfId="2465" applyFont="1" applyFill="1" applyBorder="1" applyAlignment="1">
      <alignment vertical="center" wrapText="1"/>
    </xf>
    <xf numFmtId="0" fontId="109" fillId="60" borderId="61" xfId="2465" applyFont="1" applyFill="1" applyBorder="1" applyAlignment="1">
      <alignment horizontal="center" vertical="center" wrapText="1"/>
    </xf>
    <xf numFmtId="41" fontId="204" fillId="63" borderId="61" xfId="2465" applyNumberFormat="1" applyFont="1" applyFill="1" applyBorder="1" applyAlignment="1">
      <alignment vertical="center" wrapText="1"/>
    </xf>
    <xf numFmtId="173" fontId="213" fillId="73" borderId="61" xfId="0" applyFont="1" applyFill="1" applyBorder="1"/>
    <xf numFmtId="41" fontId="59" fillId="56" borderId="61" xfId="2465" applyNumberFormat="1" applyFont="1" applyFill="1" applyBorder="1" applyAlignment="1">
      <alignment horizontal="center" vertical="center" wrapText="1"/>
    </xf>
    <xf numFmtId="0" fontId="109" fillId="59" borderId="61" xfId="2465" applyFont="1" applyFill="1" applyBorder="1" applyAlignment="1">
      <alignment horizontal="center" vertical="center" wrapText="1"/>
    </xf>
    <xf numFmtId="41" fontId="107" fillId="28" borderId="61" xfId="2465" applyNumberFormat="1" applyFont="1" applyFill="1" applyBorder="1" applyAlignment="1">
      <alignment horizontal="center" vertical="center" wrapText="1"/>
    </xf>
    <xf numFmtId="192" fontId="123" fillId="64" borderId="61" xfId="1018" applyNumberFormat="1" applyFont="1" applyFill="1" applyBorder="1" applyAlignment="1">
      <alignment horizontal="right" vertical="center" wrapText="1"/>
    </xf>
    <xf numFmtId="192" fontId="111" fillId="0" borderId="61" xfId="0" applyNumberFormat="1" applyFont="1" applyBorder="1" applyAlignment="1">
      <alignment horizontal="left" vertical="center" wrapText="1"/>
    </xf>
    <xf numFmtId="41" fontId="109" fillId="57" borderId="61" xfId="2465" applyNumberFormat="1" applyFont="1" applyFill="1" applyBorder="1" applyAlignment="1">
      <alignment horizontal="left" vertical="center" wrapText="1"/>
    </xf>
    <xf numFmtId="0" fontId="109" fillId="70" borderId="61" xfId="2465" applyFont="1" applyFill="1" applyBorder="1" applyAlignment="1">
      <alignment horizontal="left" vertical="center" wrapText="1"/>
    </xf>
    <xf numFmtId="0" fontId="109" fillId="70" borderId="61" xfId="2465" applyFont="1" applyFill="1" applyBorder="1" applyAlignment="1">
      <alignment horizontal="center" vertical="center" wrapText="1"/>
    </xf>
    <xf numFmtId="41" fontId="101" fillId="63" borderId="61" xfId="2465" applyNumberFormat="1" applyFont="1" applyFill="1" applyBorder="1" applyAlignment="1">
      <alignment horizontal="left" vertical="center" wrapText="1"/>
    </xf>
    <xf numFmtId="0" fontId="109" fillId="57" borderId="61" xfId="2465" applyFont="1" applyFill="1" applyBorder="1" applyAlignment="1">
      <alignment horizontal="left" vertical="center" wrapText="1"/>
    </xf>
    <xf numFmtId="41" fontId="109" fillId="59" borderId="61" xfId="2465" applyNumberFormat="1" applyFont="1" applyFill="1" applyBorder="1" applyAlignment="1">
      <alignment vertical="center" wrapText="1"/>
    </xf>
    <xf numFmtId="170" fontId="63" fillId="67" borderId="61" xfId="521" applyNumberFormat="1" applyFont="1" applyFill="1" applyBorder="1"/>
    <xf numFmtId="0" fontId="109" fillId="60" borderId="61" xfId="2465" applyFont="1" applyFill="1" applyBorder="1" applyAlignment="1">
      <alignment horizontal="left" vertical="center" wrapText="1"/>
    </xf>
    <xf numFmtId="0" fontId="59" fillId="60" borderId="66" xfId="2465" applyFont="1" applyFill="1" applyBorder="1" applyAlignment="1">
      <alignment vertical="center"/>
    </xf>
    <xf numFmtId="0" fontId="107" fillId="0" borderId="61" xfId="2465" applyFont="1" applyBorder="1" applyAlignment="1">
      <alignment horizontal="left" vertical="center" wrapText="1"/>
    </xf>
    <xf numFmtId="0" fontId="59" fillId="65" borderId="66" xfId="2465" applyFont="1" applyFill="1" applyBorder="1" applyAlignment="1">
      <alignment vertical="center"/>
    </xf>
    <xf numFmtId="168" fontId="110" fillId="64" borderId="61" xfId="2551" applyNumberFormat="1" applyFont="1" applyFill="1" applyBorder="1" applyAlignment="1">
      <alignment horizontal="center" vertical="center"/>
    </xf>
    <xf numFmtId="0" fontId="109" fillId="58" borderId="61" xfId="2465" applyFont="1" applyFill="1" applyBorder="1" applyAlignment="1">
      <alignment horizontal="left" vertical="center" wrapText="1"/>
    </xf>
    <xf numFmtId="41" fontId="109" fillId="58" borderId="61" xfId="2465" applyNumberFormat="1" applyFont="1" applyFill="1" applyBorder="1" applyAlignment="1">
      <alignment horizontal="center" vertical="center" wrapText="1"/>
    </xf>
    <xf numFmtId="41" fontId="109" fillId="58" borderId="61" xfId="2465" applyNumberFormat="1" applyFont="1" applyFill="1" applyBorder="1" applyAlignment="1">
      <alignment horizontal="left" vertical="center" wrapText="1"/>
    </xf>
    <xf numFmtId="41" fontId="107" fillId="25" borderId="61" xfId="2465" applyNumberFormat="1" applyFont="1" applyFill="1" applyBorder="1" applyAlignment="1">
      <alignment vertical="center" wrapText="1"/>
    </xf>
    <xf numFmtId="9" fontId="109" fillId="59" borderId="61" xfId="521" applyFont="1" applyFill="1" applyBorder="1" applyAlignment="1">
      <alignment horizontal="center" vertical="center" wrapText="1"/>
    </xf>
    <xf numFmtId="0" fontId="63" fillId="56" borderId="61" xfId="2465" applyFont="1" applyFill="1" applyBorder="1" applyAlignment="1">
      <alignment horizontal="center" vertical="center" wrapText="1"/>
    </xf>
    <xf numFmtId="0" fontId="59" fillId="56" borderId="61" xfId="2465" applyFont="1" applyFill="1" applyBorder="1" applyAlignment="1">
      <alignment horizontal="left" vertical="center" wrapText="1"/>
    </xf>
    <xf numFmtId="41" fontId="63" fillId="56" borderId="61" xfId="2465" applyNumberFormat="1" applyFont="1" applyFill="1" applyBorder="1" applyAlignment="1">
      <alignment horizontal="center" vertical="center" wrapText="1"/>
    </xf>
    <xf numFmtId="41" fontId="63" fillId="56" borderId="61" xfId="2465" applyNumberFormat="1" applyFont="1" applyFill="1" applyBorder="1" applyAlignment="1">
      <alignment vertical="center" wrapText="1"/>
    </xf>
    <xf numFmtId="41" fontId="109" fillId="56" borderId="61" xfId="2465" applyNumberFormat="1" applyFont="1" applyFill="1" applyBorder="1" applyAlignment="1">
      <alignment horizontal="center" vertical="center" wrapText="1"/>
    </xf>
    <xf numFmtId="3" fontId="111" fillId="0" borderId="61" xfId="2469" applyNumberFormat="1" applyFont="1" applyBorder="1" applyAlignment="1">
      <alignment horizontal="center" vertical="center" wrapText="1"/>
    </xf>
    <xf numFmtId="173" fontId="59" fillId="58" borderId="61" xfId="0" applyFont="1" applyFill="1" applyBorder="1" applyAlignment="1">
      <alignment vertical="center" wrapText="1"/>
    </xf>
    <xf numFmtId="173" fontId="59" fillId="58" borderId="61" xfId="0" applyFont="1" applyFill="1" applyBorder="1" applyAlignment="1">
      <alignment horizontal="center" vertical="center" wrapText="1"/>
    </xf>
    <xf numFmtId="192" fontId="59" fillId="58" borderId="61" xfId="0" applyNumberFormat="1" applyFont="1" applyFill="1" applyBorder="1" applyAlignment="1">
      <alignment horizontal="right" vertical="center" wrapText="1"/>
    </xf>
    <xf numFmtId="0" fontId="107" fillId="25" borderId="61" xfId="2465" applyFont="1" applyFill="1" applyBorder="1" applyAlignment="1">
      <alignment horizontal="left" vertical="center" wrapText="1"/>
    </xf>
    <xf numFmtId="49" fontId="111" fillId="0" borderId="61" xfId="0" applyNumberFormat="1" applyFont="1" applyBorder="1" applyAlignment="1">
      <alignment vertical="center" wrapText="1"/>
    </xf>
    <xf numFmtId="168" fontId="111" fillId="0" borderId="61" xfId="294" applyNumberFormat="1" applyFont="1" applyBorder="1" applyAlignment="1">
      <alignment vertical="center" wrapText="1"/>
    </xf>
    <xf numFmtId="0" fontId="110" fillId="25" borderId="61" xfId="2465" applyFont="1" applyFill="1" applyBorder="1" applyAlignment="1">
      <alignment horizontal="center" vertical="center" wrapText="1"/>
    </xf>
    <xf numFmtId="0" fontId="110" fillId="25" borderId="61" xfId="2465" applyFont="1" applyFill="1" applyBorder="1" applyAlignment="1">
      <alignment horizontal="left" vertical="center" wrapText="1"/>
    </xf>
    <xf numFmtId="0" fontId="108" fillId="25" borderId="61" xfId="2465" applyFont="1" applyFill="1" applyBorder="1" applyAlignment="1">
      <alignment horizontal="left" vertical="center" wrapText="1" indent="6"/>
    </xf>
    <xf numFmtId="0" fontId="109" fillId="58" borderId="61" xfId="2465" applyFont="1" applyFill="1" applyBorder="1" applyAlignment="1">
      <alignment horizontal="center" vertical="center" wrapText="1"/>
    </xf>
    <xf numFmtId="1" fontId="109" fillId="58" borderId="64" xfId="2465" applyNumberFormat="1" applyFont="1" applyFill="1" applyBorder="1" applyAlignment="1">
      <alignment horizontal="center" vertical="center" wrapText="1"/>
    </xf>
    <xf numFmtId="177" fontId="112" fillId="25" borderId="61" xfId="2465" applyNumberFormat="1" applyFont="1" applyFill="1" applyBorder="1" applyAlignment="1">
      <alignment horizontal="center" vertical="center" wrapText="1"/>
    </xf>
    <xf numFmtId="1" fontId="109" fillId="58" borderId="61" xfId="2465" applyNumberFormat="1" applyFont="1" applyFill="1" applyBorder="1" applyAlignment="1">
      <alignment horizontal="center" vertical="center" wrapText="1"/>
    </xf>
    <xf numFmtId="177" fontId="110" fillId="63" borderId="61" xfId="2465" applyNumberFormat="1" applyFont="1" applyFill="1" applyBorder="1" applyAlignment="1">
      <alignment horizontal="center" vertical="center" wrapText="1"/>
    </xf>
    <xf numFmtId="177" fontId="112" fillId="65" borderId="61" xfId="2465" applyNumberFormat="1" applyFont="1" applyFill="1" applyBorder="1" applyAlignment="1">
      <alignment horizontal="center" vertical="center" wrapText="1"/>
    </xf>
    <xf numFmtId="177" fontId="109" fillId="58" borderId="61" xfId="2465" applyNumberFormat="1" applyFont="1" applyFill="1" applyBorder="1" applyAlignment="1">
      <alignment horizontal="center" vertical="center" wrapText="1"/>
    </xf>
    <xf numFmtId="177" fontId="112" fillId="63" borderId="61" xfId="2465" applyNumberFormat="1" applyFont="1" applyFill="1" applyBorder="1" applyAlignment="1">
      <alignment horizontal="center" vertical="center" wrapText="1"/>
    </xf>
    <xf numFmtId="177" fontId="193" fillId="58" borderId="61" xfId="2465" applyNumberFormat="1" applyFont="1" applyFill="1" applyBorder="1" applyAlignment="1">
      <alignment horizontal="center" vertical="center" wrapText="1"/>
    </xf>
    <xf numFmtId="192" fontId="111" fillId="0" borderId="61" xfId="0" applyNumberFormat="1" applyFont="1" applyBorder="1" applyAlignment="1">
      <alignment horizontal="center" vertical="center" wrapText="1"/>
    </xf>
    <xf numFmtId="0" fontId="63" fillId="60" borderId="61" xfId="2465" applyFont="1" applyFill="1" applyBorder="1" applyAlignment="1">
      <alignment horizontal="center" vertical="center" wrapText="1"/>
    </xf>
    <xf numFmtId="41" fontId="63" fillId="60" borderId="61" xfId="2465" applyNumberFormat="1" applyFont="1" applyFill="1" applyBorder="1" applyAlignment="1">
      <alignment horizontal="center" vertical="center" wrapText="1"/>
    </xf>
    <xf numFmtId="41" fontId="109" fillId="60" borderId="61" xfId="2465" applyNumberFormat="1" applyFont="1" applyFill="1" applyBorder="1" applyAlignment="1">
      <alignment horizontal="center" vertical="center" wrapText="1"/>
    </xf>
    <xf numFmtId="41" fontId="63" fillId="60" borderId="61" xfId="2465" applyNumberFormat="1" applyFont="1" applyFill="1" applyBorder="1" applyAlignment="1">
      <alignment vertical="center" wrapText="1"/>
    </xf>
    <xf numFmtId="0" fontId="63" fillId="70" borderId="61" xfId="2465" applyFont="1" applyFill="1" applyBorder="1" applyAlignment="1">
      <alignment horizontal="center" vertical="center" wrapText="1"/>
    </xf>
    <xf numFmtId="41" fontId="63" fillId="70" borderId="61" xfId="2465" applyNumberFormat="1" applyFont="1" applyFill="1" applyBorder="1" applyAlignment="1">
      <alignment horizontal="center" vertical="center" wrapText="1"/>
    </xf>
    <xf numFmtId="41" fontId="109" fillId="70" borderId="61" xfId="2465" applyNumberFormat="1" applyFont="1" applyFill="1" applyBorder="1" applyAlignment="1">
      <alignment horizontal="center" vertical="center" wrapText="1"/>
    </xf>
    <xf numFmtId="3" fontId="111" fillId="0" borderId="61" xfId="2469" applyNumberFormat="1" applyFont="1" applyBorder="1" applyAlignment="1">
      <alignment vertical="center" wrapText="1"/>
    </xf>
    <xf numFmtId="41" fontId="63" fillId="70" borderId="61" xfId="2465" applyNumberFormat="1" applyFont="1" applyFill="1" applyBorder="1" applyAlignment="1">
      <alignment vertical="center" wrapText="1"/>
    </xf>
    <xf numFmtId="41" fontId="101" fillId="63" borderId="61" xfId="2465" applyNumberFormat="1" applyFont="1" applyFill="1" applyBorder="1" applyAlignment="1">
      <alignment vertical="center" wrapText="1"/>
    </xf>
    <xf numFmtId="3" fontId="101" fillId="0" borderId="0" xfId="2465" applyNumberFormat="1" applyFont="1" applyAlignment="1">
      <alignment horizontal="left" vertical="center"/>
    </xf>
    <xf numFmtId="192" fontId="261" fillId="25" borderId="61" xfId="1018" applyNumberFormat="1" applyFont="1" applyFill="1" applyBorder="1" applyAlignment="1">
      <alignment horizontal="right" vertical="center" wrapText="1"/>
    </xf>
    <xf numFmtId="173" fontId="219" fillId="0" borderId="0" xfId="0" applyFont="1" applyAlignment="1">
      <alignment horizontal="center"/>
    </xf>
    <xf numFmtId="41" fontId="107" fillId="27" borderId="61" xfId="2465" applyNumberFormat="1" applyFont="1" applyFill="1" applyBorder="1" applyAlignment="1">
      <alignment horizontal="left" vertical="center" wrapText="1"/>
    </xf>
    <xf numFmtId="177" fontId="107" fillId="27" borderId="61" xfId="2465" applyNumberFormat="1" applyFont="1" applyFill="1" applyBorder="1" applyAlignment="1">
      <alignment horizontal="left" vertical="center" wrapText="1"/>
    </xf>
    <xf numFmtId="41" fontId="205" fillId="63" borderId="61" xfId="2465" applyNumberFormat="1" applyFont="1" applyFill="1" applyBorder="1" applyAlignment="1">
      <alignment horizontal="left" vertical="center" wrapText="1"/>
    </xf>
    <xf numFmtId="17" fontId="213" fillId="73" borderId="12" xfId="0" applyNumberFormat="1" applyFont="1" applyFill="1" applyBorder="1" applyAlignment="1">
      <alignment horizontal="left"/>
    </xf>
    <xf numFmtId="0" fontId="170" fillId="25" borderId="64" xfId="0" applyNumberFormat="1" applyFont="1" applyFill="1" applyBorder="1" applyAlignment="1">
      <alignment horizontal="center" vertical="center"/>
    </xf>
    <xf numFmtId="170" fontId="157" fillId="0" borderId="61" xfId="0" applyNumberFormat="1" applyFont="1" applyBorder="1" applyAlignment="1">
      <alignment horizontal="center" vertical="center"/>
    </xf>
    <xf numFmtId="170" fontId="157" fillId="0" borderId="62" xfId="0" applyNumberFormat="1" applyFont="1" applyBorder="1" applyAlignment="1">
      <alignment horizontal="center" vertical="center"/>
    </xf>
    <xf numFmtId="170" fontId="157" fillId="25" borderId="61" xfId="0" applyNumberFormat="1" applyFont="1" applyFill="1" applyBorder="1" applyAlignment="1">
      <alignment horizontal="center" vertical="center"/>
    </xf>
    <xf numFmtId="168" fontId="84" fillId="25" borderId="64" xfId="294" applyNumberFormat="1" applyFont="1" applyFill="1" applyBorder="1" applyAlignment="1">
      <alignment horizontal="center" vertical="top"/>
    </xf>
    <xf numFmtId="168" fontId="4" fillId="25" borderId="61" xfId="294" applyNumberFormat="1" applyFont="1" applyFill="1" applyBorder="1" applyAlignment="1">
      <alignment horizontal="center" vertical="top"/>
    </xf>
    <xf numFmtId="168" fontId="4" fillId="25" borderId="62" xfId="294" applyNumberFormat="1" applyFont="1" applyFill="1" applyBorder="1" applyAlignment="1">
      <alignment horizontal="center" vertical="top"/>
    </xf>
    <xf numFmtId="168" fontId="84" fillId="25" borderId="61" xfId="294" applyNumberFormat="1" applyFont="1" applyFill="1" applyBorder="1" applyAlignment="1">
      <alignment horizontal="center" vertical="top"/>
    </xf>
    <xf numFmtId="170" fontId="84" fillId="25" borderId="64" xfId="521" applyNumberFormat="1" applyFont="1" applyFill="1" applyBorder="1" applyAlignment="1">
      <alignment horizontal="center" vertical="top"/>
    </xf>
    <xf numFmtId="197" fontId="4" fillId="0" borderId="61" xfId="299" applyNumberFormat="1" applyFont="1" applyFill="1" applyBorder="1" applyAlignment="1">
      <alignment horizontal="center" vertical="top"/>
    </xf>
    <xf numFmtId="17" fontId="85" fillId="0" borderId="66" xfId="0" applyNumberFormat="1" applyFont="1" applyBorder="1" applyAlignment="1">
      <alignment horizontal="center" vertical="center"/>
    </xf>
    <xf numFmtId="3" fontId="27" fillId="0" borderId="62" xfId="299" applyNumberFormat="1" applyFont="1" applyFill="1" applyBorder="1" applyAlignment="1">
      <alignment horizontal="center" vertical="center"/>
    </xf>
    <xf numFmtId="3" fontId="85" fillId="0" borderId="66" xfId="299" applyNumberFormat="1" applyFont="1" applyFill="1" applyBorder="1" applyAlignment="1">
      <alignment horizontal="center" vertical="center"/>
    </xf>
    <xf numFmtId="49" fontId="139" fillId="25" borderId="61" xfId="0" applyNumberFormat="1" applyFont="1" applyFill="1" applyBorder="1" applyAlignment="1">
      <alignment horizontal="left"/>
    </xf>
    <xf numFmtId="3" fontId="171" fillId="0" borderId="61" xfId="299" applyNumberFormat="1" applyFont="1" applyFill="1" applyBorder="1" applyAlignment="1">
      <alignment horizontal="center" vertical="center"/>
    </xf>
    <xf numFmtId="10" fontId="4" fillId="0" borderId="61" xfId="521" applyNumberFormat="1" applyFont="1" applyFill="1" applyBorder="1"/>
    <xf numFmtId="0" fontId="126" fillId="0" borderId="0" xfId="0" applyNumberFormat="1" applyFont="1"/>
    <xf numFmtId="0" fontId="161" fillId="0" borderId="64" xfId="0" applyNumberFormat="1" applyFont="1" applyBorder="1" applyAlignment="1">
      <alignment horizontal="center" vertical="center"/>
    </xf>
    <xf numFmtId="168" fontId="148" fillId="0" borderId="61" xfId="294" applyNumberFormat="1" applyFont="1" applyFill="1" applyBorder="1" applyAlignment="1">
      <alignment horizontal="center" vertical="center"/>
    </xf>
    <xf numFmtId="172" fontId="148" fillId="0" borderId="61" xfId="294" applyNumberFormat="1" applyFont="1" applyFill="1" applyBorder="1" applyAlignment="1">
      <alignment horizontal="center" vertical="center"/>
    </xf>
    <xf numFmtId="3" fontId="148" fillId="0" borderId="61" xfId="296" applyNumberFormat="1" applyFont="1" applyFill="1" applyBorder="1" applyAlignment="1">
      <alignment horizontal="center" vertical="center"/>
    </xf>
    <xf numFmtId="3" fontId="144" fillId="0" borderId="62" xfId="296" applyNumberFormat="1" applyFont="1" applyFill="1" applyBorder="1" applyAlignment="1">
      <alignment horizontal="center" vertical="center"/>
    </xf>
    <xf numFmtId="10" fontId="141" fillId="0" borderId="62" xfId="521" applyNumberFormat="1" applyFont="1" applyFill="1" applyBorder="1" applyAlignment="1">
      <alignment horizontal="center" vertical="center"/>
    </xf>
    <xf numFmtId="168" fontId="153" fillId="0" borderId="61" xfId="294" applyNumberFormat="1" applyFont="1" applyFill="1" applyBorder="1" applyAlignment="1">
      <alignment horizontal="center" vertical="top"/>
    </xf>
    <xf numFmtId="0" fontId="159" fillId="67" borderId="13" xfId="0" applyNumberFormat="1" applyFont="1" applyFill="1" applyBorder="1" applyAlignment="1">
      <alignment horizontal="center" vertical="center" wrapText="1"/>
    </xf>
    <xf numFmtId="43" fontId="131" fillId="0" borderId="62" xfId="0" applyNumberFormat="1" applyFont="1" applyBorder="1" applyAlignment="1">
      <alignment horizontal="right" vertical="center"/>
    </xf>
    <xf numFmtId="43" fontId="131" fillId="25" borderId="62" xfId="0" applyNumberFormat="1" applyFont="1" applyFill="1" applyBorder="1" applyAlignment="1">
      <alignment vertical="center"/>
    </xf>
    <xf numFmtId="43" fontId="153" fillId="0" borderId="67" xfId="294" applyFont="1" applyFill="1" applyBorder="1" applyAlignment="1">
      <alignment horizontal="center" vertical="center"/>
    </xf>
    <xf numFmtId="43" fontId="131" fillId="0" borderId="0" xfId="0" applyNumberFormat="1" applyFont="1" applyAlignment="1">
      <alignment horizontal="right" vertical="center"/>
    </xf>
    <xf numFmtId="43" fontId="131" fillId="25" borderId="0" xfId="0" applyNumberFormat="1" applyFont="1" applyFill="1" applyAlignment="1">
      <alignment vertical="center"/>
    </xf>
    <xf numFmtId="43" fontId="153" fillId="0" borderId="0" xfId="294" applyFont="1" applyFill="1" applyBorder="1" applyAlignment="1">
      <alignment horizontal="center" vertical="center"/>
    </xf>
    <xf numFmtId="43" fontId="27" fillId="0" borderId="14" xfId="294" applyFont="1" applyFill="1" applyBorder="1" applyAlignment="1">
      <alignment vertical="center"/>
    </xf>
    <xf numFmtId="173" fontId="85" fillId="0" borderId="14" xfId="362" applyFont="1" applyBorder="1" applyAlignment="1">
      <alignment horizontal="left" vertical="center"/>
    </xf>
    <xf numFmtId="0" fontId="170" fillId="0" borderId="64" xfId="359" applyNumberFormat="1" applyFont="1" applyBorder="1" applyAlignment="1">
      <alignment horizontal="center"/>
    </xf>
    <xf numFmtId="4" fontId="171" fillId="0" borderId="62" xfId="294" applyNumberFormat="1" applyFont="1" applyFill="1" applyBorder="1" applyAlignment="1">
      <alignment horizontal="right"/>
    </xf>
    <xf numFmtId="43" fontId="263" fillId="25" borderId="61" xfId="294" applyFont="1" applyFill="1" applyBorder="1" applyAlignment="1">
      <alignment horizontal="right" vertical="center"/>
    </xf>
    <xf numFmtId="0" fontId="170" fillId="0" borderId="65" xfId="0" applyNumberFormat="1" applyFont="1" applyBorder="1" applyAlignment="1">
      <alignment horizontal="center" vertical="center"/>
    </xf>
    <xf numFmtId="3" fontId="129" fillId="0" borderId="63" xfId="294" applyNumberFormat="1" applyFont="1" applyFill="1" applyBorder="1" applyAlignment="1">
      <alignment vertical="center"/>
    </xf>
    <xf numFmtId="41" fontId="129" fillId="0" borderId="67" xfId="294" applyNumberFormat="1" applyFont="1" applyFill="1" applyBorder="1" applyAlignment="1">
      <alignment vertical="center"/>
    </xf>
    <xf numFmtId="168" fontId="141" fillId="25" borderId="61" xfId="294" applyNumberFormat="1" applyFont="1" applyFill="1" applyBorder="1" applyAlignment="1">
      <alignment horizontal="left" vertical="center"/>
    </xf>
    <xf numFmtId="17" fontId="141" fillId="75" borderId="64" xfId="0" applyNumberFormat="1" applyFont="1" applyFill="1" applyBorder="1" applyAlignment="1">
      <alignment horizontal="left" vertical="center"/>
    </xf>
    <xf numFmtId="168" fontId="27" fillId="0" borderId="61" xfId="294" applyNumberFormat="1" applyFont="1" applyFill="1" applyBorder="1" applyAlignment="1">
      <alignment horizontal="center"/>
    </xf>
    <xf numFmtId="10" fontId="85" fillId="0" borderId="61" xfId="0" applyNumberFormat="1" applyFont="1" applyBorder="1"/>
    <xf numFmtId="168" fontId="27" fillId="0" borderId="61" xfId="294" applyNumberFormat="1" applyFont="1" applyFill="1" applyBorder="1" applyAlignment="1">
      <alignment horizontal="right" vertical="center"/>
    </xf>
    <xf numFmtId="10" fontId="85" fillId="0" borderId="61" xfId="0" applyNumberFormat="1" applyFont="1" applyBorder="1" applyAlignment="1">
      <alignment horizontal="right" vertical="center"/>
    </xf>
    <xf numFmtId="10" fontId="85" fillId="0" borderId="62" xfId="0" applyNumberFormat="1" applyFont="1" applyBorder="1" applyAlignment="1">
      <alignment horizontal="right" vertical="center"/>
    </xf>
    <xf numFmtId="41" fontId="143" fillId="0" borderId="0" xfId="888" applyNumberFormat="1" applyFont="1"/>
    <xf numFmtId="173" fontId="228" fillId="0" borderId="0" xfId="0" applyFont="1" applyAlignment="1">
      <alignment vertical="center" wrapText="1"/>
    </xf>
    <xf numFmtId="173" fontId="125" fillId="59" borderId="0" xfId="0" applyFont="1" applyFill="1" applyAlignment="1">
      <alignment wrapText="1"/>
    </xf>
    <xf numFmtId="173" fontId="125" fillId="59" borderId="0" xfId="0" applyFont="1" applyFill="1" applyAlignment="1">
      <alignment vertical="center" wrapText="1"/>
    </xf>
    <xf numFmtId="173" fontId="131" fillId="25" borderId="0" xfId="0" applyFont="1" applyFill="1" applyAlignment="1">
      <alignment vertical="center" wrapText="1"/>
    </xf>
    <xf numFmtId="173" fontId="124" fillId="59" borderId="0" xfId="0" applyFont="1" applyFill="1" applyAlignment="1">
      <alignment vertical="center" wrapText="1"/>
    </xf>
    <xf numFmtId="0" fontId="170" fillId="25" borderId="0" xfId="0" applyNumberFormat="1" applyFont="1" applyFill="1" applyAlignment="1">
      <alignment horizontal="center" vertical="center"/>
    </xf>
    <xf numFmtId="170" fontId="170" fillId="25" borderId="0" xfId="0" applyNumberFormat="1" applyFont="1" applyFill="1" applyAlignment="1">
      <alignment horizontal="center" vertical="center"/>
    </xf>
    <xf numFmtId="44" fontId="101" fillId="0" borderId="0" xfId="2677" applyFont="1" applyAlignment="1">
      <alignment vertical="center"/>
    </xf>
    <xf numFmtId="44" fontId="102" fillId="0" borderId="0" xfId="2677" applyFont="1" applyAlignment="1">
      <alignment horizontal="center" vertical="center"/>
    </xf>
    <xf numFmtId="44" fontId="102" fillId="0" borderId="0" xfId="2677" applyFont="1"/>
    <xf numFmtId="44" fontId="102" fillId="0" borderId="0" xfId="2465" applyNumberFormat="1" applyFont="1"/>
    <xf numFmtId="41" fontId="264" fillId="25" borderId="61" xfId="2465" applyNumberFormat="1" applyFont="1" applyFill="1" applyBorder="1" applyAlignment="1">
      <alignment horizontal="left" vertical="center" wrapText="1"/>
    </xf>
    <xf numFmtId="41" fontId="264" fillId="0" borderId="61" xfId="2465" applyNumberFormat="1" applyFont="1" applyBorder="1" applyAlignment="1">
      <alignment horizontal="center" vertical="center" wrapText="1"/>
    </xf>
    <xf numFmtId="41" fontId="265" fillId="25" borderId="61" xfId="2465" applyNumberFormat="1" applyFont="1" applyFill="1" applyBorder="1" applyAlignment="1">
      <alignment vertical="center" wrapText="1"/>
    </xf>
    <xf numFmtId="192" fontId="264" fillId="0" borderId="61" xfId="0" applyNumberFormat="1" applyFont="1" applyBorder="1" applyAlignment="1">
      <alignment vertical="center" wrapText="1"/>
    </xf>
    <xf numFmtId="192" fontId="266" fillId="25" borderId="61" xfId="1018" applyNumberFormat="1" applyFont="1" applyFill="1" applyBorder="1" applyAlignment="1">
      <alignment horizontal="right" vertical="center" wrapText="1"/>
    </xf>
    <xf numFmtId="3" fontId="266" fillId="0" borderId="61" xfId="2469" applyNumberFormat="1" applyFont="1" applyBorder="1" applyAlignment="1">
      <alignment horizontal="right" vertical="center" wrapText="1"/>
    </xf>
    <xf numFmtId="192" fontId="266" fillId="25" borderId="61" xfId="1018" applyNumberFormat="1" applyFont="1" applyFill="1" applyBorder="1" applyAlignment="1">
      <alignment vertical="center" wrapText="1"/>
    </xf>
    <xf numFmtId="192" fontId="267" fillId="25" borderId="61" xfId="1018" applyNumberFormat="1" applyFont="1" applyFill="1" applyBorder="1" applyAlignment="1">
      <alignment horizontal="right" vertical="center" wrapText="1"/>
    </xf>
    <xf numFmtId="192" fontId="267" fillId="25" borderId="61" xfId="1018" applyNumberFormat="1" applyFont="1" applyFill="1" applyBorder="1" applyAlignment="1">
      <alignment vertical="center" wrapText="1"/>
    </xf>
    <xf numFmtId="192" fontId="265" fillId="25" borderId="61" xfId="1018" applyNumberFormat="1" applyFont="1" applyFill="1" applyBorder="1" applyAlignment="1">
      <alignment horizontal="right" vertical="center" wrapText="1"/>
    </xf>
    <xf numFmtId="10" fontId="265" fillId="25" borderId="61" xfId="521" applyNumberFormat="1" applyFont="1" applyFill="1" applyBorder="1" applyAlignment="1">
      <alignment horizontal="right" vertical="center" wrapText="1"/>
    </xf>
    <xf numFmtId="177" fontId="264" fillId="25" borderId="61" xfId="2465" applyNumberFormat="1" applyFont="1" applyFill="1" applyBorder="1" applyAlignment="1">
      <alignment horizontal="left" vertical="center" wrapText="1"/>
    </xf>
    <xf numFmtId="170" fontId="264" fillId="25" borderId="61" xfId="521" applyNumberFormat="1" applyFont="1" applyFill="1" applyBorder="1" applyAlignment="1">
      <alignment vertical="center"/>
    </xf>
    <xf numFmtId="41" fontId="264" fillId="0" borderId="61" xfId="2465" applyNumberFormat="1" applyFont="1" applyBorder="1" applyAlignment="1">
      <alignment horizontal="left" vertical="center" wrapText="1"/>
    </xf>
    <xf numFmtId="10" fontId="264" fillId="25" borderId="61" xfId="2465" applyNumberFormat="1" applyFont="1" applyFill="1" applyBorder="1" applyAlignment="1">
      <alignment horizontal="right" vertical="center" wrapText="1"/>
    </xf>
    <xf numFmtId="41" fontId="264" fillId="0" borderId="61" xfId="294" applyNumberFormat="1" applyFont="1" applyBorder="1" applyAlignment="1">
      <alignment horizontal="left" vertical="center" wrapText="1"/>
    </xf>
    <xf numFmtId="198" fontId="101" fillId="0" borderId="0" xfId="521" applyNumberFormat="1" applyFont="1" applyAlignment="1">
      <alignment horizontal="center" vertical="center"/>
    </xf>
    <xf numFmtId="170" fontId="267" fillId="0" borderId="61" xfId="521" applyNumberFormat="1" applyFont="1" applyBorder="1" applyAlignment="1">
      <alignment horizontal="center"/>
    </xf>
    <xf numFmtId="3" fontId="264" fillId="0" borderId="61" xfId="2469" applyNumberFormat="1" applyFont="1" applyBorder="1" applyAlignment="1">
      <alignment horizontal="center" vertical="center" wrapText="1"/>
    </xf>
    <xf numFmtId="192" fontId="261" fillId="79" borderId="61" xfId="1018" applyNumberFormat="1" applyFont="1" applyFill="1" applyBorder="1" applyAlignment="1">
      <alignment horizontal="right" vertical="center" wrapText="1"/>
    </xf>
    <xf numFmtId="177" fontId="268" fillId="25" borderId="61" xfId="2465" applyNumberFormat="1" applyFont="1" applyFill="1" applyBorder="1" applyAlignment="1">
      <alignment horizontal="center" vertical="center" wrapText="1"/>
    </xf>
    <xf numFmtId="177" fontId="269" fillId="63" borderId="61" xfId="2465" applyNumberFormat="1" applyFont="1" applyFill="1" applyBorder="1" applyAlignment="1">
      <alignment horizontal="center" vertical="center" wrapText="1"/>
    </xf>
    <xf numFmtId="177" fontId="268" fillId="65" borderId="61" xfId="2465" applyNumberFormat="1" applyFont="1" applyFill="1" applyBorder="1" applyAlignment="1">
      <alignment horizontal="center" vertical="center" wrapText="1"/>
    </xf>
    <xf numFmtId="9" fontId="102" fillId="0" borderId="0" xfId="521" applyFont="1"/>
    <xf numFmtId="9" fontId="101" fillId="0" borderId="0" xfId="521" applyFont="1" applyAlignment="1">
      <alignment vertical="center"/>
    </xf>
    <xf numFmtId="41" fontId="108" fillId="0" borderId="61" xfId="2465" applyNumberFormat="1" applyFont="1" applyBorder="1" applyAlignment="1">
      <alignment horizontal="left" vertical="center" wrapText="1"/>
    </xf>
    <xf numFmtId="43" fontId="205" fillId="0" borderId="0" xfId="294" applyFont="1" applyAlignment="1">
      <alignment horizontal="center"/>
    </xf>
    <xf numFmtId="168" fontId="84" fillId="0" borderId="63" xfId="294" applyNumberFormat="1" applyFont="1" applyFill="1" applyBorder="1" applyAlignment="1">
      <alignment horizontal="center" vertical="top"/>
    </xf>
    <xf numFmtId="17" fontId="161" fillId="0" borderId="64" xfId="359" applyNumberFormat="1" applyFont="1" applyBorder="1" applyAlignment="1">
      <alignment horizontal="center" vertical="center"/>
    </xf>
    <xf numFmtId="49" fontId="176" fillId="0" borderId="64" xfId="0" applyNumberFormat="1" applyFont="1" applyBorder="1" applyAlignment="1">
      <alignment horizontal="center"/>
    </xf>
    <xf numFmtId="168" fontId="177" fillId="25" borderId="62" xfId="294" applyNumberFormat="1" applyFont="1" applyFill="1" applyBorder="1" applyAlignment="1">
      <alignment horizontal="center" vertical="center"/>
    </xf>
    <xf numFmtId="17" fontId="153" fillId="0" borderId="64" xfId="0" applyNumberFormat="1" applyFont="1" applyBorder="1" applyAlignment="1">
      <alignment horizontal="center" vertical="top"/>
    </xf>
    <xf numFmtId="43" fontId="60" fillId="25" borderId="61" xfId="294" applyFont="1" applyFill="1" applyBorder="1" applyAlignment="1">
      <alignment horizontal="right" vertical="center"/>
    </xf>
    <xf numFmtId="10" fontId="155" fillId="67" borderId="63" xfId="0" applyNumberFormat="1" applyFont="1" applyFill="1" applyBorder="1" applyAlignment="1">
      <alignment horizontal="right"/>
    </xf>
    <xf numFmtId="0" fontId="145" fillId="67" borderId="63" xfId="294" applyNumberFormat="1" applyFont="1" applyFill="1" applyBorder="1" applyAlignment="1">
      <alignment horizontal="center" vertical="center"/>
    </xf>
    <xf numFmtId="0" fontId="145" fillId="67" borderId="61" xfId="294" applyNumberFormat="1" applyFont="1" applyFill="1" applyBorder="1" applyAlignment="1">
      <alignment horizontal="center" vertical="center"/>
    </xf>
    <xf numFmtId="10" fontId="101" fillId="0" borderId="0" xfId="521" applyNumberFormat="1" applyFont="1" applyAlignment="1">
      <alignment vertical="center"/>
    </xf>
    <xf numFmtId="0" fontId="101" fillId="0" borderId="0" xfId="521" applyNumberFormat="1" applyFont="1" applyAlignment="1">
      <alignment horizontal="center" vertical="center"/>
    </xf>
    <xf numFmtId="170" fontId="139" fillId="25" borderId="61" xfId="521" applyNumberFormat="1" applyFont="1" applyFill="1" applyBorder="1" applyAlignment="1">
      <alignment horizontal="right"/>
    </xf>
    <xf numFmtId="168" fontId="126" fillId="0" borderId="61" xfId="294" applyNumberFormat="1" applyFont="1" applyFill="1" applyBorder="1"/>
    <xf numFmtId="173" fontId="191" fillId="27" borderId="0" xfId="889" applyFont="1" applyFill="1" applyAlignment="1">
      <alignment horizontal="center" vertical="center" wrapText="1"/>
    </xf>
    <xf numFmtId="173" fontId="191" fillId="27" borderId="0" xfId="889" applyFont="1" applyFill="1" applyAlignment="1">
      <alignment horizontal="center" vertical="center"/>
    </xf>
    <xf numFmtId="0" fontId="59" fillId="56" borderId="61" xfId="2465" applyFont="1" applyFill="1" applyBorder="1" applyAlignment="1">
      <alignment horizontal="center" vertical="center" wrapText="1"/>
    </xf>
    <xf numFmtId="0" fontId="65" fillId="60" borderId="62" xfId="2465" applyFont="1" applyFill="1" applyBorder="1" applyAlignment="1">
      <alignment horizontal="center" vertical="center"/>
    </xf>
    <xf numFmtId="0" fontId="65" fillId="60" borderId="66" xfId="2465" applyFont="1" applyFill="1" applyBorder="1" applyAlignment="1">
      <alignment horizontal="center" vertical="center"/>
    </xf>
    <xf numFmtId="0" fontId="65" fillId="60" borderId="64" xfId="2465" applyFont="1" applyFill="1" applyBorder="1" applyAlignment="1">
      <alignment horizontal="center" vertical="center"/>
    </xf>
    <xf numFmtId="173" fontId="63" fillId="56" borderId="61" xfId="359" applyFont="1" applyFill="1" applyBorder="1" applyAlignment="1">
      <alignment horizontal="center" vertical="center" wrapText="1"/>
    </xf>
    <xf numFmtId="0" fontId="104" fillId="56" borderId="26" xfId="2465" applyFont="1" applyFill="1" applyBorder="1" applyAlignment="1">
      <alignment horizontal="center" vertical="center"/>
    </xf>
    <xf numFmtId="0" fontId="104" fillId="56" borderId="0" xfId="2465" applyFont="1" applyFill="1" applyAlignment="1">
      <alignment horizontal="center" vertical="center"/>
    </xf>
    <xf numFmtId="0" fontId="59" fillId="56" borderId="63" xfId="2465" applyFont="1" applyFill="1" applyBorder="1" applyAlignment="1">
      <alignment horizontal="center" vertical="center" wrapText="1"/>
    </xf>
    <xf numFmtId="0" fontId="59" fillId="56" borderId="12" xfId="2465" applyFont="1" applyFill="1" applyBorder="1" applyAlignment="1">
      <alignment horizontal="center" vertical="center" wrapText="1"/>
    </xf>
    <xf numFmtId="0" fontId="59" fillId="56" borderId="62" xfId="2465" applyFont="1" applyFill="1" applyBorder="1" applyAlignment="1">
      <alignment horizontal="center" vertical="center"/>
    </xf>
    <xf numFmtId="0" fontId="59" fillId="56" borderId="64" xfId="2465" applyFont="1" applyFill="1" applyBorder="1" applyAlignment="1">
      <alignment horizontal="center" vertical="center"/>
    </xf>
    <xf numFmtId="0" fontId="59" fillId="56" borderId="61" xfId="2465" applyFont="1" applyFill="1" applyBorder="1" applyAlignment="1">
      <alignment horizontal="center" vertical="center"/>
    </xf>
    <xf numFmtId="173" fontId="59" fillId="56" borderId="61" xfId="359" applyFont="1" applyFill="1" applyBorder="1" applyAlignment="1">
      <alignment horizontal="center" vertical="center" wrapText="1"/>
    </xf>
    <xf numFmtId="0" fontId="65" fillId="56" borderId="62" xfId="2465" applyFont="1" applyFill="1" applyBorder="1" applyAlignment="1">
      <alignment horizontal="center" vertical="center"/>
    </xf>
    <xf numFmtId="0" fontId="65" fillId="56" borderId="66" xfId="2465" applyFont="1" applyFill="1" applyBorder="1" applyAlignment="1">
      <alignment horizontal="center" vertical="center"/>
    </xf>
    <xf numFmtId="0" fontId="65" fillId="56" borderId="64" xfId="2465" applyFont="1" applyFill="1" applyBorder="1" applyAlignment="1">
      <alignment horizontal="center" vertical="center"/>
    </xf>
    <xf numFmtId="0" fontId="107" fillId="0" borderId="62" xfId="2465" applyFont="1" applyBorder="1" applyAlignment="1">
      <alignment horizontal="left" vertical="center"/>
    </xf>
    <xf numFmtId="0" fontId="107" fillId="0" borderId="64" xfId="2465" applyFont="1" applyBorder="1" applyAlignment="1">
      <alignment horizontal="left" vertical="center"/>
    </xf>
    <xf numFmtId="0" fontId="59" fillId="56" borderId="62" xfId="2465" applyFont="1" applyFill="1" applyBorder="1" applyAlignment="1">
      <alignment horizontal="center" vertical="center" wrapText="1"/>
    </xf>
    <xf numFmtId="0" fontId="59" fillId="56" borderId="64" xfId="2465" applyFont="1" applyFill="1" applyBorder="1" applyAlignment="1">
      <alignment horizontal="center" vertical="center" wrapText="1"/>
    </xf>
    <xf numFmtId="0" fontId="109" fillId="57" borderId="62" xfId="2465" applyFont="1" applyFill="1" applyBorder="1" applyAlignment="1">
      <alignment horizontal="center" vertical="center" wrapText="1"/>
    </xf>
    <xf numFmtId="0" fontId="109" fillId="57" borderId="64" xfId="2465" applyFont="1" applyFill="1" applyBorder="1" applyAlignment="1">
      <alignment horizontal="center" vertical="center" wrapText="1"/>
    </xf>
    <xf numFmtId="41" fontId="109" fillId="58" borderId="13" xfId="2465" applyNumberFormat="1" applyFont="1" applyFill="1" applyBorder="1" applyAlignment="1">
      <alignment horizontal="center" vertical="center" wrapText="1"/>
    </xf>
    <xf numFmtId="41" fontId="109" fillId="58" borderId="11" xfId="2465" applyNumberFormat="1" applyFont="1" applyFill="1" applyBorder="1" applyAlignment="1">
      <alignment horizontal="center" vertical="center" wrapText="1"/>
    </xf>
    <xf numFmtId="173" fontId="59" fillId="58" borderId="61" xfId="0" applyFont="1" applyFill="1" applyBorder="1" applyAlignment="1">
      <alignment horizontal="center" vertical="center" wrapText="1"/>
    </xf>
    <xf numFmtId="173" fontId="110" fillId="0" borderId="63" xfId="0" applyFont="1" applyBorder="1" applyAlignment="1">
      <alignment horizontal="center" vertical="center" wrapText="1"/>
    </xf>
    <xf numFmtId="173" fontId="110" fillId="0" borderId="14" xfId="0" applyFont="1" applyBorder="1" applyAlignment="1">
      <alignment horizontal="center" vertical="center" wrapText="1"/>
    </xf>
    <xf numFmtId="173" fontId="110" fillId="0" borderId="12" xfId="0" applyFont="1" applyBorder="1" applyAlignment="1">
      <alignment horizontal="center" vertical="center" wrapText="1"/>
    </xf>
    <xf numFmtId="41" fontId="63" fillId="56" borderId="61" xfId="2465" applyNumberFormat="1" applyFont="1" applyFill="1" applyBorder="1" applyAlignment="1">
      <alignment horizontal="center" vertical="center" wrapText="1"/>
    </xf>
    <xf numFmtId="0" fontId="65" fillId="70" borderId="62" xfId="2465" applyFont="1" applyFill="1" applyBorder="1" applyAlignment="1">
      <alignment horizontal="center" vertical="center"/>
    </xf>
    <xf numFmtId="0" fontId="65" fillId="70" borderId="66" xfId="2465" applyFont="1" applyFill="1" applyBorder="1" applyAlignment="1">
      <alignment horizontal="center" vertical="center"/>
    </xf>
    <xf numFmtId="0" fontId="65" fillId="70" borderId="64" xfId="2465" applyFont="1" applyFill="1" applyBorder="1" applyAlignment="1">
      <alignment horizontal="center" vertical="center"/>
    </xf>
    <xf numFmtId="0" fontId="63" fillId="56" borderId="61" xfId="2465" applyFont="1" applyFill="1" applyBorder="1" applyAlignment="1">
      <alignment horizontal="center" vertical="center" wrapText="1"/>
    </xf>
    <xf numFmtId="0" fontId="59" fillId="56" borderId="66" xfId="2465" applyFont="1" applyFill="1" applyBorder="1" applyAlignment="1">
      <alignment horizontal="center" vertical="center" wrapText="1"/>
    </xf>
    <xf numFmtId="0" fontId="63" fillId="60" borderId="61" xfId="2465" applyFont="1" applyFill="1" applyBorder="1" applyAlignment="1">
      <alignment horizontal="center" vertical="center" wrapText="1"/>
    </xf>
    <xf numFmtId="0" fontId="63" fillId="70" borderId="61" xfId="2465" applyFont="1" applyFill="1" applyBorder="1" applyAlignment="1">
      <alignment horizontal="center" vertical="center" wrapText="1"/>
    </xf>
    <xf numFmtId="0" fontId="59" fillId="56" borderId="13" xfId="2465" applyFont="1" applyFill="1" applyBorder="1" applyAlignment="1">
      <alignment horizontal="center" vertical="center" wrapText="1"/>
    </xf>
    <xf numFmtId="0" fontId="59" fillId="56" borderId="11" xfId="2465" applyFont="1" applyFill="1" applyBorder="1" applyAlignment="1">
      <alignment horizontal="center" vertical="center" wrapText="1"/>
    </xf>
    <xf numFmtId="173" fontId="134" fillId="0" borderId="0" xfId="0" applyFont="1" applyAlignment="1">
      <alignment horizontal="left" vertical="center" wrapText="1"/>
    </xf>
    <xf numFmtId="173" fontId="189" fillId="0" borderId="0" xfId="0" applyFont="1" applyAlignment="1">
      <alignment horizontal="left" vertical="center" wrapText="1"/>
    </xf>
    <xf numFmtId="173" fontId="52" fillId="0" borderId="0" xfId="0" applyFont="1" applyAlignment="1">
      <alignment horizontal="left" vertical="center" wrapText="1"/>
    </xf>
    <xf numFmtId="173" fontId="151" fillId="0" borderId="0" xfId="0" applyFont="1" applyAlignment="1">
      <alignment horizontal="left" vertical="center" wrapText="1"/>
    </xf>
    <xf numFmtId="173" fontId="133" fillId="0" borderId="0" xfId="0" applyFont="1" applyAlignment="1">
      <alignment horizontal="justify" vertical="top" wrapText="1"/>
    </xf>
    <xf numFmtId="173" fontId="128" fillId="0" borderId="0" xfId="0" applyFont="1" applyAlignment="1">
      <alignment horizontal="justify" vertical="top" wrapText="1"/>
    </xf>
    <xf numFmtId="173" fontId="128" fillId="0" borderId="0" xfId="0" applyFont="1" applyAlignment="1">
      <alignment horizontal="justify" vertical="top"/>
    </xf>
    <xf numFmtId="173" fontId="129" fillId="0" borderId="33" xfId="0" applyFont="1" applyBorder="1" applyAlignment="1">
      <alignment horizontal="justify" vertical="center" wrapText="1"/>
    </xf>
    <xf numFmtId="173" fontId="129" fillId="0" borderId="34" xfId="0" applyFont="1" applyBorder="1" applyAlignment="1">
      <alignment horizontal="justify" vertical="center" wrapText="1"/>
    </xf>
    <xf numFmtId="173" fontId="129" fillId="0" borderId="35" xfId="0" applyFont="1" applyBorder="1" applyAlignment="1">
      <alignment horizontal="justify" vertical="center" wrapText="1"/>
    </xf>
    <xf numFmtId="173" fontId="203" fillId="0" borderId="61" xfId="0" applyFont="1" applyBorder="1" applyAlignment="1">
      <alignment horizontal="center" vertical="center" wrapText="1"/>
    </xf>
    <xf numFmtId="173" fontId="203" fillId="0" borderId="61" xfId="0" applyFont="1" applyBorder="1" applyAlignment="1">
      <alignment horizontal="center" vertical="center"/>
    </xf>
    <xf numFmtId="173" fontId="136" fillId="0" borderId="0" xfId="0" applyFont="1" applyAlignment="1">
      <alignment horizontal="center"/>
    </xf>
    <xf numFmtId="173" fontId="228" fillId="0" borderId="0" xfId="0" applyFont="1" applyAlignment="1">
      <alignment horizontal="left" vertical="top" wrapText="1"/>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41" fillId="59" borderId="0" xfId="0" applyFont="1" applyFill="1" applyAlignment="1">
      <alignment horizontal="center" vertical="center" wrapText="1"/>
    </xf>
    <xf numFmtId="173" fontId="58"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top" wrapText="1"/>
    </xf>
    <xf numFmtId="173" fontId="36" fillId="59" borderId="30" xfId="0" applyFont="1" applyFill="1" applyBorder="1" applyAlignment="1">
      <alignment horizontal="center" vertical="center" wrapText="1"/>
    </xf>
    <xf numFmtId="173" fontId="36" fillId="59" borderId="37" xfId="0" applyFont="1" applyFill="1" applyBorder="1" applyAlignment="1">
      <alignment horizontal="center" vertical="center" wrapText="1"/>
    </xf>
    <xf numFmtId="173" fontId="36" fillId="59" borderId="31" xfId="0" applyFont="1" applyFill="1" applyBorder="1" applyAlignment="1">
      <alignment horizontal="center" vertical="center" wrapText="1"/>
    </xf>
    <xf numFmtId="173" fontId="50" fillId="59" borderId="27"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50" fillId="59" borderId="28" xfId="0" applyFont="1" applyFill="1" applyBorder="1" applyAlignment="1">
      <alignment horizontal="center" vertical="center" wrapText="1"/>
    </xf>
    <xf numFmtId="173"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3" fontId="227" fillId="25" borderId="0" xfId="0" applyFont="1" applyFill="1" applyAlignment="1">
      <alignment horizontal="justify" vertical="center" wrapText="1"/>
    </xf>
    <xf numFmtId="43" fontId="211" fillId="24" borderId="62" xfId="0" applyNumberFormat="1" applyFont="1" applyFill="1" applyBorder="1" applyAlignment="1">
      <alignment horizontal="center" vertical="center" wrapText="1"/>
    </xf>
    <xf numFmtId="43" fontId="211" fillId="24" borderId="66" xfId="0" applyNumberFormat="1" applyFont="1" applyFill="1" applyBorder="1" applyAlignment="1">
      <alignment horizontal="center" vertical="center" wrapText="1"/>
    </xf>
    <xf numFmtId="43" fontId="224" fillId="0" borderId="0" xfId="0" applyNumberFormat="1" applyFont="1" applyAlignment="1">
      <alignment horizontal="center" vertical="center" wrapText="1"/>
    </xf>
    <xf numFmtId="173" fontId="124" fillId="59" borderId="0" xfId="0" applyFont="1" applyFill="1" applyAlignment="1">
      <alignment horizontal="center" vertical="center" wrapText="1"/>
    </xf>
    <xf numFmtId="173" fontId="131" fillId="25" borderId="0" xfId="0" applyFont="1" applyFill="1" applyAlignment="1">
      <alignment horizontal="left" vertical="center" wrapText="1"/>
    </xf>
    <xf numFmtId="49" fontId="140" fillId="67" borderId="0" xfId="0" applyNumberFormat="1" applyFont="1" applyFill="1" applyAlignment="1">
      <alignment horizontal="center" vertical="center" wrapText="1"/>
    </xf>
    <xf numFmtId="0"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141" fillId="0" borderId="0" xfId="0" applyFont="1" applyAlignment="1">
      <alignment horizontal="left" vertical="center"/>
    </xf>
    <xf numFmtId="173" fontId="141" fillId="0" borderId="68" xfId="0" applyFont="1" applyBorder="1" applyAlignment="1">
      <alignment horizontal="left" vertical="center"/>
    </xf>
    <xf numFmtId="173" fontId="183" fillId="59" borderId="67" xfId="0" applyFont="1" applyFill="1" applyBorder="1" applyAlignment="1">
      <alignment horizontal="center" vertical="center" wrapText="1"/>
    </xf>
    <xf numFmtId="173" fontId="183" fillId="59" borderId="68" xfId="0" applyFont="1" applyFill="1" applyBorder="1" applyAlignment="1">
      <alignment horizontal="center" vertical="center" wrapText="1"/>
    </xf>
    <xf numFmtId="173" fontId="154" fillId="59" borderId="13" xfId="0" applyFont="1" applyFill="1" applyBorder="1" applyAlignment="1">
      <alignment horizontal="center" vertical="center" wrapText="1"/>
    </xf>
    <xf numFmtId="173" fontId="154" fillId="59" borderId="11" xfId="0" applyFont="1" applyFill="1" applyBorder="1" applyAlignment="1">
      <alignment horizontal="center" vertical="center" wrapText="1"/>
    </xf>
    <xf numFmtId="173" fontId="201" fillId="0" borderId="68" xfId="0" applyFont="1" applyBorder="1" applyAlignment="1">
      <alignment horizontal="justify" vertical="top" wrapText="1"/>
    </xf>
    <xf numFmtId="173" fontId="226" fillId="0" borderId="68" xfId="0" applyFont="1" applyBorder="1" applyAlignment="1">
      <alignment horizontal="justify" vertical="top"/>
    </xf>
    <xf numFmtId="173" fontId="226" fillId="0" borderId="0" xfId="0" applyFont="1" applyAlignment="1">
      <alignment horizontal="justify" vertical="top"/>
    </xf>
    <xf numFmtId="173" fontId="66" fillId="0" borderId="0" xfId="0" applyFont="1" applyAlignment="1">
      <alignment horizontal="left" vertical="center"/>
    </xf>
    <xf numFmtId="173" fontId="150" fillId="67" borderId="0" xfId="0" applyFont="1" applyFill="1" applyAlignment="1">
      <alignment horizontal="center" vertical="center" wrapText="1"/>
    </xf>
    <xf numFmtId="43" fontId="246" fillId="67" borderId="0" xfId="0" applyNumberFormat="1" applyFont="1" applyFill="1" applyAlignment="1">
      <alignment horizontal="center" vertical="center" wrapText="1"/>
    </xf>
    <xf numFmtId="43" fontId="245" fillId="67" borderId="0" xfId="0" applyNumberFormat="1" applyFont="1" applyFill="1" applyAlignment="1">
      <alignment horizontal="center" vertical="center" wrapText="1"/>
    </xf>
    <xf numFmtId="43" fontId="65" fillId="0" borderId="0" xfId="0" applyNumberFormat="1" applyFont="1" applyAlignment="1">
      <alignment horizontal="center" vertical="center" wrapText="1"/>
    </xf>
    <xf numFmtId="173" fontId="227" fillId="0" borderId="0" xfId="0" applyFont="1" applyAlignment="1">
      <alignment horizontal="justify" vertical="center" wrapText="1"/>
    </xf>
    <xf numFmtId="173" fontId="131" fillId="25" borderId="0" xfId="0" applyFont="1" applyFill="1" applyAlignment="1">
      <alignment horizontal="justify" vertical="center" wrapText="1"/>
    </xf>
    <xf numFmtId="173" fontId="118" fillId="77" borderId="58" xfId="0" applyFont="1" applyFill="1" applyBorder="1" applyAlignment="1">
      <alignment horizontal="center" vertical="center" wrapText="1"/>
    </xf>
    <xf numFmtId="173" fontId="118" fillId="77" borderId="39" xfId="0" applyFont="1" applyFill="1" applyBorder="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41" fillId="67" borderId="0" xfId="0" applyFont="1" applyFill="1" applyAlignment="1">
      <alignment horizontal="center" vertical="center" wrapText="1"/>
    </xf>
    <xf numFmtId="173" fontId="156" fillId="0" borderId="0" xfId="0" applyFont="1" applyAlignment="1">
      <alignment horizontal="left" vertical="top"/>
    </xf>
    <xf numFmtId="173" fontId="58" fillId="67" borderId="0" xfId="0" applyFont="1" applyFill="1" applyAlignment="1">
      <alignment horizontal="center" vertical="center" wrapText="1"/>
    </xf>
    <xf numFmtId="173" fontId="160" fillId="25" borderId="0" xfId="0" applyFont="1" applyFill="1" applyAlignment="1">
      <alignment horizontal="justify" vertical="center" wrapText="1"/>
    </xf>
    <xf numFmtId="173" fontId="17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89" fillId="25" borderId="0" xfId="0" applyFont="1" applyFill="1" applyAlignment="1">
      <alignment horizontal="left" vertical="center"/>
    </xf>
    <xf numFmtId="173" fontId="67" fillId="59" borderId="29" xfId="0" applyFont="1" applyFill="1" applyBorder="1" applyAlignment="1">
      <alignment horizontal="center" vertical="center" wrapText="1"/>
    </xf>
    <xf numFmtId="173" fontId="67" fillId="59" borderId="0" xfId="0" applyFont="1" applyFill="1" applyAlignment="1">
      <alignment horizontal="center" vertical="center" wrapText="1"/>
    </xf>
    <xf numFmtId="173" fontId="207" fillId="25" borderId="0" xfId="0" applyFont="1" applyFill="1" applyAlignment="1">
      <alignment horizontal="left" vertical="top" wrapText="1"/>
    </xf>
    <xf numFmtId="173" fontId="232" fillId="25" borderId="0" xfId="0" applyFont="1" applyFill="1" applyAlignment="1">
      <alignment horizontal="justify" vertical="center" wrapText="1"/>
    </xf>
    <xf numFmtId="43" fontId="224"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173" fontId="163" fillId="77" borderId="58" xfId="0" applyFont="1" applyFill="1" applyBorder="1" applyAlignment="1">
      <alignment horizontal="center" vertical="center" wrapText="1"/>
    </xf>
    <xf numFmtId="173" fontId="163" fillId="77" borderId="39" xfId="0" applyFont="1" applyFill="1" applyBorder="1" applyAlignment="1">
      <alignment horizontal="center" vertical="center" wrapText="1"/>
    </xf>
    <xf numFmtId="43" fontId="187" fillId="0" borderId="0" xfId="294" applyFont="1" applyAlignment="1">
      <alignment horizontal="left" wrapText="1"/>
    </xf>
    <xf numFmtId="173" fontId="159" fillId="67" borderId="61" xfId="359" applyFont="1" applyFill="1" applyBorder="1" applyAlignment="1">
      <alignment horizontal="center" vertical="center" wrapText="1"/>
    </xf>
    <xf numFmtId="173" fontId="199" fillId="0" borderId="36" xfId="0" applyFont="1" applyBorder="1" applyAlignment="1">
      <alignment horizontal="justify" vertical="center" wrapText="1"/>
    </xf>
    <xf numFmtId="173" fontId="199" fillId="0" borderId="36" xfId="0" applyFont="1" applyBorder="1" applyAlignment="1">
      <alignment horizontal="justify" vertical="center"/>
    </xf>
    <xf numFmtId="173" fontId="199" fillId="0" borderId="0" xfId="0" applyFont="1" applyAlignment="1">
      <alignment horizontal="justify" vertical="center"/>
    </xf>
    <xf numFmtId="173" fontId="58" fillId="67" borderId="30" xfId="0" applyFont="1" applyFill="1" applyBorder="1" applyAlignment="1">
      <alignment horizontal="center" vertical="center" wrapText="1"/>
    </xf>
    <xf numFmtId="173" fontId="58" fillId="67" borderId="37" xfId="0" applyFont="1" applyFill="1" applyBorder="1" applyAlignment="1">
      <alignment horizontal="center" vertical="center" wrapText="1"/>
    </xf>
    <xf numFmtId="173" fontId="41" fillId="67" borderId="27" xfId="0" applyFont="1" applyFill="1" applyBorder="1" applyAlignment="1">
      <alignment horizontal="center" vertical="center" wrapText="1"/>
    </xf>
    <xf numFmtId="173" fontId="41" fillId="67" borderId="36" xfId="0" applyFont="1" applyFill="1" applyBorder="1" applyAlignment="1">
      <alignment horizontal="center" vertical="center" wrapText="1"/>
    </xf>
    <xf numFmtId="173" fontId="186" fillId="0" borderId="0" xfId="0" applyFont="1" applyAlignment="1">
      <alignment horizontal="left" vertical="top" wrapText="1"/>
    </xf>
    <xf numFmtId="173" fontId="4" fillId="0" borderId="0" xfId="0" applyFont="1" applyAlignment="1">
      <alignment horizontal="justify" vertical="center" wrapText="1"/>
    </xf>
    <xf numFmtId="173" fontId="131" fillId="0" borderId="0" xfId="0" applyFont="1" applyAlignment="1">
      <alignment horizontal="justify" vertical="center" wrapText="1"/>
    </xf>
    <xf numFmtId="173" fontId="232" fillId="0" borderId="0" xfId="0" applyFont="1" applyAlignment="1">
      <alignment horizontal="justify" vertical="center" wrapText="1"/>
    </xf>
    <xf numFmtId="173" fontId="137" fillId="0" borderId="0" xfId="0" applyFont="1" applyAlignment="1">
      <alignment horizontal="justify" vertical="top" wrapText="1"/>
    </xf>
    <xf numFmtId="173" fontId="137" fillId="0" borderId="0" xfId="0" applyFont="1" applyAlignment="1">
      <alignment horizontal="justify" vertical="top"/>
    </xf>
    <xf numFmtId="173" fontId="208" fillId="0" borderId="33" xfId="0" applyFont="1" applyBorder="1" applyAlignment="1">
      <alignment horizontal="left" vertical="center" wrapText="1"/>
    </xf>
    <xf numFmtId="173" fontId="208" fillId="0" borderId="34" xfId="0" applyFont="1" applyBorder="1" applyAlignment="1">
      <alignment horizontal="left" vertical="center" wrapText="1"/>
    </xf>
    <xf numFmtId="173" fontId="201" fillId="0" borderId="26" xfId="0" applyFont="1" applyBorder="1" applyAlignment="1">
      <alignment horizontal="center" vertical="top" wrapText="1"/>
    </xf>
    <xf numFmtId="173" fontId="201" fillId="0" borderId="0" xfId="0" applyFont="1" applyAlignment="1">
      <alignment horizontal="center" vertical="top" wrapText="1"/>
    </xf>
    <xf numFmtId="173" fontId="201" fillId="0" borderId="16" xfId="0" applyFont="1" applyBorder="1" applyAlignment="1">
      <alignment horizontal="center" vertical="top" wrapText="1"/>
    </xf>
    <xf numFmtId="173" fontId="201" fillId="0" borderId="13" xfId="0" applyFont="1" applyBorder="1" applyAlignment="1">
      <alignment horizontal="center" vertical="top" wrapText="1"/>
    </xf>
    <xf numFmtId="173" fontId="201" fillId="0" borderId="11" xfId="0" applyFont="1" applyBorder="1" applyAlignment="1">
      <alignment horizontal="center" vertical="top" wrapText="1"/>
    </xf>
    <xf numFmtId="173" fontId="201" fillId="0" borderId="15" xfId="0" applyFont="1" applyBorder="1" applyAlignment="1">
      <alignment horizontal="center" vertical="top" wrapText="1"/>
    </xf>
    <xf numFmtId="173" fontId="202" fillId="0" borderId="42" xfId="0" applyFont="1" applyBorder="1" applyAlignment="1">
      <alignment horizontal="center" vertical="center"/>
    </xf>
    <xf numFmtId="173" fontId="202" fillId="0" borderId="43" xfId="0" applyFont="1" applyBorder="1" applyAlignment="1">
      <alignment horizontal="center" vertical="center"/>
    </xf>
    <xf numFmtId="173" fontId="202" fillId="0" borderId="44" xfId="0" applyFont="1" applyBorder="1" applyAlignment="1">
      <alignment horizontal="center" vertical="center"/>
    </xf>
    <xf numFmtId="173" fontId="160" fillId="0" borderId="0" xfId="0" applyFont="1" applyAlignment="1">
      <alignment horizontal="justify" vertical="center" wrapText="1"/>
    </xf>
    <xf numFmtId="173" fontId="142" fillId="67" borderId="0" xfId="0" applyFont="1" applyFill="1" applyAlignment="1">
      <alignment horizontal="center" vertical="center" wrapText="1"/>
    </xf>
    <xf numFmtId="173" fontId="85" fillId="25" borderId="0" xfId="0" applyFont="1" applyFill="1" applyAlignment="1">
      <alignment horizontal="left" vertical="center" wrapText="1"/>
    </xf>
    <xf numFmtId="173" fontId="130" fillId="67" borderId="0" xfId="0" applyFont="1" applyFill="1" applyAlignment="1">
      <alignment horizontal="center" vertical="center" wrapText="1"/>
    </xf>
    <xf numFmtId="173" fontId="142" fillId="67" borderId="0" xfId="0" applyFont="1" applyFill="1" applyAlignment="1">
      <alignment horizontal="center" wrapText="1"/>
    </xf>
    <xf numFmtId="38" fontId="136" fillId="0" borderId="0" xfId="0" applyNumberFormat="1" applyFont="1" applyAlignment="1">
      <alignment horizontal="left" vertical="center" wrapText="1"/>
    </xf>
    <xf numFmtId="38" fontId="144" fillId="0" borderId="0" xfId="0" applyNumberFormat="1" applyFont="1" applyAlignment="1">
      <alignment horizontal="left" vertical="center" wrapText="1"/>
    </xf>
    <xf numFmtId="49" fontId="139" fillId="25" borderId="0" xfId="0" applyNumberFormat="1" applyFont="1" applyFill="1" applyAlignment="1">
      <alignment horizontal="left" vertical="center"/>
    </xf>
    <xf numFmtId="173" fontId="238" fillId="0" borderId="0" xfId="0" applyFont="1" applyAlignment="1">
      <alignment horizontal="justify" vertical="top" wrapText="1"/>
    </xf>
    <xf numFmtId="173" fontId="238" fillId="0" borderId="0" xfId="0" applyFont="1" applyAlignment="1">
      <alignment horizontal="justify" vertical="top"/>
    </xf>
    <xf numFmtId="43" fontId="33" fillId="24" borderId="62" xfId="0" applyNumberFormat="1" applyFont="1" applyFill="1" applyBorder="1" applyAlignment="1">
      <alignment horizontal="center" vertical="center" wrapText="1"/>
    </xf>
    <xf numFmtId="43" fontId="33" fillId="24" borderId="66" xfId="0" applyNumberFormat="1" applyFont="1" applyFill="1" applyBorder="1" applyAlignment="1">
      <alignment horizontal="center" vertical="center" wrapText="1"/>
    </xf>
    <xf numFmtId="173" fontId="253" fillId="0" borderId="0" xfId="0" applyFont="1" applyAlignment="1">
      <alignment horizontal="justify" vertical="top" wrapText="1"/>
    </xf>
    <xf numFmtId="173" fontId="136" fillId="0" borderId="0" xfId="0" applyFont="1" applyAlignment="1">
      <alignment horizontal="justify" vertical="top" wrapText="1"/>
    </xf>
    <xf numFmtId="173" fontId="136" fillId="0" borderId="0" xfId="0" applyFont="1" applyAlignment="1">
      <alignment horizontal="justify" vertical="top"/>
    </xf>
    <xf numFmtId="173" fontId="137" fillId="0" borderId="68" xfId="0" applyFont="1" applyBorder="1" applyAlignment="1">
      <alignment horizontal="left" vertical="center" wrapText="1"/>
    </xf>
    <xf numFmtId="173" fontId="137" fillId="0" borderId="68" xfId="0" applyFont="1" applyBorder="1" applyAlignment="1">
      <alignment horizontal="left" vertical="center"/>
    </xf>
    <xf numFmtId="173" fontId="154" fillId="67" borderId="11" xfId="0" applyFont="1" applyFill="1" applyBorder="1" applyAlignment="1">
      <alignment horizontal="center" vertical="top" wrapText="1"/>
    </xf>
    <xf numFmtId="173" fontId="201" fillId="25" borderId="0" xfId="0" applyFont="1" applyFill="1" applyAlignment="1">
      <alignment horizontal="justify" vertical="top" wrapText="1"/>
    </xf>
    <xf numFmtId="173" fontId="248" fillId="67" borderId="0" xfId="0" applyFont="1" applyFill="1" applyAlignment="1">
      <alignment horizontal="center" vertical="center" wrapText="1"/>
    </xf>
    <xf numFmtId="173" fontId="137" fillId="0" borderId="0" xfId="0" applyFont="1" applyAlignment="1">
      <alignment horizontal="left" vertical="top" wrapText="1"/>
    </xf>
    <xf numFmtId="173" fontId="125" fillId="67" borderId="0" xfId="0" applyFont="1" applyFill="1" applyAlignment="1">
      <alignment horizontal="center" vertical="center" wrapText="1"/>
    </xf>
    <xf numFmtId="173" fontId="249" fillId="25" borderId="0" xfId="0" applyFont="1" applyFill="1" applyAlignment="1">
      <alignment horizontal="justify" vertical="center" wrapText="1"/>
    </xf>
    <xf numFmtId="173" fontId="250"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3" fillId="67" borderId="0" xfId="0" applyFont="1" applyFill="1" applyAlignment="1">
      <alignment horizontal="center" vertical="top" wrapText="1"/>
    </xf>
    <xf numFmtId="173" fontId="171" fillId="25" borderId="0" xfId="0" applyFont="1" applyFill="1" applyAlignment="1">
      <alignment horizontal="justify" vertical="top" wrapText="1"/>
    </xf>
    <xf numFmtId="173" fontId="36" fillId="67" borderId="27"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28" xfId="0" applyFont="1" applyFill="1" applyBorder="1" applyAlignment="1">
      <alignment horizontal="center" vertical="center" wrapText="1"/>
    </xf>
    <xf numFmtId="173" fontId="36" fillId="67" borderId="30" xfId="0" applyFont="1" applyFill="1" applyBorder="1" applyAlignment="1">
      <alignment horizontal="center" vertical="top" wrapText="1"/>
    </xf>
    <xf numFmtId="173" fontId="36" fillId="67" borderId="37" xfId="0" applyFont="1" applyFill="1" applyBorder="1" applyAlignment="1">
      <alignment horizontal="center" vertical="top" wrapText="1"/>
    </xf>
    <xf numFmtId="173" fontId="36" fillId="67" borderId="31" xfId="0" applyFont="1" applyFill="1" applyBorder="1" applyAlignment="1">
      <alignment horizontal="center" vertical="top" wrapText="1"/>
    </xf>
    <xf numFmtId="173" fontId="144" fillId="25" borderId="36" xfId="0" applyFont="1" applyFill="1" applyBorder="1" applyAlignment="1">
      <alignment horizontal="justify" vertical="top" wrapText="1"/>
    </xf>
    <xf numFmtId="173" fontId="238" fillId="0" borderId="0" xfId="0" applyFont="1" applyAlignment="1">
      <alignment horizontal="justify" vertical="center" wrapText="1"/>
    </xf>
    <xf numFmtId="173" fontId="125" fillId="68" borderId="0" xfId="0" applyFont="1" applyFill="1" applyAlignment="1">
      <alignment horizontal="center" vertical="center" wrapText="1"/>
    </xf>
    <xf numFmtId="173" fontId="130" fillId="68" borderId="0" xfId="0" applyFont="1" applyFill="1" applyAlignment="1">
      <alignment horizontal="center" vertical="top" wrapText="1"/>
    </xf>
    <xf numFmtId="173" fontId="150" fillId="67" borderId="62" xfId="0" applyFont="1" applyFill="1" applyBorder="1" applyAlignment="1">
      <alignment horizontal="center" vertical="center"/>
    </xf>
    <xf numFmtId="173" fontId="150" fillId="67" borderId="64" xfId="0" applyFont="1" applyFill="1" applyBorder="1" applyAlignment="1">
      <alignment horizontal="center" vertical="center"/>
    </xf>
    <xf numFmtId="173" fontId="233" fillId="0" borderId="0" xfId="0" applyFont="1" applyAlignment="1">
      <alignment horizontal="left" vertical="top" wrapText="1"/>
    </xf>
    <xf numFmtId="173" fontId="196" fillId="66" borderId="51" xfId="0" applyFont="1" applyFill="1" applyBorder="1" applyAlignment="1">
      <alignment horizontal="center" vertical="center" wrapText="1"/>
    </xf>
    <xf numFmtId="173" fontId="196" fillId="66" borderId="52" xfId="0" applyFont="1" applyFill="1" applyBorder="1" applyAlignment="1">
      <alignment horizontal="center" vertical="center" wrapText="1"/>
    </xf>
    <xf numFmtId="173" fontId="196" fillId="66" borderId="53" xfId="0" applyFont="1" applyFill="1" applyBorder="1" applyAlignment="1">
      <alignment horizontal="center" vertical="center" wrapText="1"/>
    </xf>
    <xf numFmtId="173" fontId="196" fillId="66" borderId="54" xfId="0" applyFont="1" applyFill="1" applyBorder="1" applyAlignment="1">
      <alignment horizontal="center" vertical="center" wrapText="1"/>
    </xf>
    <xf numFmtId="173" fontId="196" fillId="66" borderId="32" xfId="0" applyFont="1" applyFill="1" applyBorder="1" applyAlignment="1">
      <alignment horizontal="center" vertical="center" wrapText="1"/>
    </xf>
    <xf numFmtId="173" fontId="36" fillId="67" borderId="0" xfId="0" applyFont="1" applyFill="1" applyAlignment="1">
      <alignment horizontal="center" vertical="center" wrapText="1"/>
    </xf>
    <xf numFmtId="173" fontId="147" fillId="25" borderId="62" xfId="0" applyFont="1" applyFill="1" applyBorder="1" applyAlignment="1">
      <alignment horizontal="center" vertical="center"/>
    </xf>
    <xf numFmtId="173" fontId="147" fillId="25" borderId="66" xfId="0" applyFont="1" applyFill="1" applyBorder="1" applyAlignment="1">
      <alignment horizontal="center" vertical="center"/>
    </xf>
    <xf numFmtId="173" fontId="147" fillId="25" borderId="64" xfId="0" applyFont="1" applyFill="1" applyBorder="1" applyAlignment="1">
      <alignment horizontal="center" vertical="center"/>
    </xf>
    <xf numFmtId="173" fontId="59" fillId="67" borderId="0" xfId="0" applyFont="1" applyFill="1" applyAlignment="1">
      <alignment horizontal="center" vertical="center" wrapText="1"/>
    </xf>
    <xf numFmtId="173" fontId="57" fillId="0" borderId="0" xfId="0" applyFont="1" applyAlignment="1">
      <alignment horizontal="left" vertical="center" wrapText="1"/>
    </xf>
    <xf numFmtId="38" fontId="145" fillId="67" borderId="67" xfId="0" applyNumberFormat="1" applyFont="1" applyFill="1" applyBorder="1" applyAlignment="1">
      <alignment horizontal="center" vertical="center"/>
    </xf>
    <xf numFmtId="38" fontId="145" fillId="67" borderId="68" xfId="0" applyNumberFormat="1" applyFont="1" applyFill="1" applyBorder="1" applyAlignment="1">
      <alignment horizontal="center" vertical="center"/>
    </xf>
    <xf numFmtId="38" fontId="145" fillId="67" borderId="65" xfId="0" applyNumberFormat="1" applyFont="1" applyFill="1" applyBorder="1" applyAlignment="1">
      <alignment horizontal="center" vertical="center"/>
    </xf>
    <xf numFmtId="173" fontId="129" fillId="0" borderId="0" xfId="0" applyFont="1" applyAlignment="1">
      <alignment horizontal="justify" vertical="top" wrapText="1"/>
    </xf>
    <xf numFmtId="173" fontId="134" fillId="0" borderId="0" xfId="0" applyFont="1" applyAlignment="1">
      <alignment horizontal="justify" vertical="top" wrapText="1"/>
    </xf>
    <xf numFmtId="173" fontId="134" fillId="0" borderId="0" xfId="0" applyFont="1" applyAlignment="1">
      <alignment horizontal="justify" vertical="top"/>
    </xf>
    <xf numFmtId="173" fontId="186" fillId="0" borderId="68" xfId="0" applyFont="1" applyBorder="1" applyAlignment="1">
      <alignment horizontal="left" vertical="center" wrapText="1"/>
    </xf>
    <xf numFmtId="173" fontId="187" fillId="0" borderId="68" xfId="0" applyFont="1" applyBorder="1" applyAlignment="1">
      <alignment horizontal="left" vertical="center" wrapText="1"/>
    </xf>
    <xf numFmtId="173" fontId="159" fillId="67" borderId="29" xfId="0" applyFont="1" applyFill="1" applyBorder="1" applyAlignment="1">
      <alignment horizontal="center" vertical="center" wrapText="1"/>
    </xf>
    <xf numFmtId="173" fontId="159" fillId="67" borderId="0" xfId="0" applyFont="1" applyFill="1" applyAlignment="1">
      <alignment horizontal="center" vertical="center" wrapText="1"/>
    </xf>
    <xf numFmtId="173" fontId="124" fillId="67" borderId="29" xfId="0" applyFont="1" applyFill="1" applyBorder="1" applyAlignment="1">
      <alignment horizontal="center" vertical="center" wrapText="1"/>
    </xf>
    <xf numFmtId="173" fontId="124" fillId="67" borderId="0" xfId="0" applyFont="1" applyFill="1" applyAlignment="1">
      <alignment horizontal="center" vertical="center" wrapText="1"/>
    </xf>
    <xf numFmtId="173" fontId="132" fillId="0" borderId="0" xfId="0" applyFont="1" applyAlignment="1">
      <alignment horizontal="justify" vertical="center" wrapText="1"/>
    </xf>
    <xf numFmtId="173" fontId="145" fillId="67" borderId="0" xfId="0" applyFont="1" applyFill="1" applyAlignment="1">
      <alignment horizontal="center" vertical="center" wrapText="1"/>
    </xf>
    <xf numFmtId="173" fontId="134"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37" fillId="0" borderId="0" xfId="413" applyFont="1" applyAlignment="1">
      <alignment horizontal="left" vertical="top" wrapText="1"/>
    </xf>
    <xf numFmtId="173" fontId="154" fillId="67" borderId="0" xfId="413" applyFont="1" applyFill="1" applyAlignment="1">
      <alignment horizontal="center" vertical="center" wrapText="1"/>
    </xf>
    <xf numFmtId="173" fontId="129" fillId="25" borderId="0" xfId="0" applyFont="1" applyFill="1" applyAlignment="1">
      <alignment horizontal="justify" vertical="center" wrapText="1"/>
    </xf>
    <xf numFmtId="173" fontId="67" fillId="67" borderId="0" xfId="0" applyFont="1" applyFill="1" applyAlignment="1">
      <alignment horizontal="center" vertical="center" wrapText="1"/>
    </xf>
    <xf numFmtId="173" fontId="63" fillId="67" borderId="0" xfId="0" applyFont="1" applyFill="1" applyAlignment="1">
      <alignment horizontal="center" vertical="center" wrapText="1"/>
    </xf>
    <xf numFmtId="173" fontId="128" fillId="0" borderId="0" xfId="0" applyFont="1" applyAlignment="1">
      <alignment horizontal="left" vertical="top" wrapText="1"/>
    </xf>
    <xf numFmtId="173" fontId="140" fillId="67" borderId="0" xfId="0" applyFont="1" applyFill="1" applyAlignment="1">
      <alignment horizontal="center" vertical="top" wrapText="1"/>
    </xf>
    <xf numFmtId="173" fontId="171" fillId="0" borderId="0" xfId="0" applyFont="1" applyAlignment="1">
      <alignment horizontal="justify" vertical="top" wrapText="1"/>
    </xf>
    <xf numFmtId="173" fontId="234"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52" fillId="25" borderId="0" xfId="549" applyFont="1" applyFill="1" applyAlignment="1">
      <alignment horizontal="justify" vertical="top" wrapText="1"/>
    </xf>
    <xf numFmtId="0" fontId="252" fillId="25" borderId="0" xfId="549" applyFont="1" applyFill="1" applyAlignment="1">
      <alignment horizontal="justify" vertical="top"/>
    </xf>
    <xf numFmtId="173" fontId="35" fillId="0" borderId="0" xfId="0" applyFont="1" applyAlignment="1">
      <alignment horizontal="left" vertical="center" wrapText="1" readingOrder="1"/>
    </xf>
    <xf numFmtId="173" fontId="52" fillId="25" borderId="0" xfId="419" applyFont="1" applyFill="1" applyAlignment="1">
      <alignment horizontal="left" vertical="center" wrapText="1"/>
    </xf>
    <xf numFmtId="173" fontId="52" fillId="25" borderId="0" xfId="419" applyFont="1" applyFill="1" applyAlignment="1">
      <alignment horizontal="left" vertical="center"/>
    </xf>
    <xf numFmtId="173" fontId="63"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71" fillId="0" borderId="0" xfId="0" applyFont="1" applyAlignment="1">
      <alignment horizontal="left" vertical="center" wrapText="1" readingOrder="1"/>
    </xf>
    <xf numFmtId="173" fontId="44" fillId="25" borderId="68" xfId="0" applyFont="1" applyFill="1" applyBorder="1" applyAlignment="1">
      <alignment horizontal="left" vertical="center" wrapText="1"/>
    </xf>
    <xf numFmtId="173" fontId="59" fillId="59" borderId="0" xfId="0" applyFont="1" applyFill="1" applyAlignment="1">
      <alignment horizontal="center" wrapText="1"/>
    </xf>
    <xf numFmtId="173" fontId="59" fillId="59" borderId="0" xfId="0" applyFont="1" applyFill="1" applyAlignment="1">
      <alignment horizontal="center" vertical="center" wrapText="1"/>
    </xf>
    <xf numFmtId="173" fontId="144" fillId="25" borderId="0" xfId="0" applyFont="1" applyFill="1" applyAlignment="1">
      <alignment horizontal="justify" vertical="top" wrapText="1"/>
    </xf>
    <xf numFmtId="173" fontId="65" fillId="67" borderId="0" xfId="0" applyFont="1" applyFill="1" applyAlignment="1">
      <alignment horizontal="center" vertical="center" wrapText="1"/>
    </xf>
    <xf numFmtId="173" fontId="150" fillId="67" borderId="61" xfId="421" applyFont="1" applyFill="1" applyBorder="1" applyAlignment="1">
      <alignment horizontal="center" vertical="center" wrapText="1"/>
    </xf>
    <xf numFmtId="173" fontId="57" fillId="25" borderId="0" xfId="421" applyFont="1" applyFill="1" applyAlignment="1">
      <alignment horizontal="left" vertical="top" wrapText="1"/>
    </xf>
    <xf numFmtId="173" fontId="177" fillId="25" borderId="0" xfId="421" applyFont="1" applyFill="1" applyAlignment="1">
      <alignment horizontal="justify" vertical="top" wrapText="1"/>
    </xf>
    <xf numFmtId="173" fontId="67" fillId="67" borderId="0" xfId="606" applyFont="1" applyFill="1" applyAlignment="1">
      <alignment horizontal="center" vertical="center" wrapText="1"/>
    </xf>
    <xf numFmtId="173" fontId="42" fillId="0" borderId="0" xfId="603" applyFont="1" applyAlignment="1">
      <alignment horizontal="left" vertical="top" wrapText="1"/>
    </xf>
    <xf numFmtId="173" fontId="145" fillId="59" borderId="62" xfId="603" applyFont="1" applyFill="1" applyBorder="1" applyAlignment="1">
      <alignment horizontal="center" vertical="center" wrapText="1"/>
    </xf>
    <xf numFmtId="173" fontId="145" fillId="59" borderId="66" xfId="603" applyFont="1" applyFill="1" applyBorder="1" applyAlignment="1">
      <alignment horizontal="center" vertical="center" wrapText="1"/>
    </xf>
    <xf numFmtId="173" fontId="145" fillId="59" borderId="64" xfId="603" applyFont="1" applyFill="1" applyBorder="1" applyAlignment="1">
      <alignment horizontal="center" vertical="center" wrapText="1"/>
    </xf>
    <xf numFmtId="173" fontId="65" fillId="67" borderId="0" xfId="606" applyFont="1" applyFill="1" applyAlignment="1">
      <alignment horizontal="center" vertical="center" wrapText="1"/>
    </xf>
    <xf numFmtId="173" fontId="128" fillId="0" borderId="0" xfId="603" applyFont="1" applyAlignment="1">
      <alignment horizontal="justify" vertical="top" wrapText="1"/>
    </xf>
    <xf numFmtId="173" fontId="150" fillId="67" borderId="61" xfId="0" applyFont="1" applyFill="1" applyBorder="1" applyAlignment="1">
      <alignment horizontal="center" vertical="center" wrapText="1"/>
    </xf>
    <xf numFmtId="49" fontId="147" fillId="25" borderId="67" xfId="0" applyNumberFormat="1" applyFont="1" applyFill="1" applyBorder="1" applyAlignment="1">
      <alignment horizontal="left" vertical="center" wrapText="1"/>
    </xf>
    <xf numFmtId="49" fontId="147" fillId="25" borderId="68" xfId="0" applyNumberFormat="1" applyFont="1" applyFill="1" applyBorder="1" applyAlignment="1">
      <alignment horizontal="left" vertical="center" wrapText="1"/>
    </xf>
    <xf numFmtId="173" fontId="236" fillId="0" borderId="0" xfId="0" applyFont="1" applyAlignment="1">
      <alignment horizontal="center"/>
    </xf>
    <xf numFmtId="173" fontId="154" fillId="67" borderId="0" xfId="0" applyFont="1" applyFill="1" applyAlignment="1">
      <alignment horizontal="center" vertical="center" wrapText="1"/>
    </xf>
    <xf numFmtId="173" fontId="85" fillId="25" borderId="0" xfId="0" applyFont="1" applyFill="1" applyAlignment="1">
      <alignment horizontal="left" vertical="top" wrapText="1"/>
    </xf>
    <xf numFmtId="173" fontId="144" fillId="0" borderId="0" xfId="0" applyFont="1" applyAlignment="1">
      <alignment horizontal="justify" vertical="top" wrapText="1"/>
    </xf>
    <xf numFmtId="173" fontId="144" fillId="0" borderId="0" xfId="0" applyFont="1" applyAlignment="1">
      <alignment horizontal="justify" vertical="top"/>
    </xf>
    <xf numFmtId="173" fontId="161" fillId="25" borderId="0" xfId="0" applyFont="1" applyFill="1" applyAlignment="1">
      <alignment horizontal="left" vertical="top" wrapText="1"/>
    </xf>
    <xf numFmtId="173" fontId="194" fillId="0" borderId="0" xfId="0" applyFont="1" applyAlignment="1">
      <alignment horizontal="justify" vertical="center" wrapText="1"/>
    </xf>
    <xf numFmtId="173" fontId="23" fillId="0" borderId="0" xfId="0" applyFont="1" applyAlignment="1">
      <alignment horizontal="center"/>
    </xf>
    <xf numFmtId="173" fontId="63" fillId="59" borderId="0" xfId="0" applyFont="1" applyFill="1" applyAlignment="1">
      <alignment horizontal="center" vertical="center" wrapText="1"/>
    </xf>
    <xf numFmtId="43" fontId="61" fillId="59" borderId="67" xfId="0" applyNumberFormat="1" applyFont="1" applyFill="1" applyBorder="1" applyAlignment="1">
      <alignment horizontal="center" vertical="center" wrapText="1"/>
    </xf>
    <xf numFmtId="43" fontId="61" fillId="59" borderId="68" xfId="0" applyNumberFormat="1" applyFont="1" applyFill="1" applyBorder="1" applyAlignment="1">
      <alignment horizontal="center" vertical="center" wrapText="1"/>
    </xf>
    <xf numFmtId="43" fontId="61" fillId="59" borderId="65"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173" fontId="140" fillId="67" borderId="67" xfId="0" applyFont="1" applyFill="1" applyBorder="1" applyAlignment="1">
      <alignment horizontal="center" vertical="center" wrapText="1"/>
    </xf>
    <xf numFmtId="173" fontId="140" fillId="67" borderId="68" xfId="0" applyFont="1" applyFill="1" applyBorder="1" applyAlignment="1">
      <alignment horizontal="center" vertical="center" wrapText="1"/>
    </xf>
    <xf numFmtId="173" fontId="140" fillId="67" borderId="65" xfId="0"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45" fillId="67" borderId="11" xfId="0" applyFont="1" applyFill="1" applyBorder="1" applyAlignment="1">
      <alignment horizontal="center" vertical="center" wrapText="1"/>
    </xf>
    <xf numFmtId="173" fontId="145" fillId="67" borderId="15" xfId="0" applyFont="1" applyFill="1" applyBorder="1" applyAlignment="1">
      <alignment horizontal="center" vertical="center" wrapText="1"/>
    </xf>
    <xf numFmtId="173" fontId="234" fillId="25" borderId="0" xfId="0" applyFont="1" applyFill="1" applyAlignment="1">
      <alignment horizontal="justify" vertical="top" wrapText="1"/>
    </xf>
    <xf numFmtId="173" fontId="145" fillId="59" borderId="0" xfId="0" applyFont="1" applyFill="1" applyAlignment="1">
      <alignment horizontal="center" vertical="center" wrapText="1"/>
    </xf>
    <xf numFmtId="173" fontId="140" fillId="59" borderId="0" xfId="0" applyFont="1" applyFill="1" applyAlignment="1">
      <alignment horizontal="center" vertical="center" wrapText="1"/>
    </xf>
    <xf numFmtId="173" fontId="194" fillId="0" borderId="0" xfId="0" applyFont="1" applyAlignment="1">
      <alignment horizontal="left" vertical="top" wrapText="1"/>
    </xf>
    <xf numFmtId="49" fontId="139" fillId="25" borderId="67" xfId="0" applyNumberFormat="1" applyFont="1" applyFill="1" applyBorder="1" applyAlignment="1">
      <alignment horizontal="left"/>
    </xf>
    <xf numFmtId="49" fontId="139" fillId="25" borderId="0" xfId="0" applyNumberFormat="1" applyFont="1" applyFill="1" applyAlignment="1">
      <alignment horizontal="left"/>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3" fontId="128" fillId="25" borderId="0" xfId="0" applyFont="1" applyFill="1" applyAlignment="1">
      <alignment horizontal="justify" vertical="center" wrapText="1"/>
    </xf>
    <xf numFmtId="173" fontId="128" fillId="25" borderId="0" xfId="0" applyFont="1" applyFill="1" applyAlignment="1">
      <alignment horizontal="justify" vertical="center"/>
    </xf>
    <xf numFmtId="173" fontId="140" fillId="67" borderId="0" xfId="0" applyFont="1" applyFill="1" applyAlignment="1">
      <alignment horizontal="center" vertical="center" wrapText="1"/>
    </xf>
    <xf numFmtId="173" fontId="171" fillId="25" borderId="0" xfId="0" applyFont="1" applyFill="1" applyAlignment="1">
      <alignment horizontal="justify" vertical="center" wrapText="1"/>
    </xf>
    <xf numFmtId="173"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8" fillId="67" borderId="0" xfId="408" applyNumberFormat="1" applyFont="1" applyFill="1" applyAlignment="1">
      <alignment horizontal="center" vertical="center" wrapText="1"/>
    </xf>
    <xf numFmtId="0" fontId="118" fillId="67" borderId="0" xfId="408" applyFont="1" applyFill="1" applyAlignment="1">
      <alignment horizontal="center" vertical="center" wrapText="1"/>
    </xf>
    <xf numFmtId="0" fontId="151" fillId="25" borderId="0" xfId="888" applyFont="1" applyFill="1" applyAlignment="1">
      <alignment horizontal="justify" vertical="center" wrapText="1"/>
    </xf>
    <xf numFmtId="0" fontId="252" fillId="25" borderId="0" xfId="888" applyFont="1" applyFill="1" applyAlignment="1">
      <alignment horizontal="justify" vertical="center" wrapText="1"/>
    </xf>
    <xf numFmtId="0" fontId="252" fillId="25" borderId="0" xfId="888" applyFont="1" applyFill="1" applyAlignment="1">
      <alignment horizontal="justify" vertical="center"/>
    </xf>
    <xf numFmtId="0" fontId="139" fillId="0" borderId="0" xfId="888" applyFont="1" applyAlignment="1">
      <alignment horizontal="center"/>
    </xf>
    <xf numFmtId="0" fontId="130" fillId="67" borderId="0" xfId="408" applyFont="1" applyFill="1" applyAlignment="1">
      <alignment horizontal="center" vertical="center" wrapText="1"/>
    </xf>
    <xf numFmtId="0" fontId="150" fillId="67" borderId="0" xfId="408" applyFont="1" applyFill="1" applyAlignment="1">
      <alignment horizontal="center" vertical="center" wrapText="1"/>
    </xf>
  </cellXfs>
  <cellStyles count="2678">
    <cellStyle name="20% - Accent1" xfId="1111" xr:uid="{00000000-0005-0000-0000-000000000000}"/>
    <cellStyle name="20% - Accent1 2" xfId="1" xr:uid="{00000000-0005-0000-0000-000001000000}"/>
    <cellStyle name="20% - Accent2" xfId="1115" xr:uid="{00000000-0005-0000-0000-000002000000}"/>
    <cellStyle name="20% - Accent2 2" xfId="2" xr:uid="{00000000-0005-0000-0000-000003000000}"/>
    <cellStyle name="20% - Accent3" xfId="1119" xr:uid="{00000000-0005-0000-0000-000004000000}"/>
    <cellStyle name="20% - Accent3 2" xfId="3" xr:uid="{00000000-0005-0000-0000-000005000000}"/>
    <cellStyle name="20% - Accent4" xfId="1123" xr:uid="{00000000-0005-0000-0000-000006000000}"/>
    <cellStyle name="20% - Accent4 2" xfId="4" xr:uid="{00000000-0005-0000-0000-000007000000}"/>
    <cellStyle name="20% - Accent5" xfId="1127" xr:uid="{00000000-0005-0000-0000-000008000000}"/>
    <cellStyle name="20% - Accent5 2" xfId="5" xr:uid="{00000000-0005-0000-0000-000009000000}"/>
    <cellStyle name="20% - Accent6" xfId="1131"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2" xr:uid="{00000000-0005-0000-0000-000018000000}"/>
    <cellStyle name="40% - Accent1 2" xfId="19" xr:uid="{00000000-0005-0000-0000-000019000000}"/>
    <cellStyle name="40% - Accent2" xfId="1116" xr:uid="{00000000-0005-0000-0000-00001A000000}"/>
    <cellStyle name="40% - Accent2 2" xfId="20" xr:uid="{00000000-0005-0000-0000-00001B000000}"/>
    <cellStyle name="40% - Accent3" xfId="1120" xr:uid="{00000000-0005-0000-0000-00001C000000}"/>
    <cellStyle name="40% - Accent3 2" xfId="21" xr:uid="{00000000-0005-0000-0000-00001D000000}"/>
    <cellStyle name="40% - Accent4" xfId="1124" xr:uid="{00000000-0005-0000-0000-00001E000000}"/>
    <cellStyle name="40% - Accent4 2" xfId="22" xr:uid="{00000000-0005-0000-0000-00001F000000}"/>
    <cellStyle name="40% - Accent5" xfId="1128" xr:uid="{00000000-0005-0000-0000-000020000000}"/>
    <cellStyle name="40% - Accent5 2" xfId="23" xr:uid="{00000000-0005-0000-0000-000021000000}"/>
    <cellStyle name="40% - Accent6" xfId="1132"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3" xr:uid="{00000000-0005-0000-0000-000030000000}"/>
    <cellStyle name="60% - Accent1 2" xfId="37" xr:uid="{00000000-0005-0000-0000-000031000000}"/>
    <cellStyle name="60% - Accent2" xfId="1117" xr:uid="{00000000-0005-0000-0000-000032000000}"/>
    <cellStyle name="60% - Accent2 2" xfId="38" xr:uid="{00000000-0005-0000-0000-000033000000}"/>
    <cellStyle name="60% - Accent3" xfId="1121" xr:uid="{00000000-0005-0000-0000-000034000000}"/>
    <cellStyle name="60% - Accent3 2" xfId="39" xr:uid="{00000000-0005-0000-0000-000035000000}"/>
    <cellStyle name="60% - Accent4" xfId="1125" xr:uid="{00000000-0005-0000-0000-000036000000}"/>
    <cellStyle name="60% - Accent4 2" xfId="40" xr:uid="{00000000-0005-0000-0000-000037000000}"/>
    <cellStyle name="60% - Accent5" xfId="1129" xr:uid="{00000000-0005-0000-0000-000038000000}"/>
    <cellStyle name="60% - Accent5 2" xfId="41" xr:uid="{00000000-0005-0000-0000-000039000000}"/>
    <cellStyle name="60% - Accent6" xfId="1133"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0" xr:uid="{00000000-0005-0000-0000-000048000000}"/>
    <cellStyle name="Accent1 2" xfId="55" xr:uid="{00000000-0005-0000-0000-000049000000}"/>
    <cellStyle name="Accent2" xfId="1114" xr:uid="{00000000-0005-0000-0000-00004A000000}"/>
    <cellStyle name="Accent2 2" xfId="56" xr:uid="{00000000-0005-0000-0000-00004B000000}"/>
    <cellStyle name="Accent3" xfId="1118" xr:uid="{00000000-0005-0000-0000-00004C000000}"/>
    <cellStyle name="Accent3 2" xfId="57" xr:uid="{00000000-0005-0000-0000-00004D000000}"/>
    <cellStyle name="Accent4" xfId="1122" xr:uid="{00000000-0005-0000-0000-00004E000000}"/>
    <cellStyle name="Accent4 2" xfId="58" xr:uid="{00000000-0005-0000-0000-00004F000000}"/>
    <cellStyle name="Accent5" xfId="1126" xr:uid="{00000000-0005-0000-0000-000050000000}"/>
    <cellStyle name="Accent5 2" xfId="59" xr:uid="{00000000-0005-0000-0000-000051000000}"/>
    <cellStyle name="Accent6" xfId="1130" xr:uid="{00000000-0005-0000-0000-000052000000}"/>
    <cellStyle name="Accent6 2" xfId="60" xr:uid="{00000000-0005-0000-0000-000053000000}"/>
    <cellStyle name="Bad" xfId="1104" xr:uid="{00000000-0005-0000-0000-000054000000}"/>
    <cellStyle name="Bad 2" xfId="61" xr:uid="{00000000-0005-0000-0000-000055000000}"/>
    <cellStyle name="Buena 2" xfId="62" xr:uid="{00000000-0005-0000-0000-000056000000}"/>
    <cellStyle name="Buena 2 2" xfId="63" xr:uid="{00000000-0005-0000-0000-000057000000}"/>
    <cellStyle name="Calculation" xfId="1107" xr:uid="{00000000-0005-0000-0000-000059000000}"/>
    <cellStyle name="Calculation 2" xfId="64" xr:uid="{00000000-0005-0000-0000-00005A000000}"/>
    <cellStyle name="Calculation 2 2" xfId="2531" xr:uid="{00000000-0005-0000-0000-00005B000000}"/>
    <cellStyle name="Calculation 3" xfId="2527" xr:uid="{00000000-0005-0000-0000-00005C000000}"/>
    <cellStyle name="Cálculo 2" xfId="65" xr:uid="{00000000-0005-0000-0000-00005D000000}"/>
    <cellStyle name="Cálculo 2 2" xfId="66" xr:uid="{00000000-0005-0000-0000-00005E000000}"/>
    <cellStyle name="Cálculo 2 2 2" xfId="2532" xr:uid="{00000000-0005-0000-0000-00005F000000}"/>
    <cellStyle name="Cálculo 2 3" xfId="2522" xr:uid="{00000000-0005-0000-0000-000060000000}"/>
    <cellStyle name="Cálculo 2 4" xfId="2617" xr:uid="{00000000-0005-0000-0000-000061000000}"/>
    <cellStyle name="Celda de comprobación 2" xfId="67" xr:uid="{00000000-0005-0000-0000-000063000000}"/>
    <cellStyle name="Celda de comprobación 2 2" xfId="68" xr:uid="{00000000-0005-0000-0000-000064000000}"/>
    <cellStyle name="Celda vinculada 2" xfId="69" xr:uid="{00000000-0005-0000-0000-000066000000}"/>
    <cellStyle name="Celda vinculada 2 2" xfId="70" xr:uid="{00000000-0005-0000-0000-000067000000}"/>
    <cellStyle name="Check Cell" xfId="71" builtinId="23" customBuiltin="1"/>
    <cellStyle name="Check Cell 2" xfId="72" xr:uid="{00000000-0005-0000-0000-000068000000}"/>
    <cellStyle name="Comma" xfId="294" builtinId="3"/>
    <cellStyle name="Comma 10" xfId="73" xr:uid="{00000000-0005-0000-0000-000069000000}"/>
    <cellStyle name="Comma 11" xfId="74" xr:uid="{00000000-0005-0000-0000-00006A000000}"/>
    <cellStyle name="Comma 12" xfId="75" xr:uid="{00000000-0005-0000-0000-00006B000000}"/>
    <cellStyle name="Comma 13" xfId="76" xr:uid="{00000000-0005-0000-0000-00006C000000}"/>
    <cellStyle name="Comma 14" xfId="77" xr:uid="{00000000-0005-0000-0000-00006D000000}"/>
    <cellStyle name="Comma 15" xfId="78" xr:uid="{00000000-0005-0000-0000-00006E000000}"/>
    <cellStyle name="Comma 16" xfId="79" xr:uid="{00000000-0005-0000-0000-00006F000000}"/>
    <cellStyle name="Comma 17" xfId="80" xr:uid="{00000000-0005-0000-0000-000070000000}"/>
    <cellStyle name="Comma 18" xfId="81" xr:uid="{00000000-0005-0000-0000-000071000000}"/>
    <cellStyle name="Comma 19" xfId="82" xr:uid="{00000000-0005-0000-0000-000072000000}"/>
    <cellStyle name="Comma 2" xfId="83" xr:uid="{00000000-0005-0000-0000-000073000000}"/>
    <cellStyle name="Comma 2 2" xfId="84" xr:uid="{00000000-0005-0000-0000-000074000000}"/>
    <cellStyle name="Comma 2 2 2" xfId="85" xr:uid="{00000000-0005-0000-0000-000075000000}"/>
    <cellStyle name="Comma 2 2 2 2" xfId="86" xr:uid="{00000000-0005-0000-0000-000076000000}"/>
    <cellStyle name="Comma 2 2 2 2 2" xfId="87" xr:uid="{00000000-0005-0000-0000-000077000000}"/>
    <cellStyle name="Comma 2 2 2 2 2 2" xfId="88" xr:uid="{00000000-0005-0000-0000-000078000000}"/>
    <cellStyle name="Comma 2 2 2 2 2 2 2" xfId="89" xr:uid="{00000000-0005-0000-0000-000079000000}"/>
    <cellStyle name="Comma 2 2 2 2 2 2 2 2" xfId="90" xr:uid="{00000000-0005-0000-0000-00007A000000}"/>
    <cellStyle name="Comma 2 2 2 2 2 2 2 2 2" xfId="91" xr:uid="{00000000-0005-0000-0000-00007B000000}"/>
    <cellStyle name="Comma 2 2 2 2 2 2 2 2 2 2" xfId="92" xr:uid="{00000000-0005-0000-0000-00007C000000}"/>
    <cellStyle name="Comma 2 2 2 2 2 2 2 2 2 2 2" xfId="93" xr:uid="{00000000-0005-0000-0000-00007D000000}"/>
    <cellStyle name="Comma 2 2 2 2 2 2 2 2 2 2 2 2" xfId="94" xr:uid="{00000000-0005-0000-0000-00007E000000}"/>
    <cellStyle name="Comma 2 2 2 2 2 2 2 2 2 3" xfId="95" xr:uid="{00000000-0005-0000-0000-00007F000000}"/>
    <cellStyle name="Comma 2 2 2 2 2 2 2 2 3" xfId="96" xr:uid="{00000000-0005-0000-0000-000080000000}"/>
    <cellStyle name="Comma 2 2 2 2 2 2 2 2 3 2" xfId="97" xr:uid="{00000000-0005-0000-0000-000081000000}"/>
    <cellStyle name="Comma 2 2 2 2 2 2 2 3" xfId="98" xr:uid="{00000000-0005-0000-0000-000082000000}"/>
    <cellStyle name="Comma 2 2 2 2 2 2 2 3 2" xfId="99" xr:uid="{00000000-0005-0000-0000-000083000000}"/>
    <cellStyle name="Comma 2 2 2 2 2 2 2 3 2 2" xfId="100" xr:uid="{00000000-0005-0000-0000-000084000000}"/>
    <cellStyle name="Comma 2 2 2 2 2 2 2 4" xfId="101" xr:uid="{00000000-0005-0000-0000-000085000000}"/>
    <cellStyle name="Comma 2 2 2 2 2 2 3" xfId="102" xr:uid="{00000000-0005-0000-0000-000086000000}"/>
    <cellStyle name="Comma 2 2 2 2 2 2 3 2" xfId="103" xr:uid="{00000000-0005-0000-0000-000087000000}"/>
    <cellStyle name="Comma 2 2 2 2 2 2 3 2 2" xfId="104" xr:uid="{00000000-0005-0000-0000-000088000000}"/>
    <cellStyle name="Comma 2 2 2 2 2 2 3 2 2 2" xfId="105" xr:uid="{00000000-0005-0000-0000-000089000000}"/>
    <cellStyle name="Comma 2 2 2 2 2 2 3 3" xfId="106" xr:uid="{00000000-0005-0000-0000-00008A000000}"/>
    <cellStyle name="Comma 2 2 2 2 2 2 4" xfId="107" xr:uid="{00000000-0005-0000-0000-00008B000000}"/>
    <cellStyle name="Comma 2 2 2 2 2 2 4 2" xfId="108" xr:uid="{00000000-0005-0000-0000-00008C000000}"/>
    <cellStyle name="Comma 2 2 2 2 2 3" xfId="109" xr:uid="{00000000-0005-0000-0000-00008D000000}"/>
    <cellStyle name="Comma 2 2 2 2 2 3 2" xfId="110" xr:uid="{00000000-0005-0000-0000-00008E000000}"/>
    <cellStyle name="Comma 2 2 2 2 2 3 2 2" xfId="111" xr:uid="{00000000-0005-0000-0000-00008F000000}"/>
    <cellStyle name="Comma 2 2 2 2 2 3 2 2 2" xfId="112" xr:uid="{00000000-0005-0000-0000-000090000000}"/>
    <cellStyle name="Comma 2 2 2 2 2 3 2 2 2 2" xfId="113" xr:uid="{00000000-0005-0000-0000-000091000000}"/>
    <cellStyle name="Comma 2 2 2 2 2 3 2 3" xfId="114" xr:uid="{00000000-0005-0000-0000-000092000000}"/>
    <cellStyle name="Comma 2 2 2 2 2 3 3" xfId="115" xr:uid="{00000000-0005-0000-0000-000093000000}"/>
    <cellStyle name="Comma 2 2 2 2 2 3 3 2" xfId="116" xr:uid="{00000000-0005-0000-0000-000094000000}"/>
    <cellStyle name="Comma 2 2 2 2 2 4" xfId="117" xr:uid="{00000000-0005-0000-0000-000095000000}"/>
    <cellStyle name="Comma 2 2 2 2 2 4 2" xfId="118" xr:uid="{00000000-0005-0000-0000-000096000000}"/>
    <cellStyle name="Comma 2 2 2 2 2 4 2 2" xfId="119" xr:uid="{00000000-0005-0000-0000-000097000000}"/>
    <cellStyle name="Comma 2 2 2 2 2 5" xfId="120" xr:uid="{00000000-0005-0000-0000-000098000000}"/>
    <cellStyle name="Comma 2 2 2 2 3" xfId="121" xr:uid="{00000000-0005-0000-0000-000099000000}"/>
    <cellStyle name="Comma 2 2 2 2 3 2" xfId="122" xr:uid="{00000000-0005-0000-0000-00009A000000}"/>
    <cellStyle name="Comma 2 2 2 2 3 2 2" xfId="123" xr:uid="{00000000-0005-0000-0000-00009B000000}"/>
    <cellStyle name="Comma 2 2 2 2 3 2 2 2" xfId="124" xr:uid="{00000000-0005-0000-0000-00009C000000}"/>
    <cellStyle name="Comma 2 2 2 2 3 2 2 2 2" xfId="125" xr:uid="{00000000-0005-0000-0000-00009D000000}"/>
    <cellStyle name="Comma 2 2 2 2 3 2 2 2 2 2" xfId="126" xr:uid="{00000000-0005-0000-0000-00009E000000}"/>
    <cellStyle name="Comma 2 2 2 2 3 2 2 3" xfId="127" xr:uid="{00000000-0005-0000-0000-00009F000000}"/>
    <cellStyle name="Comma 2 2 2 2 3 2 3" xfId="128" xr:uid="{00000000-0005-0000-0000-0000A0000000}"/>
    <cellStyle name="Comma 2 2 2 2 3 2 3 2" xfId="129" xr:uid="{00000000-0005-0000-0000-0000A1000000}"/>
    <cellStyle name="Comma 2 2 2 2 3 3" xfId="130" xr:uid="{00000000-0005-0000-0000-0000A2000000}"/>
    <cellStyle name="Comma 2 2 2 2 3 3 2" xfId="131" xr:uid="{00000000-0005-0000-0000-0000A3000000}"/>
    <cellStyle name="Comma 2 2 2 2 3 3 2 2" xfId="132" xr:uid="{00000000-0005-0000-0000-0000A4000000}"/>
    <cellStyle name="Comma 2 2 2 2 3 4" xfId="133" xr:uid="{00000000-0005-0000-0000-0000A5000000}"/>
    <cellStyle name="Comma 2 2 2 2 4" xfId="134" xr:uid="{00000000-0005-0000-0000-0000A6000000}"/>
    <cellStyle name="Comma 2 2 2 2 4 2" xfId="135" xr:uid="{00000000-0005-0000-0000-0000A7000000}"/>
    <cellStyle name="Comma 2 2 2 2 4 2 2" xfId="136" xr:uid="{00000000-0005-0000-0000-0000A8000000}"/>
    <cellStyle name="Comma 2 2 2 2 4 2 2 2" xfId="137" xr:uid="{00000000-0005-0000-0000-0000A9000000}"/>
    <cellStyle name="Comma 2 2 2 2 4 3" xfId="138" xr:uid="{00000000-0005-0000-0000-0000AA000000}"/>
    <cellStyle name="Comma 2 2 2 2 5" xfId="139" xr:uid="{00000000-0005-0000-0000-0000AB000000}"/>
    <cellStyle name="Comma 2 2 2 2 5 2" xfId="140" xr:uid="{00000000-0005-0000-0000-0000AC000000}"/>
    <cellStyle name="Comma 2 2 2 3" xfId="141" xr:uid="{00000000-0005-0000-0000-0000AD000000}"/>
    <cellStyle name="Comma 2 2 2 3 2" xfId="142" xr:uid="{00000000-0005-0000-0000-0000AE000000}"/>
    <cellStyle name="Comma 2 2 2 3 2 2" xfId="143" xr:uid="{00000000-0005-0000-0000-0000AF000000}"/>
    <cellStyle name="Comma 2 2 2 3 2 2 2" xfId="144" xr:uid="{00000000-0005-0000-0000-0000B0000000}"/>
    <cellStyle name="Comma 2 2 2 3 2 2 2 2" xfId="145" xr:uid="{00000000-0005-0000-0000-0000B1000000}"/>
    <cellStyle name="Comma 2 2 2 3 2 2 2 2 2" xfId="146" xr:uid="{00000000-0005-0000-0000-0000B2000000}"/>
    <cellStyle name="Comma 2 2 2 3 2 2 2 2 2 2" xfId="147" xr:uid="{00000000-0005-0000-0000-0000B3000000}"/>
    <cellStyle name="Comma 2 2 2 3 2 2 2 3" xfId="148" xr:uid="{00000000-0005-0000-0000-0000B4000000}"/>
    <cellStyle name="Comma 2 2 2 3 2 2 3" xfId="149" xr:uid="{00000000-0005-0000-0000-0000B5000000}"/>
    <cellStyle name="Comma 2 2 2 3 2 2 3 2" xfId="150" xr:uid="{00000000-0005-0000-0000-0000B6000000}"/>
    <cellStyle name="Comma 2 2 2 3 2 3" xfId="151" xr:uid="{00000000-0005-0000-0000-0000B7000000}"/>
    <cellStyle name="Comma 2 2 2 3 2 3 2" xfId="152" xr:uid="{00000000-0005-0000-0000-0000B8000000}"/>
    <cellStyle name="Comma 2 2 2 3 2 3 2 2" xfId="153" xr:uid="{00000000-0005-0000-0000-0000B9000000}"/>
    <cellStyle name="Comma 2 2 2 3 2 4" xfId="154" xr:uid="{00000000-0005-0000-0000-0000BA000000}"/>
    <cellStyle name="Comma 2 2 2 3 3" xfId="155" xr:uid="{00000000-0005-0000-0000-0000BB000000}"/>
    <cellStyle name="Comma 2 2 2 3 3 2" xfId="156" xr:uid="{00000000-0005-0000-0000-0000BC000000}"/>
    <cellStyle name="Comma 2 2 2 3 3 2 2" xfId="157" xr:uid="{00000000-0005-0000-0000-0000BD000000}"/>
    <cellStyle name="Comma 2 2 2 3 3 2 2 2" xfId="158" xr:uid="{00000000-0005-0000-0000-0000BE000000}"/>
    <cellStyle name="Comma 2 2 2 3 3 3" xfId="159" xr:uid="{00000000-0005-0000-0000-0000BF000000}"/>
    <cellStyle name="Comma 2 2 2 3 4" xfId="160" xr:uid="{00000000-0005-0000-0000-0000C0000000}"/>
    <cellStyle name="Comma 2 2 2 3 4 2" xfId="161" xr:uid="{00000000-0005-0000-0000-0000C1000000}"/>
    <cellStyle name="Comma 2 2 2 4" xfId="162" xr:uid="{00000000-0005-0000-0000-0000C2000000}"/>
    <cellStyle name="Comma 2 2 2 4 2" xfId="163" xr:uid="{00000000-0005-0000-0000-0000C3000000}"/>
    <cellStyle name="Comma 2 2 2 4 2 2" xfId="164" xr:uid="{00000000-0005-0000-0000-0000C4000000}"/>
    <cellStyle name="Comma 2 2 2 4 2 2 2" xfId="165" xr:uid="{00000000-0005-0000-0000-0000C5000000}"/>
    <cellStyle name="Comma 2 2 2 4 2 2 2 2" xfId="166" xr:uid="{00000000-0005-0000-0000-0000C6000000}"/>
    <cellStyle name="Comma 2 2 2 4 2 3" xfId="167" xr:uid="{00000000-0005-0000-0000-0000C7000000}"/>
    <cellStyle name="Comma 2 2 2 4 3" xfId="168" xr:uid="{00000000-0005-0000-0000-0000C8000000}"/>
    <cellStyle name="Comma 2 2 2 4 3 2" xfId="169" xr:uid="{00000000-0005-0000-0000-0000C9000000}"/>
    <cellStyle name="Comma 2 2 2 5" xfId="170" xr:uid="{00000000-0005-0000-0000-0000CA000000}"/>
    <cellStyle name="Comma 2 2 2 5 2" xfId="171" xr:uid="{00000000-0005-0000-0000-0000CB000000}"/>
    <cellStyle name="Comma 2 2 2 5 2 2" xfId="172" xr:uid="{00000000-0005-0000-0000-0000CC000000}"/>
    <cellStyle name="Comma 2 2 2 6" xfId="173" xr:uid="{00000000-0005-0000-0000-0000CD000000}"/>
    <cellStyle name="Comma 2 2 3" xfId="174" xr:uid="{00000000-0005-0000-0000-0000CE000000}"/>
    <cellStyle name="Comma 2 2 3 2" xfId="175" xr:uid="{00000000-0005-0000-0000-0000CF000000}"/>
    <cellStyle name="Comma 2 2 3 2 2" xfId="176" xr:uid="{00000000-0005-0000-0000-0000D0000000}"/>
    <cellStyle name="Comma 2 2 3 2 2 2" xfId="177" xr:uid="{00000000-0005-0000-0000-0000D1000000}"/>
    <cellStyle name="Comma 2 2 3 2 2 2 2" xfId="178" xr:uid="{00000000-0005-0000-0000-0000D2000000}"/>
    <cellStyle name="Comma 2 2 3 2 2 2 2 2" xfId="179" xr:uid="{00000000-0005-0000-0000-0000D3000000}"/>
    <cellStyle name="Comma 2 2 3 2 2 2 2 2 2" xfId="180" xr:uid="{00000000-0005-0000-0000-0000D4000000}"/>
    <cellStyle name="Comma 2 2 3 2 2 2 2 2 2 2" xfId="181" xr:uid="{00000000-0005-0000-0000-0000D5000000}"/>
    <cellStyle name="Comma 2 2 3 2 2 2 2 3" xfId="182" xr:uid="{00000000-0005-0000-0000-0000D6000000}"/>
    <cellStyle name="Comma 2 2 3 2 2 2 3" xfId="183" xr:uid="{00000000-0005-0000-0000-0000D7000000}"/>
    <cellStyle name="Comma 2 2 3 2 2 2 3 2" xfId="184" xr:uid="{00000000-0005-0000-0000-0000D8000000}"/>
    <cellStyle name="Comma 2 2 3 2 2 3" xfId="185" xr:uid="{00000000-0005-0000-0000-0000D9000000}"/>
    <cellStyle name="Comma 2 2 3 2 2 3 2" xfId="186" xr:uid="{00000000-0005-0000-0000-0000DA000000}"/>
    <cellStyle name="Comma 2 2 3 2 2 3 2 2" xfId="187" xr:uid="{00000000-0005-0000-0000-0000DB000000}"/>
    <cellStyle name="Comma 2 2 3 2 2 4" xfId="188" xr:uid="{00000000-0005-0000-0000-0000DC000000}"/>
    <cellStyle name="Comma 2 2 3 2 3" xfId="189" xr:uid="{00000000-0005-0000-0000-0000DD000000}"/>
    <cellStyle name="Comma 2 2 3 2 3 2" xfId="190" xr:uid="{00000000-0005-0000-0000-0000DE000000}"/>
    <cellStyle name="Comma 2 2 3 2 3 2 2" xfId="191" xr:uid="{00000000-0005-0000-0000-0000DF000000}"/>
    <cellStyle name="Comma 2 2 3 2 3 2 2 2" xfId="192" xr:uid="{00000000-0005-0000-0000-0000E0000000}"/>
    <cellStyle name="Comma 2 2 3 2 3 3" xfId="193" xr:uid="{00000000-0005-0000-0000-0000E1000000}"/>
    <cellStyle name="Comma 2 2 3 2 4" xfId="194" xr:uid="{00000000-0005-0000-0000-0000E2000000}"/>
    <cellStyle name="Comma 2 2 3 2 4 2" xfId="195" xr:uid="{00000000-0005-0000-0000-0000E3000000}"/>
    <cellStyle name="Comma 2 2 3 3" xfId="196" xr:uid="{00000000-0005-0000-0000-0000E4000000}"/>
    <cellStyle name="Comma 2 2 3 3 2" xfId="197" xr:uid="{00000000-0005-0000-0000-0000E5000000}"/>
    <cellStyle name="Comma 2 2 3 3 2 2" xfId="198" xr:uid="{00000000-0005-0000-0000-0000E6000000}"/>
    <cellStyle name="Comma 2 2 3 3 2 2 2" xfId="199" xr:uid="{00000000-0005-0000-0000-0000E7000000}"/>
    <cellStyle name="Comma 2 2 3 3 2 2 2 2" xfId="200" xr:uid="{00000000-0005-0000-0000-0000E8000000}"/>
    <cellStyle name="Comma 2 2 3 3 2 3" xfId="201" xr:uid="{00000000-0005-0000-0000-0000E9000000}"/>
    <cellStyle name="Comma 2 2 3 3 3" xfId="202" xr:uid="{00000000-0005-0000-0000-0000EA000000}"/>
    <cellStyle name="Comma 2 2 3 3 3 2" xfId="203" xr:uid="{00000000-0005-0000-0000-0000EB000000}"/>
    <cellStyle name="Comma 2 2 3 4" xfId="204" xr:uid="{00000000-0005-0000-0000-0000EC000000}"/>
    <cellStyle name="Comma 2 2 3 4 2" xfId="205" xr:uid="{00000000-0005-0000-0000-0000ED000000}"/>
    <cellStyle name="Comma 2 2 3 4 2 2" xfId="206" xr:uid="{00000000-0005-0000-0000-0000EE000000}"/>
    <cellStyle name="Comma 2 2 3 5" xfId="207" xr:uid="{00000000-0005-0000-0000-0000EF000000}"/>
    <cellStyle name="Comma 2 2 4" xfId="208" xr:uid="{00000000-0005-0000-0000-0000F0000000}"/>
    <cellStyle name="Comma 2 2 4 2" xfId="209" xr:uid="{00000000-0005-0000-0000-0000F1000000}"/>
    <cellStyle name="Comma 2 2 4 2 2" xfId="210" xr:uid="{00000000-0005-0000-0000-0000F2000000}"/>
    <cellStyle name="Comma 2 2 4 2 2 2" xfId="211" xr:uid="{00000000-0005-0000-0000-0000F3000000}"/>
    <cellStyle name="Comma 2 2 4 2 2 2 2" xfId="212" xr:uid="{00000000-0005-0000-0000-0000F4000000}"/>
    <cellStyle name="Comma 2 2 4 2 2 2 2 2" xfId="213" xr:uid="{00000000-0005-0000-0000-0000F5000000}"/>
    <cellStyle name="Comma 2 2 4 2 2 3" xfId="214" xr:uid="{00000000-0005-0000-0000-0000F6000000}"/>
    <cellStyle name="Comma 2 2 4 2 3" xfId="215" xr:uid="{00000000-0005-0000-0000-0000F7000000}"/>
    <cellStyle name="Comma 2 2 4 2 3 2" xfId="216" xr:uid="{00000000-0005-0000-0000-0000F8000000}"/>
    <cellStyle name="Comma 2 2 4 3" xfId="217" xr:uid="{00000000-0005-0000-0000-0000F9000000}"/>
    <cellStyle name="Comma 2 2 4 3 2" xfId="218" xr:uid="{00000000-0005-0000-0000-0000FA000000}"/>
    <cellStyle name="Comma 2 2 4 3 2 2" xfId="219" xr:uid="{00000000-0005-0000-0000-0000FB000000}"/>
    <cellStyle name="Comma 2 2 4 4" xfId="220" xr:uid="{00000000-0005-0000-0000-0000FC000000}"/>
    <cellStyle name="Comma 2 2 5" xfId="221" xr:uid="{00000000-0005-0000-0000-0000FD000000}"/>
    <cellStyle name="Comma 2 2 5 2" xfId="222" xr:uid="{00000000-0005-0000-0000-0000FE000000}"/>
    <cellStyle name="Comma 2 2 5 2 2" xfId="223" xr:uid="{00000000-0005-0000-0000-0000FF000000}"/>
    <cellStyle name="Comma 2 2 5 2 2 2" xfId="224" xr:uid="{00000000-0005-0000-0000-000000010000}"/>
    <cellStyle name="Comma 2 2 5 3" xfId="225" xr:uid="{00000000-0005-0000-0000-000001010000}"/>
    <cellStyle name="Comma 2 2 6" xfId="226" xr:uid="{00000000-0005-0000-0000-000002010000}"/>
    <cellStyle name="Comma 2 2 6 2" xfId="227" xr:uid="{00000000-0005-0000-0000-000003010000}"/>
    <cellStyle name="Comma 2 2 7" xfId="1635" xr:uid="{00000000-0005-0000-0000-000004010000}"/>
    <cellStyle name="Comma 2 3" xfId="228" xr:uid="{00000000-0005-0000-0000-000005010000}"/>
    <cellStyle name="Comma 2 3 2" xfId="628" xr:uid="{00000000-0005-0000-0000-000006010000}"/>
    <cellStyle name="Comma 2 3 3" xfId="2492" xr:uid="{00000000-0005-0000-0000-000007010000}"/>
    <cellStyle name="Comma 2 3 4" xfId="2663" xr:uid="{00000000-0005-0000-0000-000008010000}"/>
    <cellStyle name="Comma 2 4" xfId="229" xr:uid="{00000000-0005-0000-0000-000009010000}"/>
    <cellStyle name="Comma 2 4 2" xfId="230" xr:uid="{00000000-0005-0000-0000-00000A010000}"/>
    <cellStyle name="Comma 2 4 3" xfId="231" xr:uid="{00000000-0005-0000-0000-00000B010000}"/>
    <cellStyle name="Comma 2 4 4" xfId="232" xr:uid="{00000000-0005-0000-0000-00000C010000}"/>
    <cellStyle name="Comma 2 4 5" xfId="233" xr:uid="{00000000-0005-0000-0000-00000D010000}"/>
    <cellStyle name="Comma 2 4 6" xfId="629" xr:uid="{00000000-0005-0000-0000-00000E010000}"/>
    <cellStyle name="Comma 2 5" xfId="234" xr:uid="{00000000-0005-0000-0000-00000F010000}"/>
    <cellStyle name="Comma 2 5 2" xfId="2664" xr:uid="{00000000-0005-0000-0000-000010010000}"/>
    <cellStyle name="Comma 2 6" xfId="235" xr:uid="{00000000-0005-0000-0000-000011010000}"/>
    <cellStyle name="Comma 2 7" xfId="236" xr:uid="{00000000-0005-0000-0000-000012010000}"/>
    <cellStyle name="Comma 2 8" xfId="1139" xr:uid="{00000000-0005-0000-0000-000013010000}"/>
    <cellStyle name="Comma 20" xfId="237" xr:uid="{00000000-0005-0000-0000-000014010000}"/>
    <cellStyle name="Comma 21" xfId="238" xr:uid="{00000000-0005-0000-0000-000015010000}"/>
    <cellStyle name="Comma 22" xfId="239" xr:uid="{00000000-0005-0000-0000-000016010000}"/>
    <cellStyle name="Comma 22 2" xfId="240" xr:uid="{00000000-0005-0000-0000-000017010000}"/>
    <cellStyle name="Comma 23" xfId="241" xr:uid="{00000000-0005-0000-0000-000018010000}"/>
    <cellStyle name="Comma 24" xfId="242" xr:uid="{00000000-0005-0000-0000-000019010000}"/>
    <cellStyle name="Comma 24 2" xfId="243" xr:uid="{00000000-0005-0000-0000-00001A010000}"/>
    <cellStyle name="Comma 25" xfId="244" xr:uid="{00000000-0005-0000-0000-00001B010000}"/>
    <cellStyle name="Comma 26" xfId="245" xr:uid="{00000000-0005-0000-0000-00001C010000}"/>
    <cellStyle name="Comma 26 2" xfId="246" xr:uid="{00000000-0005-0000-0000-00001D010000}"/>
    <cellStyle name="Comma 29" xfId="247" xr:uid="{00000000-0005-0000-0000-00001E010000}"/>
    <cellStyle name="Comma 3" xfId="248" xr:uid="{00000000-0005-0000-0000-00001F010000}"/>
    <cellStyle name="Comma 3 2" xfId="249" xr:uid="{00000000-0005-0000-0000-000020010000}"/>
    <cellStyle name="Comma 3 3" xfId="250" xr:uid="{00000000-0005-0000-0000-000021010000}"/>
    <cellStyle name="Comma 3 4" xfId="251" xr:uid="{00000000-0005-0000-0000-000022010000}"/>
    <cellStyle name="Comma 3 5" xfId="252" xr:uid="{00000000-0005-0000-0000-000023010000}"/>
    <cellStyle name="Comma 3 6" xfId="253" xr:uid="{00000000-0005-0000-0000-000024010000}"/>
    <cellStyle name="Comma 3 7" xfId="630" xr:uid="{00000000-0005-0000-0000-000025010000}"/>
    <cellStyle name="Comma 4" xfId="254" xr:uid="{00000000-0005-0000-0000-000026010000}"/>
    <cellStyle name="Comma 5" xfId="255" xr:uid="{00000000-0005-0000-0000-000027010000}"/>
    <cellStyle name="Comma 5 2" xfId="631" xr:uid="{00000000-0005-0000-0000-000028010000}"/>
    <cellStyle name="Comma 6" xfId="256" xr:uid="{00000000-0005-0000-0000-000029010000}"/>
    <cellStyle name="Comma 7" xfId="257" xr:uid="{00000000-0005-0000-0000-00002A010000}"/>
    <cellStyle name="Comma 8" xfId="258" xr:uid="{00000000-0005-0000-0000-00002B010000}"/>
    <cellStyle name="Comma 9" xfId="259" xr:uid="{00000000-0005-0000-0000-00002C010000}"/>
    <cellStyle name="Currency" xfId="2677" builtinId="4"/>
    <cellStyle name="Currency 2 2" xfId="632" xr:uid="{00000000-0005-0000-0000-00002D010000}"/>
    <cellStyle name="Currency 2 3" xfId="633" xr:uid="{00000000-0005-0000-0000-00002E010000}"/>
    <cellStyle name="Currency 2 4" xfId="634" xr:uid="{00000000-0005-0000-0000-00002F010000}"/>
    <cellStyle name="Currency 2 5" xfId="635" xr:uid="{00000000-0005-0000-0000-000030010000}"/>
    <cellStyle name="Diseño" xfId="260" xr:uid="{00000000-0005-0000-0000-000032010000}"/>
    <cellStyle name="Encabezado 4 2" xfId="261" xr:uid="{00000000-0005-0000-0000-000035010000}"/>
    <cellStyle name="Encabezado 4 2 2" xfId="262" xr:uid="{00000000-0005-0000-0000-000036010000}"/>
    <cellStyle name="Énfasis1 2" xfId="263" xr:uid="{00000000-0005-0000-0000-000037010000}"/>
    <cellStyle name="Énfasis1 2 2" xfId="264" xr:uid="{00000000-0005-0000-0000-000038010000}"/>
    <cellStyle name="Énfasis2 2" xfId="265" xr:uid="{00000000-0005-0000-0000-000039010000}"/>
    <cellStyle name="Énfasis2 2 2" xfId="266" xr:uid="{00000000-0005-0000-0000-00003A010000}"/>
    <cellStyle name="Énfasis3 2" xfId="267" xr:uid="{00000000-0005-0000-0000-00003B010000}"/>
    <cellStyle name="Énfasis3 2 2" xfId="268" xr:uid="{00000000-0005-0000-0000-00003C010000}"/>
    <cellStyle name="Énfasis4 2" xfId="269" xr:uid="{00000000-0005-0000-0000-00003D010000}"/>
    <cellStyle name="Énfasis4 2 2" xfId="270" xr:uid="{00000000-0005-0000-0000-00003E010000}"/>
    <cellStyle name="Énfasis5 2" xfId="271" xr:uid="{00000000-0005-0000-0000-00003F010000}"/>
    <cellStyle name="Énfasis5 2 2" xfId="272" xr:uid="{00000000-0005-0000-0000-000040010000}"/>
    <cellStyle name="Énfasis6 2" xfId="273" xr:uid="{00000000-0005-0000-0000-000041010000}"/>
    <cellStyle name="Énfasis6 2 2" xfId="274" xr:uid="{00000000-0005-0000-0000-000042010000}"/>
    <cellStyle name="Entrada 2" xfId="275" xr:uid="{00000000-0005-0000-0000-000044010000}"/>
    <cellStyle name="Entrada 2 2" xfId="276" xr:uid="{00000000-0005-0000-0000-000045010000}"/>
    <cellStyle name="Entrada 2 2 2" xfId="2533" xr:uid="{00000000-0005-0000-0000-000046010000}"/>
    <cellStyle name="Entrada 2 3" xfId="2523" xr:uid="{00000000-0005-0000-0000-000047010000}"/>
    <cellStyle name="Entrada 2 4" xfId="2618" xr:uid="{00000000-0005-0000-0000-000048010000}"/>
    <cellStyle name="Entrada 3" xfId="2619" xr:uid="{00000000-0005-0000-0000-000049010000}"/>
    <cellStyle name="Euro" xfId="277" xr:uid="{00000000-0005-0000-0000-00004A010000}"/>
    <cellStyle name="Euro 2" xfId="600" xr:uid="{00000000-0005-0000-0000-00004B010000}"/>
    <cellStyle name="Euro 2 2" xfId="1140" xr:uid="{00000000-0005-0000-0000-00004C010000}"/>
    <cellStyle name="Euro 3" xfId="636" xr:uid="{00000000-0005-0000-0000-00004D010000}"/>
    <cellStyle name="Euro 3 2" xfId="1636" xr:uid="{00000000-0005-0000-0000-00004E010000}"/>
    <cellStyle name="Euro 4" xfId="637" xr:uid="{00000000-0005-0000-0000-00004F010000}"/>
    <cellStyle name="Euro 4 2" xfId="1011" xr:uid="{00000000-0005-0000-0000-000050010000}"/>
    <cellStyle name="Euro 5" xfId="1065" xr:uid="{00000000-0005-0000-0000-000051010000}"/>
    <cellStyle name="Euro 6" xfId="2475" xr:uid="{00000000-0005-0000-0000-000052010000}"/>
    <cellStyle name="Explanatory Text" xfId="1108" xr:uid="{00000000-0005-0000-0000-000053010000}"/>
    <cellStyle name="Explanatory Text 2" xfId="278" xr:uid="{00000000-0005-0000-0000-000054010000}"/>
    <cellStyle name="Followed Hyperlink" xfId="638" xr:uid="{00000000-0005-0000-0000-000055010000}"/>
    <cellStyle name="Followed Hyperlink 2" xfId="639" xr:uid="{00000000-0005-0000-0000-000056010000}"/>
    <cellStyle name="Good" xfId="279" builtinId="26" customBuiltin="1"/>
    <cellStyle name="Good 2" xfId="280" xr:uid="{00000000-0005-0000-0000-000057010000}"/>
    <cellStyle name="Heading 1" xfId="281" builtinId="16" customBuiltin="1"/>
    <cellStyle name="Heading 1 2" xfId="282" xr:uid="{00000000-0005-0000-0000-000058010000}"/>
    <cellStyle name="Heading 2" xfId="1102" xr:uid="{00000000-0005-0000-0000-000059010000}"/>
    <cellStyle name="Heading 2 2" xfId="283" xr:uid="{00000000-0005-0000-0000-00005A010000}"/>
    <cellStyle name="Heading 3" xfId="1103" xr:uid="{00000000-0005-0000-0000-00005B010000}"/>
    <cellStyle name="Heading 3 2" xfId="284" xr:uid="{00000000-0005-0000-0000-00005C010000}"/>
    <cellStyle name="Heading 4" xfId="285" builtinId="19" customBuiltin="1"/>
    <cellStyle name="Heading 4 2" xfId="286" xr:uid="{00000000-0005-0000-0000-00005D010000}"/>
    <cellStyle name="Hipervínculo" xfId="1086" xr:uid="{00000000-0005-0000-0000-00005E010000}"/>
    <cellStyle name="Hipervínculo 2" xfId="287" xr:uid="{00000000-0005-0000-0000-00005F010000}"/>
    <cellStyle name="Hipervínculo 2 2" xfId="1141" xr:uid="{00000000-0005-0000-0000-000060010000}"/>
    <cellStyle name="Hipervínculo 2 3" xfId="2662" xr:uid="{00000000-0005-0000-0000-000061010000}"/>
    <cellStyle name="Hipervínculo 3" xfId="1099" xr:uid="{00000000-0005-0000-0000-000062010000}"/>
    <cellStyle name="Hipervínculo 3 2" xfId="2493" xr:uid="{00000000-0005-0000-0000-000063010000}"/>
    <cellStyle name="Hipervínculo 4" xfId="2575" xr:uid="{00000000-0005-0000-0000-000064010000}"/>
    <cellStyle name="Hipervínculo 5" xfId="2578" xr:uid="{00000000-0005-0000-0000-000065010000}"/>
    <cellStyle name="Hipervínculo 5 2" xfId="2653" xr:uid="{00000000-0005-0000-0000-000066010000}"/>
    <cellStyle name="Hyperlink" xfId="640" xr:uid="{00000000-0005-0000-0000-000067010000}"/>
    <cellStyle name="Hyperlink 2" xfId="641" xr:uid="{00000000-0005-0000-0000-000068010000}"/>
    <cellStyle name="Incorrecto 2" xfId="288" xr:uid="{00000000-0005-0000-0000-000069010000}"/>
    <cellStyle name="Incorrecto 2 2" xfId="289" xr:uid="{00000000-0005-0000-0000-00006A010000}"/>
    <cellStyle name="Input" xfId="290" builtinId="20" customBuiltin="1"/>
    <cellStyle name="Input 2" xfId="291" xr:uid="{00000000-0005-0000-0000-00006B010000}"/>
    <cellStyle name="Input 2 2" xfId="2534" xr:uid="{00000000-0005-0000-0000-00006C010000}"/>
    <cellStyle name="Input 3" xfId="2528" xr:uid="{00000000-0005-0000-0000-00006D010000}"/>
    <cellStyle name="Linked Cell" xfId="292" builtinId="24" customBuiltin="1"/>
    <cellStyle name="Linked Cell 2" xfId="293" xr:uid="{00000000-0005-0000-0000-00006E010000}"/>
    <cellStyle name="Millares 10" xfId="642" xr:uid="{00000000-0005-0000-0000-000070010000}"/>
    <cellStyle name="Millares 10 2" xfId="577" xr:uid="{00000000-0005-0000-0000-000071010000}"/>
    <cellStyle name="Millares 10 2 2" xfId="643" xr:uid="{00000000-0005-0000-0000-000072010000}"/>
    <cellStyle name="Millares 10 2 2 2" xfId="644" xr:uid="{00000000-0005-0000-0000-000073010000}"/>
    <cellStyle name="Millares 10 2 2 2 2" xfId="645" xr:uid="{00000000-0005-0000-0000-000074010000}"/>
    <cellStyle name="Millares 10 2 2 2 2 2" xfId="1142" xr:uid="{00000000-0005-0000-0000-000075010000}"/>
    <cellStyle name="Millares 10 2 2 2 2 2 2" xfId="1637" xr:uid="{00000000-0005-0000-0000-000076010000}"/>
    <cellStyle name="Millares 10 2 2 2 2 3" xfId="1638" xr:uid="{00000000-0005-0000-0000-000077010000}"/>
    <cellStyle name="Millares 10 2 2 2 3" xfId="1143" xr:uid="{00000000-0005-0000-0000-000078010000}"/>
    <cellStyle name="Millares 10 2 2 2 3 2" xfId="1639" xr:uid="{00000000-0005-0000-0000-000079010000}"/>
    <cellStyle name="Millares 10 2 2 2 4" xfId="1640" xr:uid="{00000000-0005-0000-0000-00007A010000}"/>
    <cellStyle name="Millares 10 2 2 3" xfId="646" xr:uid="{00000000-0005-0000-0000-00007B010000}"/>
    <cellStyle name="Millares 10 2 2 3 2" xfId="1144" xr:uid="{00000000-0005-0000-0000-00007C010000}"/>
    <cellStyle name="Millares 10 2 2 3 2 2" xfId="1641" xr:uid="{00000000-0005-0000-0000-00007D010000}"/>
    <cellStyle name="Millares 10 2 2 3 3" xfId="1642" xr:uid="{00000000-0005-0000-0000-00007E010000}"/>
    <cellStyle name="Millares 10 2 2 4" xfId="1145" xr:uid="{00000000-0005-0000-0000-00007F010000}"/>
    <cellStyle name="Millares 10 2 2 4 2" xfId="1643" xr:uid="{00000000-0005-0000-0000-000080010000}"/>
    <cellStyle name="Millares 10 2 2 5" xfId="1644" xr:uid="{00000000-0005-0000-0000-000081010000}"/>
    <cellStyle name="Millares 10 2 3" xfId="647" xr:uid="{00000000-0005-0000-0000-000082010000}"/>
    <cellStyle name="Millares 10 2 3 2" xfId="648" xr:uid="{00000000-0005-0000-0000-000083010000}"/>
    <cellStyle name="Millares 10 2 3 2 2" xfId="1146" xr:uid="{00000000-0005-0000-0000-000084010000}"/>
    <cellStyle name="Millares 10 2 3 2 2 2" xfId="1645" xr:uid="{00000000-0005-0000-0000-000085010000}"/>
    <cellStyle name="Millares 10 2 3 2 3" xfId="1646" xr:uid="{00000000-0005-0000-0000-000086010000}"/>
    <cellStyle name="Millares 10 2 3 3" xfId="1147" xr:uid="{00000000-0005-0000-0000-000087010000}"/>
    <cellStyle name="Millares 10 2 3 3 2" xfId="1647" xr:uid="{00000000-0005-0000-0000-000088010000}"/>
    <cellStyle name="Millares 10 2 3 4" xfId="1648" xr:uid="{00000000-0005-0000-0000-000089010000}"/>
    <cellStyle name="Millares 10 2 4" xfId="649" xr:uid="{00000000-0005-0000-0000-00008A010000}"/>
    <cellStyle name="Millares 10 2 4 2" xfId="1148" xr:uid="{00000000-0005-0000-0000-00008B010000}"/>
    <cellStyle name="Millares 10 2 4 2 2" xfId="1649" xr:uid="{00000000-0005-0000-0000-00008C010000}"/>
    <cellStyle name="Millares 10 2 4 3" xfId="1650" xr:uid="{00000000-0005-0000-0000-00008D010000}"/>
    <cellStyle name="Millares 10 2 5" xfId="650" xr:uid="{00000000-0005-0000-0000-00008E010000}"/>
    <cellStyle name="Millares 10 2 5 2" xfId="2611" xr:uid="{00000000-0005-0000-0000-00008F010000}"/>
    <cellStyle name="Millares 10 2 6" xfId="1149" xr:uid="{00000000-0005-0000-0000-000090010000}"/>
    <cellStyle name="Millares 10 2 7" xfId="2491" xr:uid="{00000000-0005-0000-0000-000091010000}"/>
    <cellStyle name="Millares 10 2 8" xfId="2610" xr:uid="{00000000-0005-0000-0000-000092010000}"/>
    <cellStyle name="Millares 10 3" xfId="651" xr:uid="{00000000-0005-0000-0000-000093010000}"/>
    <cellStyle name="Millares 10 3 2" xfId="1651" xr:uid="{00000000-0005-0000-0000-000094010000}"/>
    <cellStyle name="Millares 10 4" xfId="2488" xr:uid="{00000000-0005-0000-0000-000095010000}"/>
    <cellStyle name="Millares 11" xfId="652" xr:uid="{00000000-0005-0000-0000-000096010000}"/>
    <cellStyle name="Millares 11 10" xfId="1652" xr:uid="{00000000-0005-0000-0000-000097010000}"/>
    <cellStyle name="Millares 11 2" xfId="653" xr:uid="{00000000-0005-0000-0000-000098010000}"/>
    <cellStyle name="Millares 11 2 2" xfId="1653" xr:uid="{00000000-0005-0000-0000-000099010000}"/>
    <cellStyle name="Millares 11 2 3" xfId="2596" xr:uid="{00000000-0005-0000-0000-00009A010000}"/>
    <cellStyle name="Millares 11 3" xfId="654" xr:uid="{00000000-0005-0000-0000-00009B010000}"/>
    <cellStyle name="Millares 11 3 2" xfId="1654" xr:uid="{00000000-0005-0000-0000-00009C010000}"/>
    <cellStyle name="Millares 11 4" xfId="655" xr:uid="{00000000-0005-0000-0000-00009D010000}"/>
    <cellStyle name="Millares 11 4 2" xfId="1655" xr:uid="{00000000-0005-0000-0000-00009E010000}"/>
    <cellStyle name="Millares 11 5" xfId="656" xr:uid="{00000000-0005-0000-0000-00009F010000}"/>
    <cellStyle name="Millares 11 5 2" xfId="1656" xr:uid="{00000000-0005-0000-0000-0000A0010000}"/>
    <cellStyle name="Millares 11 6" xfId="657" xr:uid="{00000000-0005-0000-0000-0000A1010000}"/>
    <cellStyle name="Millares 11 6 2" xfId="1657" xr:uid="{00000000-0005-0000-0000-0000A2010000}"/>
    <cellStyle name="Millares 11 7" xfId="658" xr:uid="{00000000-0005-0000-0000-0000A3010000}"/>
    <cellStyle name="Millares 11 7 2" xfId="1658" xr:uid="{00000000-0005-0000-0000-0000A4010000}"/>
    <cellStyle name="Millares 11 8" xfId="659" xr:uid="{00000000-0005-0000-0000-0000A5010000}"/>
    <cellStyle name="Millares 11 8 2" xfId="1659" xr:uid="{00000000-0005-0000-0000-0000A6010000}"/>
    <cellStyle name="Millares 11 9" xfId="660" xr:uid="{00000000-0005-0000-0000-0000A7010000}"/>
    <cellStyle name="Millares 11 9 2" xfId="1660" xr:uid="{00000000-0005-0000-0000-0000A8010000}"/>
    <cellStyle name="Millares 12" xfId="661" xr:uid="{00000000-0005-0000-0000-0000A9010000}"/>
    <cellStyle name="Millares 12 2" xfId="1012" xr:uid="{00000000-0005-0000-0000-0000AA010000}"/>
    <cellStyle name="Millares 12 3" xfId="1150" xr:uid="{00000000-0005-0000-0000-0000AB010000}"/>
    <cellStyle name="Millares 13" xfId="662" xr:uid="{00000000-0005-0000-0000-0000AC010000}"/>
    <cellStyle name="Millares 13 10" xfId="1013" xr:uid="{00000000-0005-0000-0000-0000AD010000}"/>
    <cellStyle name="Millares 13 10 2" xfId="1151" xr:uid="{00000000-0005-0000-0000-0000AE010000}"/>
    <cellStyle name="Millares 13 11" xfId="1152" xr:uid="{00000000-0005-0000-0000-0000AF010000}"/>
    <cellStyle name="Millares 13 11 2" xfId="1661" xr:uid="{00000000-0005-0000-0000-0000B0010000}"/>
    <cellStyle name="Millares 13 12" xfId="663" xr:uid="{00000000-0005-0000-0000-0000B1010000}"/>
    <cellStyle name="Millares 13 12 2" xfId="1662" xr:uid="{00000000-0005-0000-0000-0000B2010000}"/>
    <cellStyle name="Millares 13 13" xfId="664" xr:uid="{00000000-0005-0000-0000-0000B3010000}"/>
    <cellStyle name="Millares 13 13 2" xfId="1663" xr:uid="{00000000-0005-0000-0000-0000B4010000}"/>
    <cellStyle name="Millares 13 14" xfId="1153" xr:uid="{00000000-0005-0000-0000-0000B5010000}"/>
    <cellStyle name="Millares 13 14 2" xfId="1664" xr:uid="{00000000-0005-0000-0000-0000B6010000}"/>
    <cellStyle name="Millares 13 15" xfId="1154" xr:uid="{00000000-0005-0000-0000-0000B7010000}"/>
    <cellStyle name="Millares 13 15 2" xfId="1665" xr:uid="{00000000-0005-0000-0000-0000B8010000}"/>
    <cellStyle name="Millares 13 16" xfId="1155" xr:uid="{00000000-0005-0000-0000-0000B9010000}"/>
    <cellStyle name="Millares 13 16 2" xfId="1666" xr:uid="{00000000-0005-0000-0000-0000BA010000}"/>
    <cellStyle name="Millares 13 17" xfId="1667" xr:uid="{00000000-0005-0000-0000-0000BB010000}"/>
    <cellStyle name="Millares 13 2" xfId="665" xr:uid="{00000000-0005-0000-0000-0000BC010000}"/>
    <cellStyle name="Millares 13 2 2" xfId="666" xr:uid="{00000000-0005-0000-0000-0000BD010000}"/>
    <cellStyle name="Millares 13 2 2 2" xfId="667" xr:uid="{00000000-0005-0000-0000-0000BE010000}"/>
    <cellStyle name="Millares 13 2 2 2 2" xfId="1156" xr:uid="{00000000-0005-0000-0000-0000BF010000}"/>
    <cellStyle name="Millares 13 2 2 2 2 2" xfId="1668" xr:uid="{00000000-0005-0000-0000-0000C0010000}"/>
    <cellStyle name="Millares 13 2 2 2 3" xfId="1669" xr:uid="{00000000-0005-0000-0000-0000C1010000}"/>
    <cellStyle name="Millares 13 2 2 3" xfId="1157" xr:uid="{00000000-0005-0000-0000-0000C2010000}"/>
    <cellStyle name="Millares 13 2 2 3 2" xfId="1670" xr:uid="{00000000-0005-0000-0000-0000C3010000}"/>
    <cellStyle name="Millares 13 2 2 4" xfId="1671" xr:uid="{00000000-0005-0000-0000-0000C4010000}"/>
    <cellStyle name="Millares 13 2 3" xfId="668" xr:uid="{00000000-0005-0000-0000-0000C5010000}"/>
    <cellStyle name="Millares 13 2 3 2" xfId="1158" xr:uid="{00000000-0005-0000-0000-0000C6010000}"/>
    <cellStyle name="Millares 13 2 3 2 2" xfId="1672" xr:uid="{00000000-0005-0000-0000-0000C7010000}"/>
    <cellStyle name="Millares 13 2 3 3" xfId="1673" xr:uid="{00000000-0005-0000-0000-0000C8010000}"/>
    <cellStyle name="Millares 13 2 4" xfId="1159" xr:uid="{00000000-0005-0000-0000-0000C9010000}"/>
    <cellStyle name="Millares 13 2 4 2" xfId="1674" xr:uid="{00000000-0005-0000-0000-0000CA010000}"/>
    <cellStyle name="Millares 13 2 5" xfId="1675" xr:uid="{00000000-0005-0000-0000-0000CB010000}"/>
    <cellStyle name="Millares 13 3" xfId="669" xr:uid="{00000000-0005-0000-0000-0000CC010000}"/>
    <cellStyle name="Millares 13 3 2" xfId="670" xr:uid="{00000000-0005-0000-0000-0000CD010000}"/>
    <cellStyle name="Millares 13 3 2 2" xfId="1160" xr:uid="{00000000-0005-0000-0000-0000CE010000}"/>
    <cellStyle name="Millares 13 3 2 2 2" xfId="1676" xr:uid="{00000000-0005-0000-0000-0000CF010000}"/>
    <cellStyle name="Millares 13 3 2 3" xfId="1677" xr:uid="{00000000-0005-0000-0000-0000D0010000}"/>
    <cellStyle name="Millares 13 3 3" xfId="1161" xr:uid="{00000000-0005-0000-0000-0000D1010000}"/>
    <cellStyle name="Millares 13 3 3 2" xfId="1678" xr:uid="{00000000-0005-0000-0000-0000D2010000}"/>
    <cellStyle name="Millares 13 3 4" xfId="1679" xr:uid="{00000000-0005-0000-0000-0000D3010000}"/>
    <cellStyle name="Millares 13 4" xfId="671" xr:uid="{00000000-0005-0000-0000-0000D4010000}"/>
    <cellStyle name="Millares 13 4 2" xfId="1162" xr:uid="{00000000-0005-0000-0000-0000D5010000}"/>
    <cellStyle name="Millares 13 4 2 2" xfId="1680" xr:uid="{00000000-0005-0000-0000-0000D6010000}"/>
    <cellStyle name="Millares 13 4 3" xfId="1681" xr:uid="{00000000-0005-0000-0000-0000D7010000}"/>
    <cellStyle name="Millares 13 5" xfId="672" xr:uid="{00000000-0005-0000-0000-0000D8010000}"/>
    <cellStyle name="Millares 13 5 2" xfId="1682" xr:uid="{00000000-0005-0000-0000-0000D9010000}"/>
    <cellStyle name="Millares 13 6" xfId="673" xr:uid="{00000000-0005-0000-0000-0000DA010000}"/>
    <cellStyle name="Millares 13 6 2" xfId="1683" xr:uid="{00000000-0005-0000-0000-0000DB010000}"/>
    <cellStyle name="Millares 13 7" xfId="674" xr:uid="{00000000-0005-0000-0000-0000DC010000}"/>
    <cellStyle name="Millares 13 7 2" xfId="1684" xr:uid="{00000000-0005-0000-0000-0000DD010000}"/>
    <cellStyle name="Millares 13 8" xfId="675" xr:uid="{00000000-0005-0000-0000-0000DE010000}"/>
    <cellStyle name="Millares 13 8 2" xfId="1685" xr:uid="{00000000-0005-0000-0000-0000DF010000}"/>
    <cellStyle name="Millares 13 9" xfId="676" xr:uid="{00000000-0005-0000-0000-0000E0010000}"/>
    <cellStyle name="Millares 13 9 2" xfId="1163" xr:uid="{00000000-0005-0000-0000-0000E1010000}"/>
    <cellStyle name="Millares 13 9 2 2" xfId="1686" xr:uid="{00000000-0005-0000-0000-0000E2010000}"/>
    <cellStyle name="Millares 13 9 3" xfId="1687" xr:uid="{00000000-0005-0000-0000-0000E3010000}"/>
    <cellStyle name="Millares 14" xfId="677" xr:uid="{00000000-0005-0000-0000-0000E4010000}"/>
    <cellStyle name="Millares 14 2" xfId="1014" xr:uid="{00000000-0005-0000-0000-0000E5010000}"/>
    <cellStyle name="Millares 14 2 2" xfId="1166" xr:uid="{00000000-0005-0000-0000-0000E6010000}"/>
    <cellStyle name="Millares 14 2 2 2" xfId="1167" xr:uid="{00000000-0005-0000-0000-0000E7010000}"/>
    <cellStyle name="Millares 14 2 2 2 2" xfId="1168" xr:uid="{00000000-0005-0000-0000-0000E8010000}"/>
    <cellStyle name="Millares 14 2 2 2 2 2" xfId="1169" xr:uid="{00000000-0005-0000-0000-0000E9010000}"/>
    <cellStyle name="Millares 14 2 2 2 2 2 2" xfId="1688" xr:uid="{00000000-0005-0000-0000-0000EA010000}"/>
    <cellStyle name="Millares 14 2 2 2 2 3" xfId="1689" xr:uid="{00000000-0005-0000-0000-0000EB010000}"/>
    <cellStyle name="Millares 14 2 2 2 3" xfId="1690" xr:uid="{00000000-0005-0000-0000-0000EC010000}"/>
    <cellStyle name="Millares 14 2 2 3" xfId="1691" xr:uid="{00000000-0005-0000-0000-0000ED010000}"/>
    <cellStyle name="Millares 14 2 3" xfId="1165" xr:uid="{00000000-0005-0000-0000-0000EE010000}"/>
    <cellStyle name="Millares 14 3" xfId="1078" xr:uid="{00000000-0005-0000-0000-0000EF010000}"/>
    <cellStyle name="Millares 14 4" xfId="1164" xr:uid="{00000000-0005-0000-0000-0000F0010000}"/>
    <cellStyle name="Millares 15" xfId="295" xr:uid="{00000000-0005-0000-0000-0000F1010000}"/>
    <cellStyle name="Millares 15 2" xfId="1170" xr:uid="{00000000-0005-0000-0000-0000F2010000}"/>
    <cellStyle name="Millares 16" xfId="678" xr:uid="{00000000-0005-0000-0000-0000F3010000}"/>
    <cellStyle name="Millares 16 2" xfId="1015" xr:uid="{00000000-0005-0000-0000-0000F4010000}"/>
    <cellStyle name="Millares 16 2 2" xfId="1692" xr:uid="{00000000-0005-0000-0000-0000F5010000}"/>
    <cellStyle name="Millares 16 3" xfId="1171" xr:uid="{00000000-0005-0000-0000-0000F6010000}"/>
    <cellStyle name="Millares 17" xfId="1016" xr:uid="{00000000-0005-0000-0000-0000F7010000}"/>
    <cellStyle name="Millares 17 2" xfId="1173" xr:uid="{00000000-0005-0000-0000-0000F8010000}"/>
    <cellStyle name="Millares 17 2 2" xfId="1693" xr:uid="{00000000-0005-0000-0000-0000F9010000}"/>
    <cellStyle name="Millares 17 3" xfId="1172" xr:uid="{00000000-0005-0000-0000-0000FA010000}"/>
    <cellStyle name="Millares 18" xfId="1059" xr:uid="{00000000-0005-0000-0000-0000FB010000}"/>
    <cellStyle name="Millares 18 2" xfId="1066" xr:uid="{00000000-0005-0000-0000-0000FC010000}"/>
    <cellStyle name="Millares 18 3" xfId="1174" xr:uid="{00000000-0005-0000-0000-0000FD010000}"/>
    <cellStyle name="Millares 19" xfId="1075" xr:uid="{00000000-0005-0000-0000-0000FE010000}"/>
    <cellStyle name="Millares 19 2" xfId="1081" xr:uid="{00000000-0005-0000-0000-0000FF010000}"/>
    <cellStyle name="Millares 19 2 2" xfId="1694" xr:uid="{00000000-0005-0000-0000-000000020000}"/>
    <cellStyle name="Millares 19 3" xfId="1175" xr:uid="{00000000-0005-0000-0000-000001020000}"/>
    <cellStyle name="Millares 2" xfId="296" xr:uid="{00000000-0005-0000-0000-000002020000}"/>
    <cellStyle name="Millares 2 10" xfId="679" xr:uid="{00000000-0005-0000-0000-000003020000}"/>
    <cellStyle name="Millares 2 11" xfId="1089" xr:uid="{00000000-0005-0000-0000-000004020000}"/>
    <cellStyle name="Millares 2 2" xfId="297" xr:uid="{00000000-0005-0000-0000-000005020000}"/>
    <cellStyle name="Millares 2 2 2" xfId="680" xr:uid="{00000000-0005-0000-0000-000006020000}"/>
    <cellStyle name="Millares 2 2 2 2" xfId="1176" xr:uid="{00000000-0005-0000-0000-000007020000}"/>
    <cellStyle name="Millares 2 2 3" xfId="681" xr:uid="{00000000-0005-0000-0000-000008020000}"/>
    <cellStyle name="Millares 2 2 3 2" xfId="1695" xr:uid="{00000000-0005-0000-0000-000009020000}"/>
    <cellStyle name="Millares 2 2 4" xfId="2597" xr:uid="{00000000-0005-0000-0000-00000A020000}"/>
    <cellStyle name="Millares 2 3" xfId="298" xr:uid="{00000000-0005-0000-0000-00000B020000}"/>
    <cellStyle name="Millares 2 3 2" xfId="682" xr:uid="{00000000-0005-0000-0000-00000C020000}"/>
    <cellStyle name="Millares 2 4" xfId="299" xr:uid="{00000000-0005-0000-0000-00000D020000}"/>
    <cellStyle name="Millares 2 4 2" xfId="300" xr:uid="{00000000-0005-0000-0000-00000E020000}"/>
    <cellStyle name="Millares 2 4 2 2" xfId="1696" xr:uid="{00000000-0005-0000-0000-00000F020000}"/>
    <cellStyle name="Millares 2 5" xfId="301" xr:uid="{00000000-0005-0000-0000-000010020000}"/>
    <cellStyle name="Millares 2 5 2" xfId="1177" xr:uid="{00000000-0005-0000-0000-000011020000}"/>
    <cellStyle name="Millares 2 6" xfId="302" xr:uid="{00000000-0005-0000-0000-000012020000}"/>
    <cellStyle name="Millares 2 6 2" xfId="1178" xr:uid="{00000000-0005-0000-0000-000013020000}"/>
    <cellStyle name="Millares 2 7" xfId="303" xr:uid="{00000000-0005-0000-0000-000014020000}"/>
    <cellStyle name="Millares 2 7 2" xfId="2586" xr:uid="{00000000-0005-0000-0000-000015020000}"/>
    <cellStyle name="Millares 2 8" xfId="304" xr:uid="{00000000-0005-0000-0000-000016020000}"/>
    <cellStyle name="Millares 2 9" xfId="305" xr:uid="{00000000-0005-0000-0000-000017020000}"/>
    <cellStyle name="Millares 20" xfId="1084" xr:uid="{00000000-0005-0000-0000-000018020000}"/>
    <cellStyle name="Millares 21" xfId="1095" xr:uid="{00000000-0005-0000-0000-000019020000}"/>
    <cellStyle name="Millares 21 2" xfId="2472" xr:uid="{00000000-0005-0000-0000-00001A020000}"/>
    <cellStyle name="Millares 21 3" xfId="2643" xr:uid="{00000000-0005-0000-0000-00001B020000}"/>
    <cellStyle name="Millares 22" xfId="2473" xr:uid="{00000000-0005-0000-0000-00001C020000}"/>
    <cellStyle name="Millares 23" xfId="2476" xr:uid="{00000000-0005-0000-0000-00001D020000}"/>
    <cellStyle name="Millares 23 2" xfId="2585" xr:uid="{00000000-0005-0000-0000-00001E020000}"/>
    <cellStyle name="Millares 24" xfId="2484" xr:uid="{00000000-0005-0000-0000-00001F020000}"/>
    <cellStyle name="Millares 25" xfId="2544" xr:uid="{00000000-0005-0000-0000-000020020000}"/>
    <cellStyle name="Millares 25 2" xfId="2555" xr:uid="{00000000-0005-0000-0000-000021020000}"/>
    <cellStyle name="Millares 25 3" xfId="2648" xr:uid="{00000000-0005-0000-0000-000022020000}"/>
    <cellStyle name="Millares 26" xfId="2549" xr:uid="{00000000-0005-0000-0000-000023020000}"/>
    <cellStyle name="Millares 26 2" xfId="2559" xr:uid="{00000000-0005-0000-0000-000024020000}"/>
    <cellStyle name="Millares 26 3" xfId="2651" xr:uid="{00000000-0005-0000-0000-000025020000}"/>
    <cellStyle name="Millares 27" xfId="2565" xr:uid="{00000000-0005-0000-0000-000026020000}"/>
    <cellStyle name="Millares 28" xfId="2567" xr:uid="{00000000-0005-0000-0000-000027020000}"/>
    <cellStyle name="Millares 29" xfId="2570" xr:uid="{00000000-0005-0000-0000-000028020000}"/>
    <cellStyle name="Millares 3" xfId="306" xr:uid="{00000000-0005-0000-0000-000029020000}"/>
    <cellStyle name="Millares 3 10" xfId="1179" xr:uid="{00000000-0005-0000-0000-00002A020000}"/>
    <cellStyle name="Millares 3 10 2" xfId="1697" xr:uid="{00000000-0005-0000-0000-00002B020000}"/>
    <cellStyle name="Millares 3 11" xfId="1180" xr:uid="{00000000-0005-0000-0000-00002C020000}"/>
    <cellStyle name="Millares 3 11 2" xfId="1698" xr:uid="{00000000-0005-0000-0000-00002D020000}"/>
    <cellStyle name="Millares 3 12" xfId="1181" xr:uid="{00000000-0005-0000-0000-00002E020000}"/>
    <cellStyle name="Millares 3 12 2" xfId="1699" xr:uid="{00000000-0005-0000-0000-00002F020000}"/>
    <cellStyle name="Millares 3 13" xfId="1182" xr:uid="{00000000-0005-0000-0000-000030020000}"/>
    <cellStyle name="Millares 3 13 2" xfId="1700" xr:uid="{00000000-0005-0000-0000-000031020000}"/>
    <cellStyle name="Millares 3 14" xfId="1183" xr:uid="{00000000-0005-0000-0000-000032020000}"/>
    <cellStyle name="Millares 3 14 2" xfId="1701" xr:uid="{00000000-0005-0000-0000-000033020000}"/>
    <cellStyle name="Millares 3 15" xfId="1184" xr:uid="{00000000-0005-0000-0000-000034020000}"/>
    <cellStyle name="Millares 3 15 2" xfId="1702" xr:uid="{00000000-0005-0000-0000-000035020000}"/>
    <cellStyle name="Millares 3 16" xfId="1185" xr:uid="{00000000-0005-0000-0000-000036020000}"/>
    <cellStyle name="Millares 3 16 2" xfId="1703" xr:uid="{00000000-0005-0000-0000-000037020000}"/>
    <cellStyle name="Millares 3 17" xfId="1704" xr:uid="{00000000-0005-0000-0000-000038020000}"/>
    <cellStyle name="Millares 3 18" xfId="2598" xr:uid="{00000000-0005-0000-0000-000039020000}"/>
    <cellStyle name="Millares 3 2" xfId="683" xr:uid="{00000000-0005-0000-0000-00003A020000}"/>
    <cellStyle name="Millares 3 2 2" xfId="1705" xr:uid="{00000000-0005-0000-0000-00003B020000}"/>
    <cellStyle name="Millares 3 3" xfId="684" xr:uid="{00000000-0005-0000-0000-00003C020000}"/>
    <cellStyle name="Millares 3 3 2" xfId="1706" xr:uid="{00000000-0005-0000-0000-00003D020000}"/>
    <cellStyle name="Millares 3 4" xfId="685" xr:uid="{00000000-0005-0000-0000-00003E020000}"/>
    <cellStyle name="Millares 3 4 2" xfId="1707" xr:uid="{00000000-0005-0000-0000-00003F020000}"/>
    <cellStyle name="Millares 3 5" xfId="686" xr:uid="{00000000-0005-0000-0000-000040020000}"/>
    <cellStyle name="Millares 3 5 2" xfId="1708" xr:uid="{00000000-0005-0000-0000-000041020000}"/>
    <cellStyle name="Millares 3 6" xfId="687" xr:uid="{00000000-0005-0000-0000-000042020000}"/>
    <cellStyle name="Millares 3 6 2" xfId="1709" xr:uid="{00000000-0005-0000-0000-000043020000}"/>
    <cellStyle name="Millares 3 7" xfId="688" xr:uid="{00000000-0005-0000-0000-000044020000}"/>
    <cellStyle name="Millares 3 7 2" xfId="1710" xr:uid="{00000000-0005-0000-0000-000045020000}"/>
    <cellStyle name="Millares 3 8" xfId="689" xr:uid="{00000000-0005-0000-0000-000046020000}"/>
    <cellStyle name="Millares 3 8 2" xfId="1711" xr:uid="{00000000-0005-0000-0000-000047020000}"/>
    <cellStyle name="Millares 3 9" xfId="1186" xr:uid="{00000000-0005-0000-0000-000048020000}"/>
    <cellStyle name="Millares 3 9 2" xfId="1712" xr:uid="{00000000-0005-0000-0000-000049020000}"/>
    <cellStyle name="Millares 30" xfId="2571" xr:uid="{00000000-0005-0000-0000-00004A020000}"/>
    <cellStyle name="Millares 31" xfId="2572" xr:uid="{00000000-0005-0000-0000-00004B020000}"/>
    <cellStyle name="Millares 32" xfId="2576" xr:uid="{00000000-0005-0000-0000-00004C020000}"/>
    <cellStyle name="Millares 33" xfId="2587" xr:uid="{00000000-0005-0000-0000-00004D020000}"/>
    <cellStyle name="Millares 34" xfId="2592" xr:uid="{00000000-0005-0000-0000-00004E020000}"/>
    <cellStyle name="Millares 34 2" xfId="2655" xr:uid="{00000000-0005-0000-0000-00004F020000}"/>
    <cellStyle name="Millares 4" xfId="307" xr:uid="{00000000-0005-0000-0000-000050020000}"/>
    <cellStyle name="Millares 4 2" xfId="690" xr:uid="{00000000-0005-0000-0000-000051020000}"/>
    <cellStyle name="Millares 4 2 2" xfId="1713" xr:uid="{00000000-0005-0000-0000-000052020000}"/>
    <cellStyle name="Millares 4 3" xfId="1714" xr:uid="{00000000-0005-0000-0000-000053020000}"/>
    <cellStyle name="Millares 5" xfId="308" xr:uid="{00000000-0005-0000-0000-000054020000}"/>
    <cellStyle name="Millares 5 2" xfId="309" xr:uid="{00000000-0005-0000-0000-000055020000}"/>
    <cellStyle name="Millares 5 2 2" xfId="1187" xr:uid="{00000000-0005-0000-0000-000056020000}"/>
    <cellStyle name="Millares 6" xfId="310" xr:uid="{00000000-0005-0000-0000-000057020000}"/>
    <cellStyle name="Millares 6 2" xfId="554" xr:uid="{00000000-0005-0000-0000-000058020000}"/>
    <cellStyle name="Millares 6 2 2" xfId="1188" xr:uid="{00000000-0005-0000-0000-000059020000}"/>
    <cellStyle name="Millares 6 3" xfId="691" xr:uid="{00000000-0005-0000-0000-00005A020000}"/>
    <cellStyle name="Millares 6 3 2" xfId="1715" xr:uid="{00000000-0005-0000-0000-00005B020000}"/>
    <cellStyle name="Millares 6 4" xfId="692" xr:uid="{00000000-0005-0000-0000-00005C020000}"/>
    <cellStyle name="Millares 6 4 2" xfId="1716" xr:uid="{00000000-0005-0000-0000-00005D020000}"/>
    <cellStyle name="Millares 6 5" xfId="693" xr:uid="{00000000-0005-0000-0000-00005E020000}"/>
    <cellStyle name="Millares 6 5 2" xfId="1717" xr:uid="{00000000-0005-0000-0000-00005F020000}"/>
    <cellStyle name="Millares 6 6" xfId="694" xr:uid="{00000000-0005-0000-0000-000060020000}"/>
    <cellStyle name="Millares 6 6 2" xfId="1718" xr:uid="{00000000-0005-0000-0000-000061020000}"/>
    <cellStyle name="Millares 6 7" xfId="695" xr:uid="{00000000-0005-0000-0000-000062020000}"/>
    <cellStyle name="Millares 6 7 2" xfId="1719" xr:uid="{00000000-0005-0000-0000-000063020000}"/>
    <cellStyle name="Millares 6 8" xfId="1720" xr:uid="{00000000-0005-0000-0000-000064020000}"/>
    <cellStyle name="Millares 7" xfId="311" xr:uid="{00000000-0005-0000-0000-000065020000}"/>
    <cellStyle name="Millares 7 2" xfId="312" xr:uid="{00000000-0005-0000-0000-000066020000}"/>
    <cellStyle name="Millares 7 2 2" xfId="696" xr:uid="{00000000-0005-0000-0000-000067020000}"/>
    <cellStyle name="Millares 7 2 2 2" xfId="1721" xr:uid="{00000000-0005-0000-0000-000068020000}"/>
    <cellStyle name="Millares 7 2 3" xfId="1722" xr:uid="{00000000-0005-0000-0000-000069020000}"/>
    <cellStyle name="Millares 7 3" xfId="697" xr:uid="{00000000-0005-0000-0000-00006A020000}"/>
    <cellStyle name="Millares 7 3 2" xfId="1723" xr:uid="{00000000-0005-0000-0000-00006B020000}"/>
    <cellStyle name="Millares 7 4" xfId="698" xr:uid="{00000000-0005-0000-0000-00006C020000}"/>
    <cellStyle name="Millares 7 4 2" xfId="1724" xr:uid="{00000000-0005-0000-0000-00006D020000}"/>
    <cellStyle name="Millares 7 5" xfId="699" xr:uid="{00000000-0005-0000-0000-00006E020000}"/>
    <cellStyle name="Millares 7 5 2" xfId="1725" xr:uid="{00000000-0005-0000-0000-00006F020000}"/>
    <cellStyle name="Millares 7 6" xfId="700" xr:uid="{00000000-0005-0000-0000-000070020000}"/>
    <cellStyle name="Millares 7 6 2" xfId="1726" xr:uid="{00000000-0005-0000-0000-000071020000}"/>
    <cellStyle name="Millares 7 7" xfId="701" xr:uid="{00000000-0005-0000-0000-000072020000}"/>
    <cellStyle name="Millares 7 7 2" xfId="1727" xr:uid="{00000000-0005-0000-0000-000073020000}"/>
    <cellStyle name="Millares 7 8" xfId="702" xr:uid="{00000000-0005-0000-0000-000074020000}"/>
    <cellStyle name="Millares 7 8 2" xfId="1728" xr:uid="{00000000-0005-0000-0000-000075020000}"/>
    <cellStyle name="Millares 7 9" xfId="1189" xr:uid="{00000000-0005-0000-0000-000076020000}"/>
    <cellStyle name="Millares 7 9 2" xfId="2613" xr:uid="{00000000-0005-0000-0000-000077020000}"/>
    <cellStyle name="Millares 8" xfId="313" xr:uid="{00000000-0005-0000-0000-000078020000}"/>
    <cellStyle name="Millares 8 2" xfId="703" xr:uid="{00000000-0005-0000-0000-000079020000}"/>
    <cellStyle name="Millares 8 2 2" xfId="1729" xr:uid="{00000000-0005-0000-0000-00007A020000}"/>
    <cellStyle name="Millares 8 3" xfId="1190" xr:uid="{00000000-0005-0000-0000-00007B020000}"/>
    <cellStyle name="Millares 9" xfId="597" xr:uid="{00000000-0005-0000-0000-00007C020000}"/>
    <cellStyle name="Millares 9 2" xfId="704" xr:uid="{00000000-0005-0000-0000-00007D020000}"/>
    <cellStyle name="Millares 9 2 2" xfId="705" xr:uid="{00000000-0005-0000-0000-00007E020000}"/>
    <cellStyle name="Moneda 10" xfId="1730" xr:uid="{00000000-0005-0000-0000-00007F020000}"/>
    <cellStyle name="Moneda 11" xfId="2589" xr:uid="{00000000-0005-0000-0000-000080020000}"/>
    <cellStyle name="Moneda 2" xfId="314" xr:uid="{00000000-0005-0000-0000-000081020000}"/>
    <cellStyle name="Moneda 2 2" xfId="552" xr:uid="{00000000-0005-0000-0000-000082020000}"/>
    <cellStyle name="Moneda 2 3" xfId="1191" xr:uid="{00000000-0005-0000-0000-000083020000}"/>
    <cellStyle name="Moneda 2 4" xfId="2599" xr:uid="{00000000-0005-0000-0000-000084020000}"/>
    <cellStyle name="Moneda 3" xfId="1192" xr:uid="{00000000-0005-0000-0000-000085020000}"/>
    <cellStyle name="Moneda 3 2" xfId="1731" xr:uid="{00000000-0005-0000-0000-000086020000}"/>
    <cellStyle name="Moneda 3 3" xfId="2478" xr:uid="{00000000-0005-0000-0000-000087020000}"/>
    <cellStyle name="Moneda 4" xfId="1193" xr:uid="{00000000-0005-0000-0000-000088020000}"/>
    <cellStyle name="Moneda 4 2" xfId="1732" xr:uid="{00000000-0005-0000-0000-000089020000}"/>
    <cellStyle name="Moneda 4 3" xfId="2480" xr:uid="{00000000-0005-0000-0000-00008A020000}"/>
    <cellStyle name="Moneda 5" xfId="1194" xr:uid="{00000000-0005-0000-0000-00008B020000}"/>
    <cellStyle name="Moneda 5 2" xfId="1733" xr:uid="{00000000-0005-0000-0000-00008C020000}"/>
    <cellStyle name="Moneda 5 3" xfId="2481" xr:uid="{00000000-0005-0000-0000-00008D020000}"/>
    <cellStyle name="Moneda 6" xfId="1195" xr:uid="{00000000-0005-0000-0000-00008E020000}"/>
    <cellStyle name="Moneda 6 2" xfId="1734" xr:uid="{00000000-0005-0000-0000-00008F020000}"/>
    <cellStyle name="Moneda 7" xfId="1196" xr:uid="{00000000-0005-0000-0000-000090020000}"/>
    <cellStyle name="Moneda 7 2" xfId="1735" xr:uid="{00000000-0005-0000-0000-000091020000}"/>
    <cellStyle name="Moneda 8" xfId="1197" xr:uid="{00000000-0005-0000-0000-000092020000}"/>
    <cellStyle name="Moneda 8 2" xfId="1736" xr:uid="{00000000-0005-0000-0000-000093020000}"/>
    <cellStyle name="Moneda 9" xfId="1198" xr:uid="{00000000-0005-0000-0000-000094020000}"/>
    <cellStyle name="Moneda 9 2" xfId="1737" xr:uid="{00000000-0005-0000-0000-000095020000}"/>
    <cellStyle name="Neutral" xfId="1105" builtinId="28" customBuiltin="1"/>
    <cellStyle name="Neutral 2" xfId="315" xr:uid="{00000000-0005-0000-0000-000097020000}"/>
    <cellStyle name="Neutral 2 2" xfId="316" xr:uid="{00000000-0005-0000-0000-000098020000}"/>
    <cellStyle name="Normal" xfId="0" builtinId="0"/>
    <cellStyle name="Normal 10" xfId="317" xr:uid="{00000000-0005-0000-0000-00009A020000}"/>
    <cellStyle name="Normal 10 2" xfId="318" xr:uid="{00000000-0005-0000-0000-00009B020000}"/>
    <cellStyle name="Normal 10 2 2" xfId="319" xr:uid="{00000000-0005-0000-0000-00009C020000}"/>
    <cellStyle name="Normal 10 2 2 2" xfId="570" xr:uid="{00000000-0005-0000-0000-00009D020000}"/>
    <cellStyle name="Normal 10 2 2 2 2" xfId="1017" xr:uid="{00000000-0005-0000-0000-00009E020000}"/>
    <cellStyle name="Normal 10 2 2 2 2 2" xfId="1202" xr:uid="{00000000-0005-0000-0000-00009F020000}"/>
    <cellStyle name="Normal 10 2 2 2 3" xfId="1201" xr:uid="{00000000-0005-0000-0000-0000A0020000}"/>
    <cellStyle name="Normal 10 2 2 3" xfId="1203" xr:uid="{00000000-0005-0000-0000-0000A1020000}"/>
    <cellStyle name="Normal 10 2 2 3 2" xfId="1738" xr:uid="{00000000-0005-0000-0000-0000A2020000}"/>
    <cellStyle name="Normal 10 2 2 4" xfId="1200" xr:uid="{00000000-0005-0000-0000-0000A3020000}"/>
    <cellStyle name="Normal 10 2 3" xfId="601" xr:uid="{00000000-0005-0000-0000-0000A4020000}"/>
    <cellStyle name="Normal 10 2 3 2" xfId="1205" xr:uid="{00000000-0005-0000-0000-0000A5020000}"/>
    <cellStyle name="Normal 10 2 3 2 2" xfId="1739" xr:uid="{00000000-0005-0000-0000-0000A6020000}"/>
    <cellStyle name="Normal 10 2 3 3" xfId="1204" xr:uid="{00000000-0005-0000-0000-0000A7020000}"/>
    <cellStyle name="Normal 10 2 4" xfId="1206" xr:uid="{00000000-0005-0000-0000-0000A8020000}"/>
    <cellStyle name="Normal 10 2 4 2" xfId="1740" xr:uid="{00000000-0005-0000-0000-0000A9020000}"/>
    <cellStyle name="Normal 10 2 5" xfId="1199" xr:uid="{00000000-0005-0000-0000-0000AA020000}"/>
    <cellStyle name="Normal 10 3" xfId="320" xr:uid="{00000000-0005-0000-0000-0000AB020000}"/>
    <cellStyle name="Normal 10 3 2" xfId="321" xr:uid="{00000000-0005-0000-0000-0000AC020000}"/>
    <cellStyle name="Normal 10 3 2 2" xfId="1209" xr:uid="{00000000-0005-0000-0000-0000AD020000}"/>
    <cellStyle name="Normal 10 3 2 2 2" xfId="1741" xr:uid="{00000000-0005-0000-0000-0000AE020000}"/>
    <cellStyle name="Normal 10 3 2 3" xfId="1208" xr:uid="{00000000-0005-0000-0000-0000AF020000}"/>
    <cellStyle name="Normal 10 3 3" xfId="1210" xr:uid="{00000000-0005-0000-0000-0000B0020000}"/>
    <cellStyle name="Normal 10 3 3 2" xfId="1742" xr:uid="{00000000-0005-0000-0000-0000B1020000}"/>
    <cellStyle name="Normal 10 3 4" xfId="1207" xr:uid="{00000000-0005-0000-0000-0000B2020000}"/>
    <cellStyle name="Normal 10 4" xfId="322" xr:uid="{00000000-0005-0000-0000-0000B3020000}"/>
    <cellStyle name="Normal 10 4 2" xfId="1212" xr:uid="{00000000-0005-0000-0000-0000B4020000}"/>
    <cellStyle name="Normal 10 4 2 2" xfId="1743" xr:uid="{00000000-0005-0000-0000-0000B5020000}"/>
    <cellStyle name="Normal 10 4 3" xfId="1211" xr:uid="{00000000-0005-0000-0000-0000B6020000}"/>
    <cellStyle name="Normal 10 5" xfId="706" xr:uid="{00000000-0005-0000-0000-0000B7020000}"/>
    <cellStyle name="Normal 10 5 2" xfId="1744" xr:uid="{00000000-0005-0000-0000-0000B8020000}"/>
    <cellStyle name="Normal 10 6" xfId="1213" xr:uid="{00000000-0005-0000-0000-0000B9020000}"/>
    <cellStyle name="Normal 10 6 2" xfId="1136" xr:uid="{00000000-0005-0000-0000-0000BA020000}"/>
    <cellStyle name="Normal 10 6 2 2" xfId="1214" xr:uid="{00000000-0005-0000-0000-0000BB020000}"/>
    <cellStyle name="Normal 10 6 2 2 2" xfId="1745" xr:uid="{00000000-0005-0000-0000-0000BC020000}"/>
    <cellStyle name="Normal 10 6 2 2 3" xfId="2494" xr:uid="{00000000-0005-0000-0000-0000BD020000}"/>
    <cellStyle name="Normal 10 6 2 3" xfId="1215" xr:uid="{00000000-0005-0000-0000-0000BE020000}"/>
    <cellStyle name="Normal 10 6 2 3 2" xfId="1746" xr:uid="{00000000-0005-0000-0000-0000BF020000}"/>
    <cellStyle name="Normal 10 6 2 4" xfId="1747" xr:uid="{00000000-0005-0000-0000-0000C0020000}"/>
    <cellStyle name="Normal 10 6 2 5" xfId="2495" xr:uid="{00000000-0005-0000-0000-0000C1020000}"/>
    <cellStyle name="Normal 10 6 3" xfId="1748" xr:uid="{00000000-0005-0000-0000-0000C2020000}"/>
    <cellStyle name="Normal 10 7" xfId="1216" xr:uid="{00000000-0005-0000-0000-0000C3020000}"/>
    <cellStyle name="Normal 10 7 2" xfId="1217" xr:uid="{00000000-0005-0000-0000-0000C4020000}"/>
    <cellStyle name="Normal 10 7 2 2" xfId="1749" xr:uid="{00000000-0005-0000-0000-0000C5020000}"/>
    <cellStyle name="Normal 10 7 3" xfId="1750" xr:uid="{00000000-0005-0000-0000-0000C6020000}"/>
    <cellStyle name="Normal 10 8" xfId="1751" xr:uid="{00000000-0005-0000-0000-0000C7020000}"/>
    <cellStyle name="Normal 10 9" xfId="2490" xr:uid="{00000000-0005-0000-0000-0000C8020000}"/>
    <cellStyle name="Normal 100" xfId="707" xr:uid="{00000000-0005-0000-0000-0000C9020000}"/>
    <cellStyle name="Normal 101" xfId="708" xr:uid="{00000000-0005-0000-0000-0000CA020000}"/>
    <cellStyle name="Normal 101 2" xfId="1018" xr:uid="{00000000-0005-0000-0000-0000CB020000}"/>
    <cellStyle name="Normal 102" xfId="709" xr:uid="{00000000-0005-0000-0000-0000CC020000}"/>
    <cellStyle name="Normal 102 2" xfId="1019" xr:uid="{00000000-0005-0000-0000-0000CD020000}"/>
    <cellStyle name="Normal 103" xfId="710" xr:uid="{00000000-0005-0000-0000-0000CE020000}"/>
    <cellStyle name="Normal 103 2" xfId="1020" xr:uid="{00000000-0005-0000-0000-0000CF020000}"/>
    <cellStyle name="Normal 104" xfId="711" xr:uid="{00000000-0005-0000-0000-0000D0020000}"/>
    <cellStyle name="Normal 104 2" xfId="1021" xr:uid="{00000000-0005-0000-0000-0000D1020000}"/>
    <cellStyle name="Normal 105" xfId="712" xr:uid="{00000000-0005-0000-0000-0000D2020000}"/>
    <cellStyle name="Normal 106" xfId="713" xr:uid="{00000000-0005-0000-0000-0000D3020000}"/>
    <cellStyle name="Normal 107" xfId="714" xr:uid="{00000000-0005-0000-0000-0000D4020000}"/>
    <cellStyle name="Normal 107 2" xfId="1022" xr:uid="{00000000-0005-0000-0000-0000D5020000}"/>
    <cellStyle name="Normal 108" xfId="1023" xr:uid="{00000000-0005-0000-0000-0000D6020000}"/>
    <cellStyle name="Normal 109" xfId="1024" xr:uid="{00000000-0005-0000-0000-0000D7020000}"/>
    <cellStyle name="Normal 11" xfId="323" xr:uid="{00000000-0005-0000-0000-0000D8020000}"/>
    <cellStyle name="Normal 11 2" xfId="324" xr:uid="{00000000-0005-0000-0000-0000D9020000}"/>
    <cellStyle name="Normal 11 2 2" xfId="325" xr:uid="{00000000-0005-0000-0000-0000DA020000}"/>
    <cellStyle name="Normal 11 2 2 2" xfId="715" xr:uid="{00000000-0005-0000-0000-0000DB020000}"/>
    <cellStyle name="Normal 11 2 2 2 2" xfId="716" xr:uid="{00000000-0005-0000-0000-0000DC020000}"/>
    <cellStyle name="Normal 11 2 2 2 2 2" xfId="1218" xr:uid="{00000000-0005-0000-0000-0000DD020000}"/>
    <cellStyle name="Normal 11 2 2 2 2 2 2" xfId="1752" xr:uid="{00000000-0005-0000-0000-0000DE020000}"/>
    <cellStyle name="Normal 11 2 2 2 2 3" xfId="1753" xr:uid="{00000000-0005-0000-0000-0000DF020000}"/>
    <cellStyle name="Normal 11 2 2 2 3" xfId="1219" xr:uid="{00000000-0005-0000-0000-0000E0020000}"/>
    <cellStyle name="Normal 11 2 2 2 3 2" xfId="1754" xr:uid="{00000000-0005-0000-0000-0000E1020000}"/>
    <cellStyle name="Normal 11 2 2 2 4" xfId="1755" xr:uid="{00000000-0005-0000-0000-0000E2020000}"/>
    <cellStyle name="Normal 11 2 2 3" xfId="717" xr:uid="{00000000-0005-0000-0000-0000E3020000}"/>
    <cellStyle name="Normal 11 2 2 3 2" xfId="1220" xr:uid="{00000000-0005-0000-0000-0000E4020000}"/>
    <cellStyle name="Normal 11 2 2 3 2 2" xfId="1756" xr:uid="{00000000-0005-0000-0000-0000E5020000}"/>
    <cellStyle name="Normal 11 2 2 3 3" xfId="1757" xr:uid="{00000000-0005-0000-0000-0000E6020000}"/>
    <cellStyle name="Normal 11 2 2 4" xfId="1221" xr:uid="{00000000-0005-0000-0000-0000E7020000}"/>
    <cellStyle name="Normal 11 2 2 4 2" xfId="1758" xr:uid="{00000000-0005-0000-0000-0000E8020000}"/>
    <cellStyle name="Normal 11 2 2 5" xfId="1759" xr:uid="{00000000-0005-0000-0000-0000E9020000}"/>
    <cellStyle name="Normal 11 2 3" xfId="718" xr:uid="{00000000-0005-0000-0000-0000EA020000}"/>
    <cellStyle name="Normal 11 2 3 2" xfId="719" xr:uid="{00000000-0005-0000-0000-0000EB020000}"/>
    <cellStyle name="Normal 11 2 3 2 2" xfId="1222" xr:uid="{00000000-0005-0000-0000-0000EC020000}"/>
    <cellStyle name="Normal 11 2 3 2 2 2" xfId="1760" xr:uid="{00000000-0005-0000-0000-0000ED020000}"/>
    <cellStyle name="Normal 11 2 3 2 3" xfId="1761" xr:uid="{00000000-0005-0000-0000-0000EE020000}"/>
    <cellStyle name="Normal 11 2 3 3" xfId="1223" xr:uid="{00000000-0005-0000-0000-0000EF020000}"/>
    <cellStyle name="Normal 11 2 3 3 2" xfId="1762" xr:uid="{00000000-0005-0000-0000-0000F0020000}"/>
    <cellStyle name="Normal 11 2 3 4" xfId="1763" xr:uid="{00000000-0005-0000-0000-0000F1020000}"/>
    <cellStyle name="Normal 11 2 4" xfId="720" xr:uid="{00000000-0005-0000-0000-0000F2020000}"/>
    <cellStyle name="Normal 11 2 4 2" xfId="1224" xr:uid="{00000000-0005-0000-0000-0000F3020000}"/>
    <cellStyle name="Normal 11 2 4 2 2" xfId="1764" xr:uid="{00000000-0005-0000-0000-0000F4020000}"/>
    <cellStyle name="Normal 11 2 4 3" xfId="1765" xr:uid="{00000000-0005-0000-0000-0000F5020000}"/>
    <cellStyle name="Normal 11 2 5" xfId="1225" xr:uid="{00000000-0005-0000-0000-0000F6020000}"/>
    <cellStyle name="Normal 11 2 5 2" xfId="1766" xr:uid="{00000000-0005-0000-0000-0000F7020000}"/>
    <cellStyle name="Normal 11 2 6" xfId="1767" xr:uid="{00000000-0005-0000-0000-0000F8020000}"/>
    <cellStyle name="Normal 11 3" xfId="326" xr:uid="{00000000-0005-0000-0000-0000F9020000}"/>
    <cellStyle name="Normal 11 3 2" xfId="721" xr:uid="{00000000-0005-0000-0000-0000FA020000}"/>
    <cellStyle name="Normal 11 3 2 2" xfId="722" xr:uid="{00000000-0005-0000-0000-0000FB020000}"/>
    <cellStyle name="Normal 11 3 2 2 2" xfId="723" xr:uid="{00000000-0005-0000-0000-0000FC020000}"/>
    <cellStyle name="Normal 11 3 2 2 2 2" xfId="1226" xr:uid="{00000000-0005-0000-0000-0000FD020000}"/>
    <cellStyle name="Normal 11 3 2 2 2 2 2" xfId="1768" xr:uid="{00000000-0005-0000-0000-0000FE020000}"/>
    <cellStyle name="Normal 11 3 2 2 2 3" xfId="1769" xr:uid="{00000000-0005-0000-0000-0000FF020000}"/>
    <cellStyle name="Normal 11 3 2 2 3" xfId="1227" xr:uid="{00000000-0005-0000-0000-000000030000}"/>
    <cellStyle name="Normal 11 3 2 2 3 2" xfId="1770" xr:uid="{00000000-0005-0000-0000-000001030000}"/>
    <cellStyle name="Normal 11 3 2 2 4" xfId="1771" xr:uid="{00000000-0005-0000-0000-000002030000}"/>
    <cellStyle name="Normal 11 3 2 3" xfId="724" xr:uid="{00000000-0005-0000-0000-000003030000}"/>
    <cellStyle name="Normal 11 3 2 3 2" xfId="1228" xr:uid="{00000000-0005-0000-0000-000004030000}"/>
    <cellStyle name="Normal 11 3 2 3 2 2" xfId="1772" xr:uid="{00000000-0005-0000-0000-000005030000}"/>
    <cellStyle name="Normal 11 3 2 3 3" xfId="1773" xr:uid="{00000000-0005-0000-0000-000006030000}"/>
    <cellStyle name="Normal 11 3 2 4" xfId="1229" xr:uid="{00000000-0005-0000-0000-000007030000}"/>
    <cellStyle name="Normal 11 3 2 4 2" xfId="1774" xr:uid="{00000000-0005-0000-0000-000008030000}"/>
    <cellStyle name="Normal 11 3 2 5" xfId="1775" xr:uid="{00000000-0005-0000-0000-000009030000}"/>
    <cellStyle name="Normal 11 3 3" xfId="725" xr:uid="{00000000-0005-0000-0000-00000A030000}"/>
    <cellStyle name="Normal 11 3 3 2" xfId="726" xr:uid="{00000000-0005-0000-0000-00000B030000}"/>
    <cellStyle name="Normal 11 3 3 2 2" xfId="1230" xr:uid="{00000000-0005-0000-0000-00000C030000}"/>
    <cellStyle name="Normal 11 3 3 2 2 2" xfId="1776" xr:uid="{00000000-0005-0000-0000-00000D030000}"/>
    <cellStyle name="Normal 11 3 3 2 3" xfId="1777" xr:uid="{00000000-0005-0000-0000-00000E030000}"/>
    <cellStyle name="Normal 11 3 3 3" xfId="1231" xr:uid="{00000000-0005-0000-0000-00000F030000}"/>
    <cellStyle name="Normal 11 3 3 3 2" xfId="1778" xr:uid="{00000000-0005-0000-0000-000010030000}"/>
    <cellStyle name="Normal 11 3 3 4" xfId="1779" xr:uid="{00000000-0005-0000-0000-000011030000}"/>
    <cellStyle name="Normal 11 3 4" xfId="727" xr:uid="{00000000-0005-0000-0000-000012030000}"/>
    <cellStyle name="Normal 11 3 4 2" xfId="1232" xr:uid="{00000000-0005-0000-0000-000013030000}"/>
    <cellStyle name="Normal 11 3 4 2 2" xfId="1780" xr:uid="{00000000-0005-0000-0000-000014030000}"/>
    <cellStyle name="Normal 11 3 4 3" xfId="1781" xr:uid="{00000000-0005-0000-0000-000015030000}"/>
    <cellStyle name="Normal 11 3 5" xfId="1233" xr:uid="{00000000-0005-0000-0000-000016030000}"/>
    <cellStyle name="Normal 11 3 5 2" xfId="1782" xr:uid="{00000000-0005-0000-0000-000017030000}"/>
    <cellStyle name="Normal 11 3 6" xfId="1783" xr:uid="{00000000-0005-0000-0000-000018030000}"/>
    <cellStyle name="Normal 11 4" xfId="728" xr:uid="{00000000-0005-0000-0000-000019030000}"/>
    <cellStyle name="Normal 11 4 2" xfId="729" xr:uid="{00000000-0005-0000-0000-00001A030000}"/>
    <cellStyle name="Normal 11 4 2 2" xfId="730" xr:uid="{00000000-0005-0000-0000-00001B030000}"/>
    <cellStyle name="Normal 11 4 2 2 2" xfId="1234" xr:uid="{00000000-0005-0000-0000-00001C030000}"/>
    <cellStyle name="Normal 11 4 2 2 2 2" xfId="1784" xr:uid="{00000000-0005-0000-0000-00001D030000}"/>
    <cellStyle name="Normal 11 4 2 2 3" xfId="1785" xr:uid="{00000000-0005-0000-0000-00001E030000}"/>
    <cellStyle name="Normal 11 4 2 3" xfId="1235" xr:uid="{00000000-0005-0000-0000-00001F030000}"/>
    <cellStyle name="Normal 11 4 2 3 2" xfId="1786" xr:uid="{00000000-0005-0000-0000-000020030000}"/>
    <cellStyle name="Normal 11 4 2 4" xfId="1787" xr:uid="{00000000-0005-0000-0000-000021030000}"/>
    <cellStyle name="Normal 11 4 3" xfId="731" xr:uid="{00000000-0005-0000-0000-000022030000}"/>
    <cellStyle name="Normal 11 4 3 2" xfId="1236" xr:uid="{00000000-0005-0000-0000-000023030000}"/>
    <cellStyle name="Normal 11 4 3 2 2" xfId="1788" xr:uid="{00000000-0005-0000-0000-000024030000}"/>
    <cellStyle name="Normal 11 4 3 3" xfId="1789" xr:uid="{00000000-0005-0000-0000-000025030000}"/>
    <cellStyle name="Normal 11 4 4" xfId="1237" xr:uid="{00000000-0005-0000-0000-000026030000}"/>
    <cellStyle name="Normal 11 4 4 2" xfId="1790" xr:uid="{00000000-0005-0000-0000-000027030000}"/>
    <cellStyle name="Normal 11 4 5" xfId="1791" xr:uid="{00000000-0005-0000-0000-000028030000}"/>
    <cellStyle name="Normal 11 5" xfId="732" xr:uid="{00000000-0005-0000-0000-000029030000}"/>
    <cellStyle name="Normal 11 5 2" xfId="733" xr:uid="{00000000-0005-0000-0000-00002A030000}"/>
    <cellStyle name="Normal 11 5 2 2" xfId="1238" xr:uid="{00000000-0005-0000-0000-00002B030000}"/>
    <cellStyle name="Normal 11 5 2 2 2" xfId="1792" xr:uid="{00000000-0005-0000-0000-00002C030000}"/>
    <cellStyle name="Normal 11 5 2 3" xfId="1793" xr:uid="{00000000-0005-0000-0000-00002D030000}"/>
    <cellStyle name="Normal 11 5 3" xfId="1239" xr:uid="{00000000-0005-0000-0000-00002E030000}"/>
    <cellStyle name="Normal 11 5 3 2" xfId="1794" xr:uid="{00000000-0005-0000-0000-00002F030000}"/>
    <cellStyle name="Normal 11 5 4" xfId="1795" xr:uid="{00000000-0005-0000-0000-000030030000}"/>
    <cellStyle name="Normal 11 6" xfId="734" xr:uid="{00000000-0005-0000-0000-000031030000}"/>
    <cellStyle name="Normal 11 6 2" xfId="1240" xr:uid="{00000000-0005-0000-0000-000032030000}"/>
    <cellStyle name="Normal 11 6 2 2" xfId="1796" xr:uid="{00000000-0005-0000-0000-000033030000}"/>
    <cellStyle name="Normal 11 6 3" xfId="1797" xr:uid="{00000000-0005-0000-0000-000034030000}"/>
    <cellStyle name="Normal 11 7" xfId="1241" xr:uid="{00000000-0005-0000-0000-000035030000}"/>
    <cellStyle name="Normal 11 7 2" xfId="1798" xr:uid="{00000000-0005-0000-0000-000036030000}"/>
    <cellStyle name="Normal 11 8" xfId="1799" xr:uid="{00000000-0005-0000-0000-000037030000}"/>
    <cellStyle name="Normal 11 9" xfId="2612" xr:uid="{00000000-0005-0000-0000-000038030000}"/>
    <cellStyle name="Normal 110" xfId="1025" xr:uid="{00000000-0005-0000-0000-000039030000}"/>
    <cellStyle name="Normal 111" xfId="1026" xr:uid="{00000000-0005-0000-0000-00003A030000}"/>
    <cellStyle name="Normal 112" xfId="1027" xr:uid="{00000000-0005-0000-0000-00003B030000}"/>
    <cellStyle name="Normal 112 2" xfId="1068" xr:uid="{00000000-0005-0000-0000-00003C030000}"/>
    <cellStyle name="Normal 113" xfId="1028" xr:uid="{00000000-0005-0000-0000-00003D030000}"/>
    <cellStyle name="Normal 113 2" xfId="1072" xr:uid="{00000000-0005-0000-0000-00003E030000}"/>
    <cellStyle name="Normal 114" xfId="1058" xr:uid="{00000000-0005-0000-0000-00003F030000}"/>
    <cellStyle name="Normal 114 2" xfId="1070" xr:uid="{00000000-0005-0000-0000-000040030000}"/>
    <cellStyle name="Normal 114 3" xfId="1083" xr:uid="{00000000-0005-0000-0000-000041030000}"/>
    <cellStyle name="Normal 115" xfId="1063" xr:uid="{00000000-0005-0000-0000-000042030000}"/>
    <cellStyle name="Normal 115 2" xfId="1085" xr:uid="{00000000-0005-0000-0000-000043030000}"/>
    <cellStyle name="Normal 115 3" xfId="2562" xr:uid="{00000000-0005-0000-0000-000044030000}"/>
    <cellStyle name="Normal 116" xfId="1064" xr:uid="{00000000-0005-0000-0000-000045030000}"/>
    <cellStyle name="Normal 116 2" xfId="1098" xr:uid="{00000000-0005-0000-0000-000046030000}"/>
    <cellStyle name="Normal 116 3" xfId="2636" xr:uid="{00000000-0005-0000-0000-000047030000}"/>
    <cellStyle name="Normal 117" xfId="1069" xr:uid="{00000000-0005-0000-0000-000048030000}"/>
    <cellStyle name="Normal 117 2" xfId="1077" xr:uid="{00000000-0005-0000-0000-000049030000}"/>
    <cellStyle name="Normal 117 3" xfId="2470" xr:uid="{00000000-0005-0000-0000-00004A030000}"/>
    <cellStyle name="Normal 118" xfId="1071" xr:uid="{00000000-0005-0000-0000-00004B030000}"/>
    <cellStyle name="Normal 118 2" xfId="2466" xr:uid="{00000000-0005-0000-0000-00004C030000}"/>
    <cellStyle name="Normal 118 3" xfId="2637" xr:uid="{00000000-0005-0000-0000-00004D030000}"/>
    <cellStyle name="Normal 119" xfId="1073" xr:uid="{00000000-0005-0000-0000-00004E030000}"/>
    <cellStyle name="Normal 119 2" xfId="2471" xr:uid="{00000000-0005-0000-0000-00004F030000}"/>
    <cellStyle name="Normal 119 3" xfId="2638" xr:uid="{00000000-0005-0000-0000-000050030000}"/>
    <cellStyle name="Normal 12" xfId="327" xr:uid="{00000000-0005-0000-0000-000051030000}"/>
    <cellStyle name="Normal 12 2" xfId="328" xr:uid="{00000000-0005-0000-0000-000052030000}"/>
    <cellStyle name="Normal 12 2 2" xfId="329" xr:uid="{00000000-0005-0000-0000-000053030000}"/>
    <cellStyle name="Normal 12 2 2 2" xfId="735" xr:uid="{00000000-0005-0000-0000-000054030000}"/>
    <cellStyle name="Normal 12 2 2 2 2" xfId="1242" xr:uid="{00000000-0005-0000-0000-000055030000}"/>
    <cellStyle name="Normal 12 2 2 2 2 2" xfId="1800" xr:uid="{00000000-0005-0000-0000-000056030000}"/>
    <cellStyle name="Normal 12 2 2 2 3" xfId="1801" xr:uid="{00000000-0005-0000-0000-000057030000}"/>
    <cellStyle name="Normal 12 2 2 3" xfId="1243" xr:uid="{00000000-0005-0000-0000-000058030000}"/>
    <cellStyle name="Normal 12 2 2 3 2" xfId="1802" xr:uid="{00000000-0005-0000-0000-000059030000}"/>
    <cellStyle name="Normal 12 2 2 4" xfId="1803" xr:uid="{00000000-0005-0000-0000-00005A030000}"/>
    <cellStyle name="Normal 12 2 3" xfId="736" xr:uid="{00000000-0005-0000-0000-00005B030000}"/>
    <cellStyle name="Normal 12 2 3 2" xfId="1244" xr:uid="{00000000-0005-0000-0000-00005C030000}"/>
    <cellStyle name="Normal 12 2 3 2 2" xfId="1804" xr:uid="{00000000-0005-0000-0000-00005D030000}"/>
    <cellStyle name="Normal 12 2 3 3" xfId="1805" xr:uid="{00000000-0005-0000-0000-00005E030000}"/>
    <cellStyle name="Normal 12 2 4" xfId="1245" xr:uid="{00000000-0005-0000-0000-00005F030000}"/>
    <cellStyle name="Normal 12 2 4 2" xfId="1806" xr:uid="{00000000-0005-0000-0000-000060030000}"/>
    <cellStyle name="Normal 12 2 5" xfId="1807" xr:uid="{00000000-0005-0000-0000-000061030000}"/>
    <cellStyle name="Normal 12 3" xfId="330" xr:uid="{00000000-0005-0000-0000-000062030000}"/>
    <cellStyle name="Normal 12 3 2" xfId="737" xr:uid="{00000000-0005-0000-0000-000063030000}"/>
    <cellStyle name="Normal 12 3 2 2" xfId="1246" xr:uid="{00000000-0005-0000-0000-000064030000}"/>
    <cellStyle name="Normal 12 3 2 2 2" xfId="1808" xr:uid="{00000000-0005-0000-0000-000065030000}"/>
    <cellStyle name="Normal 12 3 2 3" xfId="1809" xr:uid="{00000000-0005-0000-0000-000066030000}"/>
    <cellStyle name="Normal 12 3 3" xfId="1247" xr:uid="{00000000-0005-0000-0000-000067030000}"/>
    <cellStyle name="Normal 12 3 3 2" xfId="1810" xr:uid="{00000000-0005-0000-0000-000068030000}"/>
    <cellStyle name="Normal 12 3 4" xfId="1811" xr:uid="{00000000-0005-0000-0000-000069030000}"/>
    <cellStyle name="Normal 12 4" xfId="738" xr:uid="{00000000-0005-0000-0000-00006A030000}"/>
    <cellStyle name="Normal 12 4 2" xfId="1248" xr:uid="{00000000-0005-0000-0000-00006B030000}"/>
    <cellStyle name="Normal 12 4 2 2" xfId="1812" xr:uid="{00000000-0005-0000-0000-00006C030000}"/>
    <cellStyle name="Normal 12 4 3" xfId="1813" xr:uid="{00000000-0005-0000-0000-00006D030000}"/>
    <cellStyle name="Normal 12 5" xfId="1249" xr:uid="{00000000-0005-0000-0000-00006E030000}"/>
    <cellStyle name="Normal 12 5 2" xfId="1814" xr:uid="{00000000-0005-0000-0000-00006F030000}"/>
    <cellStyle name="Normal 12 6" xfId="1815" xr:uid="{00000000-0005-0000-0000-000070030000}"/>
    <cellStyle name="Normal 120" xfId="1074" xr:uid="{00000000-0005-0000-0000-000071030000}"/>
    <cellStyle name="Normal 120 2" xfId="2474" xr:uid="{00000000-0005-0000-0000-000072030000}"/>
    <cellStyle name="Normal 120 3" xfId="2639" xr:uid="{00000000-0005-0000-0000-000073030000}"/>
    <cellStyle name="Normal 121" xfId="1080" xr:uid="{00000000-0005-0000-0000-000074030000}"/>
    <cellStyle name="Normal 121 2" xfId="2479" xr:uid="{00000000-0005-0000-0000-000075030000}"/>
    <cellStyle name="Normal 121 3" xfId="2640" xr:uid="{00000000-0005-0000-0000-000076030000}"/>
    <cellStyle name="Normal 122" xfId="1087" xr:uid="{00000000-0005-0000-0000-000077030000}"/>
    <cellStyle name="Normal 123" xfId="1090" xr:uid="{00000000-0005-0000-0000-000078030000}"/>
    <cellStyle name="Normal 123 2" xfId="2465" xr:uid="{00000000-0005-0000-0000-000079030000}"/>
    <cellStyle name="Normal 124" xfId="1091" xr:uid="{00000000-0005-0000-0000-00007A030000}"/>
    <cellStyle name="Normal 125" xfId="1092" xr:uid="{00000000-0005-0000-0000-00007B030000}"/>
    <cellStyle name="Normal 125 2" xfId="2482" xr:uid="{00000000-0005-0000-0000-00007C030000}"/>
    <cellStyle name="Normal 126" xfId="1093" xr:uid="{00000000-0005-0000-0000-00007D030000}"/>
    <cellStyle name="Normal 126 2" xfId="2486" xr:uid="{00000000-0005-0000-0000-00007E030000}"/>
    <cellStyle name="Normal 126 3" xfId="2641" xr:uid="{00000000-0005-0000-0000-00007F030000}"/>
    <cellStyle name="Normal 127" xfId="1094" xr:uid="{00000000-0005-0000-0000-000080030000}"/>
    <cellStyle name="Normal 127 2" xfId="2553" xr:uid="{00000000-0005-0000-0000-000081030000}"/>
    <cellStyle name="Normal 127 3" xfId="2642" xr:uid="{00000000-0005-0000-0000-000082030000}"/>
    <cellStyle name="Normal 128" xfId="1097" xr:uid="{00000000-0005-0000-0000-000083030000}"/>
    <cellStyle name="Normal 128 2" xfId="2554" xr:uid="{00000000-0005-0000-0000-000084030000}"/>
    <cellStyle name="Normal 128 3" xfId="2644" xr:uid="{00000000-0005-0000-0000-000085030000}"/>
    <cellStyle name="Normal 129" xfId="1101" xr:uid="{00000000-0005-0000-0000-000086030000}"/>
    <cellStyle name="Normal 129 2" xfId="2556" xr:uid="{00000000-0005-0000-0000-000087030000}"/>
    <cellStyle name="Normal 129 3" xfId="2645" xr:uid="{00000000-0005-0000-0000-000088030000}"/>
    <cellStyle name="Normal 13" xfId="331" xr:uid="{00000000-0005-0000-0000-000089030000}"/>
    <cellStyle name="Normal 13 10" xfId="1250" xr:uid="{00000000-0005-0000-0000-00008A030000}"/>
    <cellStyle name="Normal 13 10 2" xfId="1816" xr:uid="{00000000-0005-0000-0000-00008B030000}"/>
    <cellStyle name="Normal 13 11" xfId="1251" xr:uid="{00000000-0005-0000-0000-00008C030000}"/>
    <cellStyle name="Normal 13 11 2" xfId="1817" xr:uid="{00000000-0005-0000-0000-00008D030000}"/>
    <cellStyle name="Normal 13 12" xfId="1252" xr:uid="{00000000-0005-0000-0000-00008E030000}"/>
    <cellStyle name="Normal 13 12 2" xfId="1818" xr:uid="{00000000-0005-0000-0000-00008F030000}"/>
    <cellStyle name="Normal 13 13" xfId="1253" xr:uid="{00000000-0005-0000-0000-000090030000}"/>
    <cellStyle name="Normal 13 13 2" xfId="1819" xr:uid="{00000000-0005-0000-0000-000091030000}"/>
    <cellStyle name="Normal 13 14" xfId="1254" xr:uid="{00000000-0005-0000-0000-000092030000}"/>
    <cellStyle name="Normal 13 14 2" xfId="1820" xr:uid="{00000000-0005-0000-0000-000093030000}"/>
    <cellStyle name="Normal 13 15" xfId="1255" xr:uid="{00000000-0005-0000-0000-000094030000}"/>
    <cellStyle name="Normal 13 15 2" xfId="1821" xr:uid="{00000000-0005-0000-0000-000095030000}"/>
    <cellStyle name="Normal 13 16" xfId="1256" xr:uid="{00000000-0005-0000-0000-000096030000}"/>
    <cellStyle name="Normal 13 16 2" xfId="1822" xr:uid="{00000000-0005-0000-0000-000097030000}"/>
    <cellStyle name="Normal 13 2" xfId="332" xr:uid="{00000000-0005-0000-0000-000098030000}"/>
    <cellStyle name="Normal 13 2 2" xfId="333" xr:uid="{00000000-0005-0000-0000-000099030000}"/>
    <cellStyle name="Normal 13 2 2 2" xfId="739" xr:uid="{00000000-0005-0000-0000-00009A030000}"/>
    <cellStyle name="Normal 13 2 2 2 2" xfId="1257" xr:uid="{00000000-0005-0000-0000-00009B030000}"/>
    <cellStyle name="Normal 13 2 2 2 2 2" xfId="1823" xr:uid="{00000000-0005-0000-0000-00009C030000}"/>
    <cellStyle name="Normal 13 2 2 2 3" xfId="1824" xr:uid="{00000000-0005-0000-0000-00009D030000}"/>
    <cellStyle name="Normal 13 2 2 3" xfId="1258" xr:uid="{00000000-0005-0000-0000-00009E030000}"/>
    <cellStyle name="Normal 13 2 2 3 2" xfId="1825" xr:uid="{00000000-0005-0000-0000-00009F030000}"/>
    <cellStyle name="Normal 13 2 2 4" xfId="1826" xr:uid="{00000000-0005-0000-0000-0000A0030000}"/>
    <cellStyle name="Normal 13 2 3" xfId="740" xr:uid="{00000000-0005-0000-0000-0000A1030000}"/>
    <cellStyle name="Normal 13 2 3 2" xfId="1259" xr:uid="{00000000-0005-0000-0000-0000A2030000}"/>
    <cellStyle name="Normal 13 2 3 2 2" xfId="1827" xr:uid="{00000000-0005-0000-0000-0000A3030000}"/>
    <cellStyle name="Normal 13 2 3 3" xfId="1828" xr:uid="{00000000-0005-0000-0000-0000A4030000}"/>
    <cellStyle name="Normal 13 2 4" xfId="741" xr:uid="{00000000-0005-0000-0000-0000A5030000}"/>
    <cellStyle name="Normal 13 2 4 2" xfId="1138" xr:uid="{00000000-0005-0000-0000-0000A6030000}"/>
    <cellStyle name="Normal 13 2 4 2 2" xfId="1260" xr:uid="{00000000-0005-0000-0000-0000A7030000}"/>
    <cellStyle name="Normal 13 2 4 2 2 2" xfId="1829" xr:uid="{00000000-0005-0000-0000-0000A8030000}"/>
    <cellStyle name="Normal 13 2 4 2 3" xfId="1261" xr:uid="{00000000-0005-0000-0000-0000A9030000}"/>
    <cellStyle name="Normal 13 2 4 2 3 2" xfId="1830" xr:uid="{00000000-0005-0000-0000-0000AA030000}"/>
    <cellStyle name="Normal 13 2 4 2 4" xfId="1831" xr:uid="{00000000-0005-0000-0000-0000AB030000}"/>
    <cellStyle name="Normal 13 2 4 3" xfId="1262" xr:uid="{00000000-0005-0000-0000-0000AC030000}"/>
    <cellStyle name="Normal 13 2 5" xfId="1263" xr:uid="{00000000-0005-0000-0000-0000AD030000}"/>
    <cellStyle name="Normal 13 2 5 2" xfId="1264" xr:uid="{00000000-0005-0000-0000-0000AE030000}"/>
    <cellStyle name="Normal 13 2 5 3" xfId="1832" xr:uid="{00000000-0005-0000-0000-0000AF030000}"/>
    <cellStyle name="Normal 13 3" xfId="334" xr:uid="{00000000-0005-0000-0000-0000B0030000}"/>
    <cellStyle name="Normal 13 3 2" xfId="742" xr:uid="{00000000-0005-0000-0000-0000B1030000}"/>
    <cellStyle name="Normal 13 3 2 2" xfId="1265" xr:uid="{00000000-0005-0000-0000-0000B2030000}"/>
    <cellStyle name="Normal 13 3 2 2 2" xfId="1833" xr:uid="{00000000-0005-0000-0000-0000B3030000}"/>
    <cellStyle name="Normal 13 3 2 3" xfId="1834" xr:uid="{00000000-0005-0000-0000-0000B4030000}"/>
    <cellStyle name="Normal 13 3 3" xfId="1266" xr:uid="{00000000-0005-0000-0000-0000B5030000}"/>
    <cellStyle name="Normal 13 3 3 2" xfId="1835" xr:uid="{00000000-0005-0000-0000-0000B6030000}"/>
    <cellStyle name="Normal 13 3 4" xfId="1836" xr:uid="{00000000-0005-0000-0000-0000B7030000}"/>
    <cellStyle name="Normal 13 4" xfId="743" xr:uid="{00000000-0005-0000-0000-0000B8030000}"/>
    <cellStyle name="Normal 13 4 2" xfId="1267" xr:uid="{00000000-0005-0000-0000-0000B9030000}"/>
    <cellStyle name="Normal 13 4 2 2" xfId="1837" xr:uid="{00000000-0005-0000-0000-0000BA030000}"/>
    <cellStyle name="Normal 13 4 3" xfId="1838" xr:uid="{00000000-0005-0000-0000-0000BB030000}"/>
    <cellStyle name="Normal 13 5" xfId="744" xr:uid="{00000000-0005-0000-0000-0000BC030000}"/>
    <cellStyle name="Normal 13 5 2" xfId="1839" xr:uid="{00000000-0005-0000-0000-0000BD030000}"/>
    <cellStyle name="Normal 13 6" xfId="745" xr:uid="{00000000-0005-0000-0000-0000BE030000}"/>
    <cellStyle name="Normal 13 6 2" xfId="1840" xr:uid="{00000000-0005-0000-0000-0000BF030000}"/>
    <cellStyle name="Normal 13 7" xfId="746" xr:uid="{00000000-0005-0000-0000-0000C0030000}"/>
    <cellStyle name="Normal 13 7 2" xfId="1841" xr:uid="{00000000-0005-0000-0000-0000C1030000}"/>
    <cellStyle name="Normal 13 8" xfId="747" xr:uid="{00000000-0005-0000-0000-0000C2030000}"/>
    <cellStyle name="Normal 13 8 2" xfId="1842" xr:uid="{00000000-0005-0000-0000-0000C3030000}"/>
    <cellStyle name="Normal 13 9" xfId="1268" xr:uid="{00000000-0005-0000-0000-0000C4030000}"/>
    <cellStyle name="Normal 13 9 2" xfId="1843" xr:uid="{00000000-0005-0000-0000-0000C5030000}"/>
    <cellStyle name="Normal 130" xfId="1134" xr:uid="{00000000-0005-0000-0000-0000C6030000}"/>
    <cellStyle name="Normal 130 2" xfId="2557" xr:uid="{00000000-0005-0000-0000-0000C7030000}"/>
    <cellStyle name="Normal 131" xfId="2464" xr:uid="{00000000-0005-0000-0000-0000C8030000}"/>
    <cellStyle name="Normal 132" xfId="2467" xr:uid="{00000000-0005-0000-0000-0000C9030000}"/>
    <cellStyle name="Normal 132 2" xfId="2469" xr:uid="{00000000-0005-0000-0000-0000CA030000}"/>
    <cellStyle name="Normal 133" xfId="2542" xr:uid="{00000000-0005-0000-0000-0000CB030000}"/>
    <cellStyle name="Normal 133 2" xfId="2560" xr:uid="{00000000-0005-0000-0000-0000CC030000}"/>
    <cellStyle name="Normal 133 3" xfId="2646" xr:uid="{00000000-0005-0000-0000-0000CD030000}"/>
    <cellStyle name="Normal 134" xfId="2543" xr:uid="{00000000-0005-0000-0000-0000CE030000}"/>
    <cellStyle name="Normal 134 2" xfId="2561" xr:uid="{00000000-0005-0000-0000-0000CF030000}"/>
    <cellStyle name="Normal 134 3" xfId="2647" xr:uid="{00000000-0005-0000-0000-0000D0030000}"/>
    <cellStyle name="Normal 135" xfId="2546" xr:uid="{00000000-0005-0000-0000-0000D1030000}"/>
    <cellStyle name="Normal 135 2" xfId="2563" xr:uid="{00000000-0005-0000-0000-0000D2030000}"/>
    <cellStyle name="Normal 135 2 2" xfId="2580" xr:uid="{00000000-0005-0000-0000-0000D3030000}"/>
    <cellStyle name="Normal 136" xfId="2548" xr:uid="{00000000-0005-0000-0000-0000D4030000}"/>
    <cellStyle name="Normal 136 2" xfId="2566" xr:uid="{00000000-0005-0000-0000-0000D5030000}"/>
    <cellStyle name="Normal 136 3" xfId="2650" xr:uid="{00000000-0005-0000-0000-0000D6030000}"/>
    <cellStyle name="Normal 137" xfId="2568" xr:uid="{00000000-0005-0000-0000-0000D7030000}"/>
    <cellStyle name="Normal 138" xfId="2569" xr:uid="{00000000-0005-0000-0000-0000D8030000}"/>
    <cellStyle name="Normal 139" xfId="2574" xr:uid="{00000000-0005-0000-0000-0000D9030000}"/>
    <cellStyle name="Normal 14" xfId="335" xr:uid="{00000000-0005-0000-0000-0000DA030000}"/>
    <cellStyle name="Normal 14 2" xfId="336" xr:uid="{00000000-0005-0000-0000-0000DB030000}"/>
    <cellStyle name="Normal 14 2 2" xfId="337" xr:uid="{00000000-0005-0000-0000-0000DC030000}"/>
    <cellStyle name="Normal 14 2 2 2" xfId="748" xr:uid="{00000000-0005-0000-0000-0000DD030000}"/>
    <cellStyle name="Normal 14 2 2 2 2" xfId="1269" xr:uid="{00000000-0005-0000-0000-0000DE030000}"/>
    <cellStyle name="Normal 14 2 2 2 2 2" xfId="1844" xr:uid="{00000000-0005-0000-0000-0000DF030000}"/>
    <cellStyle name="Normal 14 2 2 2 3" xfId="1845" xr:uid="{00000000-0005-0000-0000-0000E0030000}"/>
    <cellStyle name="Normal 14 2 2 3" xfId="1270" xr:uid="{00000000-0005-0000-0000-0000E1030000}"/>
    <cellStyle name="Normal 14 2 2 3 2" xfId="1846" xr:uid="{00000000-0005-0000-0000-0000E2030000}"/>
    <cellStyle name="Normal 14 2 2 4" xfId="1847" xr:uid="{00000000-0005-0000-0000-0000E3030000}"/>
    <cellStyle name="Normal 14 2 3" xfId="749" xr:uid="{00000000-0005-0000-0000-0000E4030000}"/>
    <cellStyle name="Normal 14 2 3 2" xfId="1271" xr:uid="{00000000-0005-0000-0000-0000E5030000}"/>
    <cellStyle name="Normal 14 2 3 2 2" xfId="1848" xr:uid="{00000000-0005-0000-0000-0000E6030000}"/>
    <cellStyle name="Normal 14 2 3 3" xfId="1849" xr:uid="{00000000-0005-0000-0000-0000E7030000}"/>
    <cellStyle name="Normal 14 2 4" xfId="1272" xr:uid="{00000000-0005-0000-0000-0000E8030000}"/>
    <cellStyle name="Normal 14 2 4 2" xfId="1850" xr:uid="{00000000-0005-0000-0000-0000E9030000}"/>
    <cellStyle name="Normal 14 2 5" xfId="1851" xr:uid="{00000000-0005-0000-0000-0000EA030000}"/>
    <cellStyle name="Normal 14 3" xfId="338" xr:uid="{00000000-0005-0000-0000-0000EB030000}"/>
    <cellStyle name="Normal 14 3 2" xfId="750" xr:uid="{00000000-0005-0000-0000-0000EC030000}"/>
    <cellStyle name="Normal 14 3 2 2" xfId="1273" xr:uid="{00000000-0005-0000-0000-0000ED030000}"/>
    <cellStyle name="Normal 14 3 2 2 2" xfId="1852" xr:uid="{00000000-0005-0000-0000-0000EE030000}"/>
    <cellStyle name="Normal 14 3 2 3" xfId="1853" xr:uid="{00000000-0005-0000-0000-0000EF030000}"/>
    <cellStyle name="Normal 14 3 3" xfId="1274" xr:uid="{00000000-0005-0000-0000-0000F0030000}"/>
    <cellStyle name="Normal 14 3 3 2" xfId="1854" xr:uid="{00000000-0005-0000-0000-0000F1030000}"/>
    <cellStyle name="Normal 14 3 4" xfId="1855" xr:uid="{00000000-0005-0000-0000-0000F2030000}"/>
    <cellStyle name="Normal 14 4" xfId="751" xr:uid="{00000000-0005-0000-0000-0000F3030000}"/>
    <cellStyle name="Normal 14 4 2" xfId="1275" xr:uid="{00000000-0005-0000-0000-0000F4030000}"/>
    <cellStyle name="Normal 14 4 2 2" xfId="1856" xr:uid="{00000000-0005-0000-0000-0000F5030000}"/>
    <cellStyle name="Normal 14 4 3" xfId="1857" xr:uid="{00000000-0005-0000-0000-0000F6030000}"/>
    <cellStyle name="Normal 14 5" xfId="1276" xr:uid="{00000000-0005-0000-0000-0000F7030000}"/>
    <cellStyle name="Normal 14 5 2" xfId="1858" xr:uid="{00000000-0005-0000-0000-0000F8030000}"/>
    <cellStyle name="Normal 14 6" xfId="1859" xr:uid="{00000000-0005-0000-0000-0000F9030000}"/>
    <cellStyle name="Normal 140" xfId="2579" xr:uid="{00000000-0005-0000-0000-0000FA030000}"/>
    <cellStyle name="Normal 141" xfId="2552" xr:uid="{00000000-0005-0000-0000-0000FB030000}"/>
    <cellStyle name="Normal 141 2" xfId="2581" xr:uid="{00000000-0005-0000-0000-0000FC030000}"/>
    <cellStyle name="Normal 141 3" xfId="2652" xr:uid="{00000000-0005-0000-0000-0000FD030000}"/>
    <cellStyle name="Normal 142" xfId="2583" xr:uid="{00000000-0005-0000-0000-0000FE030000}"/>
    <cellStyle name="Normal 143" xfId="2584" xr:uid="{00000000-0005-0000-0000-0000FF030000}"/>
    <cellStyle name="Normal 144" xfId="2588" xr:uid="{00000000-0005-0000-0000-000000040000}"/>
    <cellStyle name="Normal 145" xfId="2590" xr:uid="{00000000-0005-0000-0000-000001040000}"/>
    <cellStyle name="Normal 146" xfId="2591" xr:uid="{00000000-0005-0000-0000-000002040000}"/>
    <cellStyle name="Normal 146 2" xfId="2654" xr:uid="{00000000-0005-0000-0000-000003040000}"/>
    <cellStyle name="Normal 147" xfId="2605" xr:uid="{00000000-0005-0000-0000-000004040000}"/>
    <cellStyle name="Normal 147 2" xfId="2657" xr:uid="{00000000-0005-0000-0000-000005040000}"/>
    <cellStyle name="Normal 148" xfId="2606" xr:uid="{00000000-0005-0000-0000-000006040000}"/>
    <cellStyle name="Normal 149" xfId="2607" xr:uid="{00000000-0005-0000-0000-000007040000}"/>
    <cellStyle name="Normal 149 2" xfId="2658" xr:uid="{00000000-0005-0000-0000-000008040000}"/>
    <cellStyle name="Normal 15" xfId="339" xr:uid="{00000000-0005-0000-0000-000009040000}"/>
    <cellStyle name="Normal 15 2" xfId="340" xr:uid="{00000000-0005-0000-0000-00000A040000}"/>
    <cellStyle name="Normal 15 2 2" xfId="341" xr:uid="{00000000-0005-0000-0000-00000B040000}"/>
    <cellStyle name="Normal 15 2 2 2" xfId="752" xr:uid="{00000000-0005-0000-0000-00000C040000}"/>
    <cellStyle name="Normal 15 2 2 2 2" xfId="1277" xr:uid="{00000000-0005-0000-0000-00000D040000}"/>
    <cellStyle name="Normal 15 2 2 2 2 2" xfId="1860" xr:uid="{00000000-0005-0000-0000-00000E040000}"/>
    <cellStyle name="Normal 15 2 2 2 3" xfId="1861" xr:uid="{00000000-0005-0000-0000-00000F040000}"/>
    <cellStyle name="Normal 15 2 2 3" xfId="1278" xr:uid="{00000000-0005-0000-0000-000010040000}"/>
    <cellStyle name="Normal 15 2 2 3 2" xfId="1862" xr:uid="{00000000-0005-0000-0000-000011040000}"/>
    <cellStyle name="Normal 15 2 2 4" xfId="1863" xr:uid="{00000000-0005-0000-0000-000012040000}"/>
    <cellStyle name="Normal 15 2 3" xfId="753" xr:uid="{00000000-0005-0000-0000-000013040000}"/>
    <cellStyle name="Normal 15 2 3 2" xfId="1279" xr:uid="{00000000-0005-0000-0000-000014040000}"/>
    <cellStyle name="Normal 15 2 3 2 2" xfId="1864" xr:uid="{00000000-0005-0000-0000-000015040000}"/>
    <cellStyle name="Normal 15 2 3 3" xfId="1865" xr:uid="{00000000-0005-0000-0000-000016040000}"/>
    <cellStyle name="Normal 15 2 4" xfId="1280" xr:uid="{00000000-0005-0000-0000-000017040000}"/>
    <cellStyle name="Normal 15 2 4 2" xfId="1866" xr:uid="{00000000-0005-0000-0000-000018040000}"/>
    <cellStyle name="Normal 15 2 5" xfId="1867" xr:uid="{00000000-0005-0000-0000-000019040000}"/>
    <cellStyle name="Normal 15 3" xfId="342" xr:uid="{00000000-0005-0000-0000-00001A040000}"/>
    <cellStyle name="Normal 15 3 2" xfId="754" xr:uid="{00000000-0005-0000-0000-00001B040000}"/>
    <cellStyle name="Normal 15 3 2 2" xfId="1281" xr:uid="{00000000-0005-0000-0000-00001C040000}"/>
    <cellStyle name="Normal 15 3 2 2 2" xfId="1868" xr:uid="{00000000-0005-0000-0000-00001D040000}"/>
    <cellStyle name="Normal 15 3 2 3" xfId="1869" xr:uid="{00000000-0005-0000-0000-00001E040000}"/>
    <cellStyle name="Normal 15 3 3" xfId="1282" xr:uid="{00000000-0005-0000-0000-00001F040000}"/>
    <cellStyle name="Normal 15 3 3 2" xfId="1870" xr:uid="{00000000-0005-0000-0000-000020040000}"/>
    <cellStyle name="Normal 15 3 4" xfId="1871" xr:uid="{00000000-0005-0000-0000-000021040000}"/>
    <cellStyle name="Normal 15 4" xfId="755" xr:uid="{00000000-0005-0000-0000-000022040000}"/>
    <cellStyle name="Normal 15 4 2" xfId="1283" xr:uid="{00000000-0005-0000-0000-000023040000}"/>
    <cellStyle name="Normal 15 4 2 2" xfId="1872" xr:uid="{00000000-0005-0000-0000-000024040000}"/>
    <cellStyle name="Normal 15 4 3" xfId="1873" xr:uid="{00000000-0005-0000-0000-000025040000}"/>
    <cellStyle name="Normal 15 5" xfId="1284" xr:uid="{00000000-0005-0000-0000-000026040000}"/>
    <cellStyle name="Normal 15 5 2" xfId="1874" xr:uid="{00000000-0005-0000-0000-000027040000}"/>
    <cellStyle name="Normal 15 6" xfId="1875" xr:uid="{00000000-0005-0000-0000-000028040000}"/>
    <cellStyle name="Normal 150" xfId="2608" xr:uid="{00000000-0005-0000-0000-000029040000}"/>
    <cellStyle name="Normal 151" xfId="2609" xr:uid="{00000000-0005-0000-0000-00002A040000}"/>
    <cellStyle name="Normal 151 2" xfId="2659" xr:uid="{00000000-0005-0000-0000-00002B040000}"/>
    <cellStyle name="Normal 152" xfId="2614" xr:uid="{00000000-0005-0000-0000-00002C040000}"/>
    <cellStyle name="Normal 153" xfId="2615" xr:uid="{00000000-0005-0000-0000-00002D040000}"/>
    <cellStyle name="Normal 154" xfId="2616" xr:uid="{00000000-0005-0000-0000-00002E040000}"/>
    <cellStyle name="Normal 155" xfId="2635" xr:uid="{00000000-0005-0000-0000-00002F040000}"/>
    <cellStyle name="Normal 156" xfId="2634" xr:uid="{00000000-0005-0000-0000-000030040000}"/>
    <cellStyle name="Normal 157" xfId="2660" xr:uid="{00000000-0005-0000-0000-000031040000}"/>
    <cellStyle name="Normal 158" xfId="2661" xr:uid="{00000000-0005-0000-0000-000032040000}"/>
    <cellStyle name="Normal 159" xfId="2674" xr:uid="{00000000-0005-0000-0000-000033040000}"/>
    <cellStyle name="Normal 16" xfId="343" xr:uid="{00000000-0005-0000-0000-000034040000}"/>
    <cellStyle name="Normal 16 2" xfId="344" xr:uid="{00000000-0005-0000-0000-000035040000}"/>
    <cellStyle name="Normal 16 2 2" xfId="345" xr:uid="{00000000-0005-0000-0000-000036040000}"/>
    <cellStyle name="Normal 16 2 2 2" xfId="756" xr:uid="{00000000-0005-0000-0000-000037040000}"/>
    <cellStyle name="Normal 16 2 2 2 2" xfId="1285" xr:uid="{00000000-0005-0000-0000-000038040000}"/>
    <cellStyle name="Normal 16 2 2 2 2 2" xfId="1876" xr:uid="{00000000-0005-0000-0000-000039040000}"/>
    <cellStyle name="Normal 16 2 2 2 3" xfId="1877" xr:uid="{00000000-0005-0000-0000-00003A040000}"/>
    <cellStyle name="Normal 16 2 2 3" xfId="1286" xr:uid="{00000000-0005-0000-0000-00003B040000}"/>
    <cellStyle name="Normal 16 2 2 3 2" xfId="1878" xr:uid="{00000000-0005-0000-0000-00003C040000}"/>
    <cellStyle name="Normal 16 2 2 4" xfId="1879" xr:uid="{00000000-0005-0000-0000-00003D040000}"/>
    <cellStyle name="Normal 16 2 3" xfId="757" xr:uid="{00000000-0005-0000-0000-00003E040000}"/>
    <cellStyle name="Normal 16 2 3 2" xfId="1287" xr:uid="{00000000-0005-0000-0000-00003F040000}"/>
    <cellStyle name="Normal 16 2 3 2 2" xfId="1880" xr:uid="{00000000-0005-0000-0000-000040040000}"/>
    <cellStyle name="Normal 16 2 3 3" xfId="1881" xr:uid="{00000000-0005-0000-0000-000041040000}"/>
    <cellStyle name="Normal 16 2 4" xfId="1288" xr:uid="{00000000-0005-0000-0000-000042040000}"/>
    <cellStyle name="Normal 16 2 4 2" xfId="1882" xr:uid="{00000000-0005-0000-0000-000043040000}"/>
    <cellStyle name="Normal 16 2 5" xfId="1883" xr:uid="{00000000-0005-0000-0000-000044040000}"/>
    <cellStyle name="Normal 16 3" xfId="346" xr:uid="{00000000-0005-0000-0000-000045040000}"/>
    <cellStyle name="Normal 16 3 2" xfId="758" xr:uid="{00000000-0005-0000-0000-000046040000}"/>
    <cellStyle name="Normal 16 3 2 2" xfId="1289" xr:uid="{00000000-0005-0000-0000-000047040000}"/>
    <cellStyle name="Normal 16 3 2 2 2" xfId="1884" xr:uid="{00000000-0005-0000-0000-000048040000}"/>
    <cellStyle name="Normal 16 3 2 3" xfId="1885" xr:uid="{00000000-0005-0000-0000-000049040000}"/>
    <cellStyle name="Normal 16 3 3" xfId="1290" xr:uid="{00000000-0005-0000-0000-00004A040000}"/>
    <cellStyle name="Normal 16 3 3 2" xfId="1886" xr:uid="{00000000-0005-0000-0000-00004B040000}"/>
    <cellStyle name="Normal 16 3 4" xfId="1887" xr:uid="{00000000-0005-0000-0000-00004C040000}"/>
    <cellStyle name="Normal 16 4" xfId="759" xr:uid="{00000000-0005-0000-0000-00004D040000}"/>
    <cellStyle name="Normal 16 4 2" xfId="1291" xr:uid="{00000000-0005-0000-0000-00004E040000}"/>
    <cellStyle name="Normal 16 4 2 2" xfId="1888" xr:uid="{00000000-0005-0000-0000-00004F040000}"/>
    <cellStyle name="Normal 16 4 3" xfId="1889" xr:uid="{00000000-0005-0000-0000-000050040000}"/>
    <cellStyle name="Normal 16 5" xfId="1292" xr:uid="{00000000-0005-0000-0000-000051040000}"/>
    <cellStyle name="Normal 16 5 2" xfId="1890" xr:uid="{00000000-0005-0000-0000-000052040000}"/>
    <cellStyle name="Normal 16 6" xfId="1891" xr:uid="{00000000-0005-0000-0000-000053040000}"/>
    <cellStyle name="Normal 160" xfId="2675" xr:uid="{00000000-0005-0000-0000-000054040000}"/>
    <cellStyle name="Normal 161" xfId="2676" xr:uid="{00000000-0005-0000-0000-000055040000}"/>
    <cellStyle name="Normal 17" xfId="347" xr:uid="{00000000-0005-0000-0000-000056040000}"/>
    <cellStyle name="Normal 17 2" xfId="348" xr:uid="{00000000-0005-0000-0000-000057040000}"/>
    <cellStyle name="Normal 17 2 2" xfId="349" xr:uid="{00000000-0005-0000-0000-000058040000}"/>
    <cellStyle name="Normal 17 3" xfId="350" xr:uid="{00000000-0005-0000-0000-000059040000}"/>
    <cellStyle name="Normal 17 3 2" xfId="1293" xr:uid="{00000000-0005-0000-0000-00005A040000}"/>
    <cellStyle name="Normal 18" xfId="351" xr:uid="{00000000-0005-0000-0000-00005B040000}"/>
    <cellStyle name="Normal 18 2" xfId="352" xr:uid="{00000000-0005-0000-0000-00005C040000}"/>
    <cellStyle name="Normal 18 2 2" xfId="353" xr:uid="{00000000-0005-0000-0000-00005D040000}"/>
    <cellStyle name="Normal 18 2 2 2" xfId="1296" xr:uid="{00000000-0005-0000-0000-00005E040000}"/>
    <cellStyle name="Normal 18 2 2 2 2" xfId="1892" xr:uid="{00000000-0005-0000-0000-00005F040000}"/>
    <cellStyle name="Normal 18 2 2 3" xfId="1295" xr:uid="{00000000-0005-0000-0000-000060040000}"/>
    <cellStyle name="Normal 18 2 3" xfId="1297" xr:uid="{00000000-0005-0000-0000-000061040000}"/>
    <cellStyle name="Normal 18 2 3 2" xfId="1893" xr:uid="{00000000-0005-0000-0000-000062040000}"/>
    <cellStyle name="Normal 18 2 4" xfId="1294" xr:uid="{00000000-0005-0000-0000-000063040000}"/>
    <cellStyle name="Normal 18 3" xfId="354" xr:uid="{00000000-0005-0000-0000-000064040000}"/>
    <cellStyle name="Normal 18 3 2" xfId="1299" xr:uid="{00000000-0005-0000-0000-000065040000}"/>
    <cellStyle name="Normal 18 3 2 2" xfId="1894" xr:uid="{00000000-0005-0000-0000-000066040000}"/>
    <cellStyle name="Normal 18 3 3" xfId="1298" xr:uid="{00000000-0005-0000-0000-000067040000}"/>
    <cellStyle name="Normal 18 4" xfId="760" xr:uid="{00000000-0005-0000-0000-000068040000}"/>
    <cellStyle name="Normal 18 4 2" xfId="1895" xr:uid="{00000000-0005-0000-0000-000069040000}"/>
    <cellStyle name="Normal 18 5" xfId="761" xr:uid="{00000000-0005-0000-0000-00006A040000}"/>
    <cellStyle name="Normal 18 5 2" xfId="1300" xr:uid="{00000000-0005-0000-0000-00006B040000}"/>
    <cellStyle name="Normal 18 5 2 2" xfId="1896" xr:uid="{00000000-0005-0000-0000-00006C040000}"/>
    <cellStyle name="Normal 18 5 3" xfId="1897" xr:uid="{00000000-0005-0000-0000-00006D040000}"/>
    <cellStyle name="Normal 18 6" xfId="1301" xr:uid="{00000000-0005-0000-0000-00006E040000}"/>
    <cellStyle name="Normal 18 6 2" xfId="1898" xr:uid="{00000000-0005-0000-0000-00006F040000}"/>
    <cellStyle name="Normal 18 7" xfId="1302" xr:uid="{00000000-0005-0000-0000-000070040000}"/>
    <cellStyle name="Normal 18 7 2" xfId="1899" xr:uid="{00000000-0005-0000-0000-000071040000}"/>
    <cellStyle name="Normal 18 8" xfId="1303" xr:uid="{00000000-0005-0000-0000-000072040000}"/>
    <cellStyle name="Normal 18 8 2" xfId="1900" xr:uid="{00000000-0005-0000-0000-000073040000}"/>
    <cellStyle name="Normal 18 9" xfId="1901" xr:uid="{00000000-0005-0000-0000-000074040000}"/>
    <cellStyle name="Normal 19" xfId="355" xr:uid="{00000000-0005-0000-0000-000075040000}"/>
    <cellStyle name="Normal 19 2" xfId="356" xr:uid="{00000000-0005-0000-0000-000076040000}"/>
    <cellStyle name="Normal 19 2 2" xfId="357" xr:uid="{00000000-0005-0000-0000-000077040000}"/>
    <cellStyle name="Normal 19 2 2 2" xfId="1307" xr:uid="{00000000-0005-0000-0000-000078040000}"/>
    <cellStyle name="Normal 19 2 2 2 2" xfId="1902" xr:uid="{00000000-0005-0000-0000-000079040000}"/>
    <cellStyle name="Normal 19 2 2 3" xfId="1306" xr:uid="{00000000-0005-0000-0000-00007A040000}"/>
    <cellStyle name="Normal 19 2 3" xfId="1308" xr:uid="{00000000-0005-0000-0000-00007B040000}"/>
    <cellStyle name="Normal 19 2 3 2" xfId="1903" xr:uid="{00000000-0005-0000-0000-00007C040000}"/>
    <cellStyle name="Normal 19 2 4" xfId="1305" xr:uid="{00000000-0005-0000-0000-00007D040000}"/>
    <cellStyle name="Normal 19 3" xfId="358" xr:uid="{00000000-0005-0000-0000-00007E040000}"/>
    <cellStyle name="Normal 19 3 2" xfId="1310" xr:uid="{00000000-0005-0000-0000-00007F040000}"/>
    <cellStyle name="Normal 19 3 2 2" xfId="1904" xr:uid="{00000000-0005-0000-0000-000080040000}"/>
    <cellStyle name="Normal 19 3 3" xfId="1309" xr:uid="{00000000-0005-0000-0000-000081040000}"/>
    <cellStyle name="Normal 19 4" xfId="1311" xr:uid="{00000000-0005-0000-0000-000082040000}"/>
    <cellStyle name="Normal 19 4 2" xfId="1905" xr:uid="{00000000-0005-0000-0000-000083040000}"/>
    <cellStyle name="Normal 19 5" xfId="1304" xr:uid="{00000000-0005-0000-0000-000084040000}"/>
    <cellStyle name="Normal 2" xfId="359" xr:uid="{00000000-0005-0000-0000-000085040000}"/>
    <cellStyle name="Normal 2 10" xfId="360" xr:uid="{00000000-0005-0000-0000-000086040000}"/>
    <cellStyle name="Normal 2 10 2" xfId="2497" xr:uid="{00000000-0005-0000-0000-000087040000}"/>
    <cellStyle name="Normal 2 10 3" xfId="2496" xr:uid="{00000000-0005-0000-0000-000088040000}"/>
    <cellStyle name="Normal 2 11" xfId="361" xr:uid="{00000000-0005-0000-0000-000089040000}"/>
    <cellStyle name="Normal 2 11 2" xfId="2498" xr:uid="{00000000-0005-0000-0000-00008A040000}"/>
    <cellStyle name="Normal 2 12" xfId="362" xr:uid="{00000000-0005-0000-0000-00008B040000}"/>
    <cellStyle name="Normal 2 12 2" xfId="568" xr:uid="{00000000-0005-0000-0000-00008C040000}"/>
    <cellStyle name="Normal 2 12 3" xfId="2499" xr:uid="{00000000-0005-0000-0000-00008D040000}"/>
    <cellStyle name="Normal 2 13" xfId="363" xr:uid="{00000000-0005-0000-0000-00008E040000}"/>
    <cellStyle name="Normal 2 14" xfId="364" xr:uid="{00000000-0005-0000-0000-00008F040000}"/>
    <cellStyle name="Normal 2 14 2" xfId="2483" xr:uid="{00000000-0005-0000-0000-000090040000}"/>
    <cellStyle name="Normal 2 14 3" xfId="2500" xr:uid="{00000000-0005-0000-0000-000091040000}"/>
    <cellStyle name="Normal 2 15" xfId="581" xr:uid="{00000000-0005-0000-0000-000092040000}"/>
    <cellStyle name="Normal 2 15 2" xfId="762" xr:uid="{00000000-0005-0000-0000-000093040000}"/>
    <cellStyle name="Normal 2 15 3" xfId="2501" xr:uid="{00000000-0005-0000-0000-000094040000}"/>
    <cellStyle name="Normal 2 15 4" xfId="2625" xr:uid="{00000000-0005-0000-0000-000095040000}"/>
    <cellStyle name="Normal 2 16" xfId="584" xr:uid="{00000000-0005-0000-0000-000096040000}"/>
    <cellStyle name="Normal 2 16 2" xfId="1029" xr:uid="{00000000-0005-0000-0000-000097040000}"/>
    <cellStyle name="Normal 2 16 3" xfId="1030" xr:uid="{00000000-0005-0000-0000-000098040000}"/>
    <cellStyle name="Normal 2 16 4" xfId="1031" xr:uid="{00000000-0005-0000-0000-000099040000}"/>
    <cellStyle name="Normal 2 16 4 2" xfId="2558" xr:uid="{00000000-0005-0000-0000-00009A040000}"/>
    <cellStyle name="Normal 2 16 5" xfId="2502" xr:uid="{00000000-0005-0000-0000-00009B040000}"/>
    <cellStyle name="Normal 2 17" xfId="1088" xr:uid="{00000000-0005-0000-0000-00009C040000}"/>
    <cellStyle name="Normal 2 17 2" xfId="1100" xr:uid="{00000000-0005-0000-0000-00009D040000}"/>
    <cellStyle name="Normal 2 18" xfId="1312" xr:uid="{00000000-0005-0000-0000-00009E040000}"/>
    <cellStyle name="Normal 2 18 2" xfId="2503" xr:uid="{00000000-0005-0000-0000-00009F040000}"/>
    <cellStyle name="Normal 2 19" xfId="2504" xr:uid="{00000000-0005-0000-0000-0000A0040000}"/>
    <cellStyle name="Normal 2 2" xfId="365" xr:uid="{00000000-0005-0000-0000-0000A1040000}"/>
    <cellStyle name="Normal 2 2 10" xfId="366" xr:uid="{00000000-0005-0000-0000-0000A2040000}"/>
    <cellStyle name="Normal 2 2 10 2" xfId="2551" xr:uid="{00000000-0005-0000-0000-0000A3040000}"/>
    <cellStyle name="Normal 2 2 11" xfId="367" xr:uid="{00000000-0005-0000-0000-0000A4040000}"/>
    <cellStyle name="Normal 2 2 12" xfId="368" xr:uid="{00000000-0005-0000-0000-0000A5040000}"/>
    <cellStyle name="Normal 2 2 2" xfId="369" xr:uid="{00000000-0005-0000-0000-0000A6040000}"/>
    <cellStyle name="Normal 2 2 2 2" xfId="370" xr:uid="{00000000-0005-0000-0000-0000A7040000}"/>
    <cellStyle name="Normal 2 2 2 2 2" xfId="1906" xr:uid="{00000000-0005-0000-0000-0000A8040000}"/>
    <cellStyle name="Normal 2 2 2 3" xfId="1907" xr:uid="{00000000-0005-0000-0000-0000A9040000}"/>
    <cellStyle name="Normal 2 2 3" xfId="371" xr:uid="{00000000-0005-0000-0000-0000AA040000}"/>
    <cellStyle name="Normal 2 2 3 2" xfId="372" xr:uid="{00000000-0005-0000-0000-0000AB040000}"/>
    <cellStyle name="Normal 2 2 3 3" xfId="1313" xr:uid="{00000000-0005-0000-0000-0000AC040000}"/>
    <cellStyle name="Normal 2 2 4" xfId="373" xr:uid="{00000000-0005-0000-0000-0000AD040000}"/>
    <cellStyle name="Normal 2 2 4 2" xfId="374" xr:uid="{00000000-0005-0000-0000-0000AE040000}"/>
    <cellStyle name="Normal 2 2 5" xfId="375" xr:uid="{00000000-0005-0000-0000-0000AF040000}"/>
    <cellStyle name="Normal 2 2 5 2" xfId="376" xr:uid="{00000000-0005-0000-0000-0000B0040000}"/>
    <cellStyle name="Normal 2 2 6" xfId="377" xr:uid="{00000000-0005-0000-0000-0000B1040000}"/>
    <cellStyle name="Normal 2 2 6 2" xfId="378" xr:uid="{00000000-0005-0000-0000-0000B2040000}"/>
    <cellStyle name="Normal 2 2 7" xfId="379" xr:uid="{00000000-0005-0000-0000-0000B3040000}"/>
    <cellStyle name="Normal 2 2 8" xfId="380" xr:uid="{00000000-0005-0000-0000-0000B4040000}"/>
    <cellStyle name="Normal 2 2 9" xfId="381" xr:uid="{00000000-0005-0000-0000-0000B5040000}"/>
    <cellStyle name="Normal 2 2_6a" xfId="382" xr:uid="{00000000-0005-0000-0000-0000B6040000}"/>
    <cellStyle name="Normal 2 20" xfId="2505" xr:uid="{00000000-0005-0000-0000-0000B7040000}"/>
    <cellStyle name="Normal 2 21" xfId="2506" xr:uid="{00000000-0005-0000-0000-0000B8040000}"/>
    <cellStyle name="Normal 2 3" xfId="383" xr:uid="{00000000-0005-0000-0000-0000B9040000}"/>
    <cellStyle name="Normal 2 3 2" xfId="384" xr:uid="{00000000-0005-0000-0000-0000BA040000}"/>
    <cellStyle name="Normal 2 3 2 2" xfId="1314" xr:uid="{00000000-0005-0000-0000-0000BB040000}"/>
    <cellStyle name="Normal 2 3 2 3" xfId="2666" xr:uid="{00000000-0005-0000-0000-0000BC040000}"/>
    <cellStyle name="Normal 2 3 3" xfId="385" xr:uid="{00000000-0005-0000-0000-0000BD040000}"/>
    <cellStyle name="Normal 2 3 3 2" xfId="1315" xr:uid="{00000000-0005-0000-0000-0000BE040000}"/>
    <cellStyle name="Normal 2 3 4" xfId="386" xr:uid="{00000000-0005-0000-0000-0000BF040000}"/>
    <cellStyle name="Normal 2 3 4 2" xfId="1316" xr:uid="{00000000-0005-0000-0000-0000C0040000}"/>
    <cellStyle name="Normal 2 3 5" xfId="387" xr:uid="{00000000-0005-0000-0000-0000C1040000}"/>
    <cellStyle name="Normal 2 3 6" xfId="2665" xr:uid="{00000000-0005-0000-0000-0000C2040000}"/>
    <cellStyle name="Normal 2 3_6a" xfId="388" xr:uid="{00000000-0005-0000-0000-0000C3040000}"/>
    <cellStyle name="Normal 2 4" xfId="389" xr:uid="{00000000-0005-0000-0000-0000C4040000}"/>
    <cellStyle name="Normal 2 4 2" xfId="390" xr:uid="{00000000-0005-0000-0000-0000C5040000}"/>
    <cellStyle name="Normal 2 4 2 2" xfId="763" xr:uid="{00000000-0005-0000-0000-0000C6040000}"/>
    <cellStyle name="Normal 2 4 3" xfId="391" xr:uid="{00000000-0005-0000-0000-0000C7040000}"/>
    <cellStyle name="Normal 2 4 4" xfId="392" xr:uid="{00000000-0005-0000-0000-0000C8040000}"/>
    <cellStyle name="Normal 2 4 5" xfId="393" xr:uid="{00000000-0005-0000-0000-0000C9040000}"/>
    <cellStyle name="Normal 2 4 6" xfId="2667" xr:uid="{00000000-0005-0000-0000-0000CA040000}"/>
    <cellStyle name="Normal 2 5" xfId="394" xr:uid="{00000000-0005-0000-0000-0000CB040000}"/>
    <cellStyle name="Normal 2 5 2" xfId="395" xr:uid="{00000000-0005-0000-0000-0000CC040000}"/>
    <cellStyle name="Normal 2 5 2 2" xfId="1908" xr:uid="{00000000-0005-0000-0000-0000CD040000}"/>
    <cellStyle name="Normal 2 5 3" xfId="396" xr:uid="{00000000-0005-0000-0000-0000CE040000}"/>
    <cellStyle name="Normal 2 5 4" xfId="397" xr:uid="{00000000-0005-0000-0000-0000CF040000}"/>
    <cellStyle name="Normal 2 5 5" xfId="398" xr:uid="{00000000-0005-0000-0000-0000D0040000}"/>
    <cellStyle name="Normal 2 5 6" xfId="2668" xr:uid="{00000000-0005-0000-0000-0000D1040000}"/>
    <cellStyle name="Normal 2 6" xfId="399" xr:uid="{00000000-0005-0000-0000-0000D2040000}"/>
    <cellStyle name="Normal 2 6 2" xfId="400" xr:uid="{00000000-0005-0000-0000-0000D3040000}"/>
    <cellStyle name="Normal 2 7" xfId="401" xr:uid="{00000000-0005-0000-0000-0000D4040000}"/>
    <cellStyle name="Normal 2 7 2" xfId="1317" xr:uid="{00000000-0005-0000-0000-0000D5040000}"/>
    <cellStyle name="Normal 2 7 2 2" xfId="2507" xr:uid="{00000000-0005-0000-0000-0000D6040000}"/>
    <cellStyle name="Normal 2 7 3" xfId="2508" xr:uid="{00000000-0005-0000-0000-0000D7040000}"/>
    <cellStyle name="Normal 2 8" xfId="402" xr:uid="{00000000-0005-0000-0000-0000D8040000}"/>
    <cellStyle name="Normal 2 8 2" xfId="1318" xr:uid="{00000000-0005-0000-0000-0000D9040000}"/>
    <cellStyle name="Normal 2 8 2 2" xfId="2509" xr:uid="{00000000-0005-0000-0000-0000DA040000}"/>
    <cellStyle name="Normal 2 8 3" xfId="2510" xr:uid="{00000000-0005-0000-0000-0000DB040000}"/>
    <cellStyle name="Normal 2 9" xfId="403" xr:uid="{00000000-0005-0000-0000-0000DC040000}"/>
    <cellStyle name="Normal 2 9 2" xfId="2512" xr:uid="{00000000-0005-0000-0000-0000DD040000}"/>
    <cellStyle name="Normal 2 9 3" xfId="2511" xr:uid="{00000000-0005-0000-0000-0000DE040000}"/>
    <cellStyle name="Normal 2_6a" xfId="404" xr:uid="{00000000-0005-0000-0000-0000DF040000}"/>
    <cellStyle name="Normal 20" xfId="405" xr:uid="{00000000-0005-0000-0000-0000E0040000}"/>
    <cellStyle name="Normal 20 2" xfId="406" xr:uid="{00000000-0005-0000-0000-0000E1040000}"/>
    <cellStyle name="Normal 20 2 2" xfId="407" xr:uid="{00000000-0005-0000-0000-0000E2040000}"/>
    <cellStyle name="Normal 20 2 2 2" xfId="1321" xr:uid="{00000000-0005-0000-0000-0000E3040000}"/>
    <cellStyle name="Normal 20 2 2 2 2" xfId="1909" xr:uid="{00000000-0005-0000-0000-0000E4040000}"/>
    <cellStyle name="Normal 20 2 2 3" xfId="1320" xr:uid="{00000000-0005-0000-0000-0000E5040000}"/>
    <cellStyle name="Normal 20 2 3" xfId="1322" xr:uid="{00000000-0005-0000-0000-0000E6040000}"/>
    <cellStyle name="Normal 20 2 3 2" xfId="1910" xr:uid="{00000000-0005-0000-0000-0000E7040000}"/>
    <cellStyle name="Normal 20 2 4" xfId="1319" xr:uid="{00000000-0005-0000-0000-0000E8040000}"/>
    <cellStyle name="Normal 20 3" xfId="408" xr:uid="{00000000-0005-0000-0000-0000E9040000}"/>
    <cellStyle name="Normal 20 3 2" xfId="1323" xr:uid="{00000000-0005-0000-0000-0000EA040000}"/>
    <cellStyle name="Normal 20 3 2 2" xfId="1911" xr:uid="{00000000-0005-0000-0000-0000EB040000}"/>
    <cellStyle name="Normal 20 3 3" xfId="1912" xr:uid="{00000000-0005-0000-0000-0000EC040000}"/>
    <cellStyle name="Normal 20 4" xfId="764" xr:uid="{00000000-0005-0000-0000-0000ED040000}"/>
    <cellStyle name="Normal 20 4 2" xfId="1913" xr:uid="{00000000-0005-0000-0000-0000EE040000}"/>
    <cellStyle name="Normal 20 5" xfId="765" xr:uid="{00000000-0005-0000-0000-0000EF040000}"/>
    <cellStyle name="Normal 20 5 2" xfId="1324" xr:uid="{00000000-0005-0000-0000-0000F0040000}"/>
    <cellStyle name="Normal 20 5 2 2" xfId="1914" xr:uid="{00000000-0005-0000-0000-0000F1040000}"/>
    <cellStyle name="Normal 20 5 3" xfId="1915" xr:uid="{00000000-0005-0000-0000-0000F2040000}"/>
    <cellStyle name="Normal 20 6" xfId="1325" xr:uid="{00000000-0005-0000-0000-0000F3040000}"/>
    <cellStyle name="Normal 20 6 2" xfId="1916" xr:uid="{00000000-0005-0000-0000-0000F4040000}"/>
    <cellStyle name="Normal 20 7" xfId="1326" xr:uid="{00000000-0005-0000-0000-0000F5040000}"/>
    <cellStyle name="Normal 20 7 2" xfId="1917" xr:uid="{00000000-0005-0000-0000-0000F6040000}"/>
    <cellStyle name="Normal 20 8" xfId="1327" xr:uid="{00000000-0005-0000-0000-0000F7040000}"/>
    <cellStyle name="Normal 20 8 2" xfId="1918" xr:uid="{00000000-0005-0000-0000-0000F8040000}"/>
    <cellStyle name="Normal 20 9" xfId="1919" xr:uid="{00000000-0005-0000-0000-0000F9040000}"/>
    <cellStyle name="Normal 21" xfId="409" xr:uid="{00000000-0005-0000-0000-0000FA040000}"/>
    <cellStyle name="Normal 21 2" xfId="410" xr:uid="{00000000-0005-0000-0000-0000FB040000}"/>
    <cellStyle name="Normal 21 2 2" xfId="411" xr:uid="{00000000-0005-0000-0000-0000FC040000}"/>
    <cellStyle name="Normal 21 2 2 2" xfId="1331" xr:uid="{00000000-0005-0000-0000-0000FD040000}"/>
    <cellStyle name="Normal 21 2 2 2 2" xfId="1920" xr:uid="{00000000-0005-0000-0000-0000FE040000}"/>
    <cellStyle name="Normal 21 2 2 3" xfId="1330" xr:uid="{00000000-0005-0000-0000-0000FF040000}"/>
    <cellStyle name="Normal 21 2 3" xfId="1332" xr:uid="{00000000-0005-0000-0000-000000050000}"/>
    <cellStyle name="Normal 21 2 3 2" xfId="1921" xr:uid="{00000000-0005-0000-0000-000001050000}"/>
    <cellStyle name="Normal 21 2 4" xfId="1329" xr:uid="{00000000-0005-0000-0000-000002050000}"/>
    <cellStyle name="Normal 21 3" xfId="412" xr:uid="{00000000-0005-0000-0000-000003050000}"/>
    <cellStyle name="Normal 21 3 2" xfId="1334" xr:uid="{00000000-0005-0000-0000-000004050000}"/>
    <cellStyle name="Normal 21 3 2 2" xfId="1922" xr:uid="{00000000-0005-0000-0000-000005050000}"/>
    <cellStyle name="Normal 21 3 3" xfId="1333" xr:uid="{00000000-0005-0000-0000-000006050000}"/>
    <cellStyle name="Normal 21 4" xfId="1335" xr:uid="{00000000-0005-0000-0000-000007050000}"/>
    <cellStyle name="Normal 21 4 2" xfId="1923" xr:uid="{00000000-0005-0000-0000-000008050000}"/>
    <cellStyle name="Normal 21 5" xfId="1328" xr:uid="{00000000-0005-0000-0000-000009050000}"/>
    <cellStyle name="Normal 22" xfId="413" xr:uid="{00000000-0005-0000-0000-00000A050000}"/>
    <cellStyle name="Normal 22 2" xfId="414" xr:uid="{00000000-0005-0000-0000-00000B050000}"/>
    <cellStyle name="Normal 22 2 2" xfId="766" xr:uid="{00000000-0005-0000-0000-00000C050000}"/>
    <cellStyle name="Normal 22 2 2 2" xfId="1336" xr:uid="{00000000-0005-0000-0000-00000D050000}"/>
    <cellStyle name="Normal 22 2 2 2 2" xfId="1924" xr:uid="{00000000-0005-0000-0000-00000E050000}"/>
    <cellStyle name="Normal 22 2 2 3" xfId="1925" xr:uid="{00000000-0005-0000-0000-00000F050000}"/>
    <cellStyle name="Normal 22 2 3" xfId="1337" xr:uid="{00000000-0005-0000-0000-000010050000}"/>
    <cellStyle name="Normal 22 2 3 2" xfId="1926" xr:uid="{00000000-0005-0000-0000-000011050000}"/>
    <cellStyle name="Normal 22 2 4" xfId="1927" xr:uid="{00000000-0005-0000-0000-000012050000}"/>
    <cellStyle name="Normal 22 3" xfId="602" xr:uid="{00000000-0005-0000-0000-000013050000}"/>
    <cellStyle name="Normal 22 3 2" xfId="1339" xr:uid="{00000000-0005-0000-0000-000014050000}"/>
    <cellStyle name="Normal 22 3 2 2" xfId="1928" xr:uid="{00000000-0005-0000-0000-000015050000}"/>
    <cellStyle name="Normal 22 3 3" xfId="1338" xr:uid="{00000000-0005-0000-0000-000016050000}"/>
    <cellStyle name="Normal 22 4" xfId="1340" xr:uid="{00000000-0005-0000-0000-000017050000}"/>
    <cellStyle name="Normal 22 4 2" xfId="1929" xr:uid="{00000000-0005-0000-0000-000018050000}"/>
    <cellStyle name="Normal 22 5" xfId="1930" xr:uid="{00000000-0005-0000-0000-000019050000}"/>
    <cellStyle name="Normal 23" xfId="415" xr:uid="{00000000-0005-0000-0000-00001A050000}"/>
    <cellStyle name="Normal 23 2" xfId="416" xr:uid="{00000000-0005-0000-0000-00001B050000}"/>
    <cellStyle name="Normal 23 2 2" xfId="767" xr:uid="{00000000-0005-0000-0000-00001C050000}"/>
    <cellStyle name="Normal 23 2 2 2" xfId="1341" xr:uid="{00000000-0005-0000-0000-00001D050000}"/>
    <cellStyle name="Normal 23 2 2 2 2" xfId="1931" xr:uid="{00000000-0005-0000-0000-00001E050000}"/>
    <cellStyle name="Normal 23 2 2 3" xfId="1932" xr:uid="{00000000-0005-0000-0000-00001F050000}"/>
    <cellStyle name="Normal 23 2 3" xfId="1342" xr:uid="{00000000-0005-0000-0000-000020050000}"/>
    <cellStyle name="Normal 23 2 3 2" xfId="1933" xr:uid="{00000000-0005-0000-0000-000021050000}"/>
    <cellStyle name="Normal 23 2 4" xfId="1934" xr:uid="{00000000-0005-0000-0000-000022050000}"/>
    <cellStyle name="Normal 23 3" xfId="768" xr:uid="{00000000-0005-0000-0000-000023050000}"/>
    <cellStyle name="Normal 23 3 2" xfId="1343" xr:uid="{00000000-0005-0000-0000-000024050000}"/>
    <cellStyle name="Normal 23 3 2 2" xfId="1935" xr:uid="{00000000-0005-0000-0000-000025050000}"/>
    <cellStyle name="Normal 23 3 3" xfId="1936" xr:uid="{00000000-0005-0000-0000-000026050000}"/>
    <cellStyle name="Normal 23 4" xfId="769" xr:uid="{00000000-0005-0000-0000-000027050000}"/>
    <cellStyle name="Normal 23 4 2" xfId="1937" xr:uid="{00000000-0005-0000-0000-000028050000}"/>
    <cellStyle name="Normal 23 5" xfId="770" xr:uid="{00000000-0005-0000-0000-000029050000}"/>
    <cellStyle name="Normal 23 5 2" xfId="1344" xr:uid="{00000000-0005-0000-0000-00002A050000}"/>
    <cellStyle name="Normal 23 5 2 2" xfId="1938" xr:uid="{00000000-0005-0000-0000-00002B050000}"/>
    <cellStyle name="Normal 23 5 3" xfId="1939" xr:uid="{00000000-0005-0000-0000-00002C050000}"/>
    <cellStyle name="Normal 23 6" xfId="1032" xr:uid="{00000000-0005-0000-0000-00002D050000}"/>
    <cellStyle name="Normal 23 6 2" xfId="1345" xr:uid="{00000000-0005-0000-0000-00002E050000}"/>
    <cellStyle name="Normal 23 7" xfId="1346" xr:uid="{00000000-0005-0000-0000-00002F050000}"/>
    <cellStyle name="Normal 23 7 2" xfId="1940" xr:uid="{00000000-0005-0000-0000-000030050000}"/>
    <cellStyle name="Normal 23 8" xfId="1347" xr:uid="{00000000-0005-0000-0000-000031050000}"/>
    <cellStyle name="Normal 23 8 2" xfId="1941" xr:uid="{00000000-0005-0000-0000-000032050000}"/>
    <cellStyle name="Normal 23 9" xfId="1942" xr:uid="{00000000-0005-0000-0000-000033050000}"/>
    <cellStyle name="Normal 24" xfId="417" xr:uid="{00000000-0005-0000-0000-000034050000}"/>
    <cellStyle name="Normal 24 2" xfId="418" xr:uid="{00000000-0005-0000-0000-000035050000}"/>
    <cellStyle name="Normal 24 2 2" xfId="1348" xr:uid="{00000000-0005-0000-0000-000036050000}"/>
    <cellStyle name="Normal 24 2 2 2" xfId="1943" xr:uid="{00000000-0005-0000-0000-000037050000}"/>
    <cellStyle name="Normal 24 2 3" xfId="1944" xr:uid="{00000000-0005-0000-0000-000038050000}"/>
    <cellStyle name="Normal 24 3" xfId="771" xr:uid="{00000000-0005-0000-0000-000039050000}"/>
    <cellStyle name="Normal 24 3 2" xfId="1349" xr:uid="{00000000-0005-0000-0000-00003A050000}"/>
    <cellStyle name="Normal 24 4" xfId="1945" xr:uid="{00000000-0005-0000-0000-00003B050000}"/>
    <cellStyle name="Normal 25" xfId="419" xr:uid="{00000000-0005-0000-0000-00003C050000}"/>
    <cellStyle name="Normal 25 2" xfId="420" xr:uid="{00000000-0005-0000-0000-00003D050000}"/>
    <cellStyle name="Normal 25 2 2" xfId="1351" xr:uid="{00000000-0005-0000-0000-00003E050000}"/>
    <cellStyle name="Normal 25 3" xfId="622" xr:uid="{00000000-0005-0000-0000-00003F050000}"/>
    <cellStyle name="Normal 25 4" xfId="1350" xr:uid="{00000000-0005-0000-0000-000040050000}"/>
    <cellStyle name="Normal 26" xfId="421" xr:uid="{00000000-0005-0000-0000-000041050000}"/>
    <cellStyle name="Normal 26 2" xfId="422" xr:uid="{00000000-0005-0000-0000-000042050000}"/>
    <cellStyle name="Normal 26 2 2" xfId="1352" xr:uid="{00000000-0005-0000-0000-000043050000}"/>
    <cellStyle name="Normal 26 2 2 2" xfId="1946" xr:uid="{00000000-0005-0000-0000-000044050000}"/>
    <cellStyle name="Normal 26 2 3" xfId="1947" xr:uid="{00000000-0005-0000-0000-000045050000}"/>
    <cellStyle name="Normal 26 3" xfId="603" xr:uid="{00000000-0005-0000-0000-000046050000}"/>
    <cellStyle name="Normal 26 3 2" xfId="1353" xr:uid="{00000000-0005-0000-0000-000047050000}"/>
    <cellStyle name="Normal 26 4" xfId="1948" xr:uid="{00000000-0005-0000-0000-000048050000}"/>
    <cellStyle name="Normal 27" xfId="423" xr:uid="{00000000-0005-0000-0000-000049050000}"/>
    <cellStyle name="Normal 27 2" xfId="555" xr:uid="{00000000-0005-0000-0000-00004A050000}"/>
    <cellStyle name="Normal 27 2 2" xfId="1949" xr:uid="{00000000-0005-0000-0000-00004B050000}"/>
    <cellStyle name="Normal 27 3" xfId="1950" xr:uid="{00000000-0005-0000-0000-00004C050000}"/>
    <cellStyle name="Normal 28" xfId="424" xr:uid="{00000000-0005-0000-0000-00004D050000}"/>
    <cellStyle name="Normal 28 2" xfId="556" xr:uid="{00000000-0005-0000-0000-00004E050000}"/>
    <cellStyle name="Normal 28 2 2" xfId="1355" xr:uid="{00000000-0005-0000-0000-00004F050000}"/>
    <cellStyle name="Normal 28 3" xfId="1354" xr:uid="{00000000-0005-0000-0000-000050050000}"/>
    <cellStyle name="Normal 29" xfId="425" xr:uid="{00000000-0005-0000-0000-000051050000}"/>
    <cellStyle name="Normal 29 2" xfId="557" xr:uid="{00000000-0005-0000-0000-000052050000}"/>
    <cellStyle name="Normal 29 2 2" xfId="1356" xr:uid="{00000000-0005-0000-0000-000053050000}"/>
    <cellStyle name="Normal 29 2 2 2" xfId="1951" xr:uid="{00000000-0005-0000-0000-000054050000}"/>
    <cellStyle name="Normal 29 2 3" xfId="1952" xr:uid="{00000000-0005-0000-0000-000055050000}"/>
    <cellStyle name="Normal 29 3" xfId="772" xr:uid="{00000000-0005-0000-0000-000056050000}"/>
    <cellStyle name="Normal 29 3 2" xfId="1953" xr:uid="{00000000-0005-0000-0000-000057050000}"/>
    <cellStyle name="Normal 29 4" xfId="1357" xr:uid="{00000000-0005-0000-0000-000058050000}"/>
    <cellStyle name="Normal 29 4 2" xfId="1954" xr:uid="{00000000-0005-0000-0000-000059050000}"/>
    <cellStyle name="Normal 29 5" xfId="1358" xr:uid="{00000000-0005-0000-0000-00005A050000}"/>
    <cellStyle name="Normal 29 5 2" xfId="1955" xr:uid="{00000000-0005-0000-0000-00005B050000}"/>
    <cellStyle name="Normal 29 6" xfId="1956" xr:uid="{00000000-0005-0000-0000-00005C050000}"/>
    <cellStyle name="Normal 3" xfId="426" xr:uid="{00000000-0005-0000-0000-00005D050000}"/>
    <cellStyle name="Normal 3 10" xfId="2547" xr:uid="{00000000-0005-0000-0000-00005E050000}"/>
    <cellStyle name="Normal 3 11" xfId="2595" xr:uid="{00000000-0005-0000-0000-00005F050000}"/>
    <cellStyle name="Normal 3 12" xfId="2669" xr:uid="{00000000-0005-0000-0000-000060050000}"/>
    <cellStyle name="Normal 3 2" xfId="427" xr:uid="{00000000-0005-0000-0000-000061050000}"/>
    <cellStyle name="Normal 3 2 2" xfId="428" xr:uid="{00000000-0005-0000-0000-000062050000}"/>
    <cellStyle name="Normal 3 2 2 2" xfId="1359" xr:uid="{00000000-0005-0000-0000-000063050000}"/>
    <cellStyle name="Normal 3 2 3" xfId="2670" xr:uid="{00000000-0005-0000-0000-000064050000}"/>
    <cellStyle name="Normal 3 3" xfId="429" xr:uid="{00000000-0005-0000-0000-000065050000}"/>
    <cellStyle name="Normal 3 3 2" xfId="430" xr:uid="{00000000-0005-0000-0000-000066050000}"/>
    <cellStyle name="Normal 3 3 2 2" xfId="431" xr:uid="{00000000-0005-0000-0000-000067050000}"/>
    <cellStyle name="Normal 3 3 2 3" xfId="1361" xr:uid="{00000000-0005-0000-0000-000068050000}"/>
    <cellStyle name="Normal 3 3 3" xfId="432" xr:uid="{00000000-0005-0000-0000-000069050000}"/>
    <cellStyle name="Normal 3 3 4" xfId="1360" xr:uid="{00000000-0005-0000-0000-00006A050000}"/>
    <cellStyle name="Normal 3 4" xfId="433" xr:uid="{00000000-0005-0000-0000-00006B050000}"/>
    <cellStyle name="Normal 3 4 2" xfId="434" xr:uid="{00000000-0005-0000-0000-00006C050000}"/>
    <cellStyle name="Normal 3 5" xfId="435" xr:uid="{00000000-0005-0000-0000-00006D050000}"/>
    <cellStyle name="Normal 3 5 2" xfId="1362" xr:uid="{00000000-0005-0000-0000-00006E050000}"/>
    <cellStyle name="Normal 3 6" xfId="436" xr:uid="{00000000-0005-0000-0000-00006F050000}"/>
    <cellStyle name="Normal 3 6 2" xfId="1363" xr:uid="{00000000-0005-0000-0000-000070050000}"/>
    <cellStyle name="Normal 3 7" xfId="437" xr:uid="{00000000-0005-0000-0000-000071050000}"/>
    <cellStyle name="Normal 3 7 2" xfId="1364" xr:uid="{00000000-0005-0000-0000-000072050000}"/>
    <cellStyle name="Normal 3 8" xfId="438" xr:uid="{00000000-0005-0000-0000-000073050000}"/>
    <cellStyle name="Normal 3 8 2" xfId="1365" xr:uid="{00000000-0005-0000-0000-000074050000}"/>
    <cellStyle name="Normal 3 9" xfId="2513" xr:uid="{00000000-0005-0000-0000-000075050000}"/>
    <cellStyle name="Normal 3_6a" xfId="439" xr:uid="{00000000-0005-0000-0000-000076050000}"/>
    <cellStyle name="Normal 30" xfId="440" xr:uid="{00000000-0005-0000-0000-000077050000}"/>
    <cellStyle name="Normal 30 2" xfId="558" xr:uid="{00000000-0005-0000-0000-000078050000}"/>
    <cellStyle name="Normal 30 2 2" xfId="1957" xr:uid="{00000000-0005-0000-0000-000079050000}"/>
    <cellStyle name="Normal 30 3" xfId="1958" xr:uid="{00000000-0005-0000-0000-00007A050000}"/>
    <cellStyle name="Normal 31" xfId="441" xr:uid="{00000000-0005-0000-0000-00007B050000}"/>
    <cellStyle name="Normal 31 2" xfId="559" xr:uid="{00000000-0005-0000-0000-00007C050000}"/>
    <cellStyle name="Normal 31 2 2" xfId="1959" xr:uid="{00000000-0005-0000-0000-00007D050000}"/>
    <cellStyle name="Normal 31 3" xfId="1960" xr:uid="{00000000-0005-0000-0000-00007E050000}"/>
    <cellStyle name="Normal 32" xfId="442" xr:uid="{00000000-0005-0000-0000-00007F050000}"/>
    <cellStyle name="Normal 32 2" xfId="560" xr:uid="{00000000-0005-0000-0000-000080050000}"/>
    <cellStyle name="Normal 32 3" xfId="1366" xr:uid="{00000000-0005-0000-0000-000081050000}"/>
    <cellStyle name="Normal 33" xfId="443" xr:uid="{00000000-0005-0000-0000-000082050000}"/>
    <cellStyle name="Normal 33 2" xfId="561" xr:uid="{00000000-0005-0000-0000-000083050000}"/>
    <cellStyle name="Normal 33 2 2" xfId="1961" xr:uid="{00000000-0005-0000-0000-000084050000}"/>
    <cellStyle name="Normal 33 3" xfId="1962" xr:uid="{00000000-0005-0000-0000-000085050000}"/>
    <cellStyle name="Normal 34" xfId="444" xr:uid="{00000000-0005-0000-0000-000086050000}"/>
    <cellStyle name="Normal 34 2" xfId="562" xr:uid="{00000000-0005-0000-0000-000087050000}"/>
    <cellStyle name="Normal 34 2 2" xfId="1963" xr:uid="{00000000-0005-0000-0000-000088050000}"/>
    <cellStyle name="Normal 34 3" xfId="1964" xr:uid="{00000000-0005-0000-0000-000089050000}"/>
    <cellStyle name="Normal 35" xfId="445" xr:uid="{00000000-0005-0000-0000-00008A050000}"/>
    <cellStyle name="Normal 35 2" xfId="563" xr:uid="{00000000-0005-0000-0000-00008B050000}"/>
    <cellStyle name="Normal 35 3" xfId="1367" xr:uid="{00000000-0005-0000-0000-00008C050000}"/>
    <cellStyle name="Normal 36" xfId="446" xr:uid="{00000000-0005-0000-0000-00008D050000}"/>
    <cellStyle name="Normal 36 2" xfId="564" xr:uid="{00000000-0005-0000-0000-00008E050000}"/>
    <cellStyle name="Normal 36 2 2" xfId="1965" xr:uid="{00000000-0005-0000-0000-00008F050000}"/>
    <cellStyle name="Normal 36 3" xfId="1966" xr:uid="{00000000-0005-0000-0000-000090050000}"/>
    <cellStyle name="Normal 37" xfId="447" xr:uid="{00000000-0005-0000-0000-000091050000}"/>
    <cellStyle name="Normal 37 2" xfId="565" xr:uid="{00000000-0005-0000-0000-000092050000}"/>
    <cellStyle name="Normal 37 2 2" xfId="1967" xr:uid="{00000000-0005-0000-0000-000093050000}"/>
    <cellStyle name="Normal 37 3" xfId="1968" xr:uid="{00000000-0005-0000-0000-000094050000}"/>
    <cellStyle name="Normal 38" xfId="448" xr:uid="{00000000-0005-0000-0000-000095050000}"/>
    <cellStyle name="Normal 38 2" xfId="566" xr:uid="{00000000-0005-0000-0000-000096050000}"/>
    <cellStyle name="Normal 39" xfId="449" xr:uid="{00000000-0005-0000-0000-000097050000}"/>
    <cellStyle name="Normal 39 2" xfId="567" xr:uid="{00000000-0005-0000-0000-000098050000}"/>
    <cellStyle name="Normal 39 2 2" xfId="1969" xr:uid="{00000000-0005-0000-0000-000099050000}"/>
    <cellStyle name="Normal 39 3" xfId="551" xr:uid="{00000000-0005-0000-0000-00009A050000}"/>
    <cellStyle name="Normal 39 4" xfId="2620" xr:uid="{00000000-0005-0000-0000-00009B050000}"/>
    <cellStyle name="Normal 4" xfId="450" xr:uid="{00000000-0005-0000-0000-00009C050000}"/>
    <cellStyle name="Normal 4 10" xfId="773" xr:uid="{00000000-0005-0000-0000-00009D050000}"/>
    <cellStyle name="Normal 4 10 2" xfId="1368" xr:uid="{00000000-0005-0000-0000-00009E050000}"/>
    <cellStyle name="Normal 4 10 2 2" xfId="1970" xr:uid="{00000000-0005-0000-0000-00009F050000}"/>
    <cellStyle name="Normal 4 10 3" xfId="1971" xr:uid="{00000000-0005-0000-0000-0000A0050000}"/>
    <cellStyle name="Normal 4 11" xfId="774" xr:uid="{00000000-0005-0000-0000-0000A1050000}"/>
    <cellStyle name="Normal 4 11 2" xfId="1972" xr:uid="{00000000-0005-0000-0000-0000A2050000}"/>
    <cellStyle name="Normal 4 12" xfId="775" xr:uid="{00000000-0005-0000-0000-0000A3050000}"/>
    <cellStyle name="Normal 4 12 2" xfId="1369" xr:uid="{00000000-0005-0000-0000-0000A4050000}"/>
    <cellStyle name="Normal 4 12 2 2" xfId="1973" xr:uid="{00000000-0005-0000-0000-0000A5050000}"/>
    <cellStyle name="Normal 4 12 3" xfId="1974" xr:uid="{00000000-0005-0000-0000-0000A6050000}"/>
    <cellStyle name="Normal 4 13" xfId="1370" xr:uid="{00000000-0005-0000-0000-0000A7050000}"/>
    <cellStyle name="Normal 4 13 2" xfId="1975" xr:uid="{00000000-0005-0000-0000-0000A8050000}"/>
    <cellStyle name="Normal 4 14" xfId="1371" xr:uid="{00000000-0005-0000-0000-0000A9050000}"/>
    <cellStyle name="Normal 4 15" xfId="1372" xr:uid="{00000000-0005-0000-0000-0000AA050000}"/>
    <cellStyle name="Normal 4 15 2" xfId="1976" xr:uid="{00000000-0005-0000-0000-0000AB050000}"/>
    <cellStyle name="Normal 4 16" xfId="1977" xr:uid="{00000000-0005-0000-0000-0000AC050000}"/>
    <cellStyle name="Normal 4 17" xfId="2600" xr:uid="{00000000-0005-0000-0000-0000AD050000}"/>
    <cellStyle name="Normal 4 2" xfId="451" xr:uid="{00000000-0005-0000-0000-0000AE050000}"/>
    <cellStyle name="Normal 4 2 2" xfId="452" xr:uid="{00000000-0005-0000-0000-0000AF050000}"/>
    <cellStyle name="Normal 4 2 2 2" xfId="453" xr:uid="{00000000-0005-0000-0000-0000B0050000}"/>
    <cellStyle name="Normal 4 2 2 2 2" xfId="776" xr:uid="{00000000-0005-0000-0000-0000B1050000}"/>
    <cellStyle name="Normal 4 2 2 2 2 2" xfId="1373" xr:uid="{00000000-0005-0000-0000-0000B2050000}"/>
    <cellStyle name="Normal 4 2 2 2 2 2 2" xfId="1978" xr:uid="{00000000-0005-0000-0000-0000B3050000}"/>
    <cellStyle name="Normal 4 2 2 2 2 3" xfId="1979" xr:uid="{00000000-0005-0000-0000-0000B4050000}"/>
    <cellStyle name="Normal 4 2 2 2 3" xfId="1374" xr:uid="{00000000-0005-0000-0000-0000B5050000}"/>
    <cellStyle name="Normal 4 2 2 2 3 2" xfId="1980" xr:uid="{00000000-0005-0000-0000-0000B6050000}"/>
    <cellStyle name="Normal 4 2 2 2 4" xfId="1981" xr:uid="{00000000-0005-0000-0000-0000B7050000}"/>
    <cellStyle name="Normal 4 2 2 3" xfId="777" xr:uid="{00000000-0005-0000-0000-0000B8050000}"/>
    <cellStyle name="Normal 4 2 2 3 2" xfId="1375" xr:uid="{00000000-0005-0000-0000-0000B9050000}"/>
    <cellStyle name="Normal 4 2 2 3 2 2" xfId="1982" xr:uid="{00000000-0005-0000-0000-0000BA050000}"/>
    <cellStyle name="Normal 4 2 2 3 3" xfId="1983" xr:uid="{00000000-0005-0000-0000-0000BB050000}"/>
    <cellStyle name="Normal 4 2 2 4" xfId="1376" xr:uid="{00000000-0005-0000-0000-0000BC050000}"/>
    <cellStyle name="Normal 4 2 2 4 2" xfId="1984" xr:uid="{00000000-0005-0000-0000-0000BD050000}"/>
    <cellStyle name="Normal 4 2 2 5" xfId="1985" xr:uid="{00000000-0005-0000-0000-0000BE050000}"/>
    <cellStyle name="Normal 4 2 3" xfId="454" xr:uid="{00000000-0005-0000-0000-0000BF050000}"/>
    <cellStyle name="Normal 4 2 3 2" xfId="778" xr:uid="{00000000-0005-0000-0000-0000C0050000}"/>
    <cellStyle name="Normal 4 2 3 2 2" xfId="1377" xr:uid="{00000000-0005-0000-0000-0000C1050000}"/>
    <cellStyle name="Normal 4 2 3 2 2 2" xfId="1986" xr:uid="{00000000-0005-0000-0000-0000C2050000}"/>
    <cellStyle name="Normal 4 2 3 2 3" xfId="1987" xr:uid="{00000000-0005-0000-0000-0000C3050000}"/>
    <cellStyle name="Normal 4 2 3 3" xfId="1378" xr:uid="{00000000-0005-0000-0000-0000C4050000}"/>
    <cellStyle name="Normal 4 2 3 3 2" xfId="1988" xr:uid="{00000000-0005-0000-0000-0000C5050000}"/>
    <cellStyle name="Normal 4 2 3 4" xfId="1989" xr:uid="{00000000-0005-0000-0000-0000C6050000}"/>
    <cellStyle name="Normal 4 2 4" xfId="779" xr:uid="{00000000-0005-0000-0000-0000C7050000}"/>
    <cellStyle name="Normal 4 2 4 2" xfId="1379" xr:uid="{00000000-0005-0000-0000-0000C8050000}"/>
    <cellStyle name="Normal 4 2 4 2 2" xfId="1990" xr:uid="{00000000-0005-0000-0000-0000C9050000}"/>
    <cellStyle name="Normal 4 2 4 3" xfId="1991" xr:uid="{00000000-0005-0000-0000-0000CA050000}"/>
    <cellStyle name="Normal 4 2 5" xfId="1380" xr:uid="{00000000-0005-0000-0000-0000CB050000}"/>
    <cellStyle name="Normal 4 2 5 2" xfId="1992" xr:uid="{00000000-0005-0000-0000-0000CC050000}"/>
    <cellStyle name="Normal 4 2 6" xfId="1993" xr:uid="{00000000-0005-0000-0000-0000CD050000}"/>
    <cellStyle name="Normal 4 2 7" xfId="2514" xr:uid="{00000000-0005-0000-0000-0000CE050000}"/>
    <cellStyle name="Normal 4 3" xfId="455" xr:uid="{00000000-0005-0000-0000-0000CF050000}"/>
    <cellStyle name="Normal 4 3 2" xfId="780" xr:uid="{00000000-0005-0000-0000-0000D0050000}"/>
    <cellStyle name="Normal 4 3 2 2" xfId="781" xr:uid="{00000000-0005-0000-0000-0000D1050000}"/>
    <cellStyle name="Normal 4 3 2 2 2" xfId="782" xr:uid="{00000000-0005-0000-0000-0000D2050000}"/>
    <cellStyle name="Normal 4 3 2 2 2 2" xfId="1381" xr:uid="{00000000-0005-0000-0000-0000D3050000}"/>
    <cellStyle name="Normal 4 3 2 2 2 2 2" xfId="1994" xr:uid="{00000000-0005-0000-0000-0000D4050000}"/>
    <cellStyle name="Normal 4 3 2 2 2 3" xfId="1995" xr:uid="{00000000-0005-0000-0000-0000D5050000}"/>
    <cellStyle name="Normal 4 3 2 2 3" xfId="1382" xr:uid="{00000000-0005-0000-0000-0000D6050000}"/>
    <cellStyle name="Normal 4 3 2 2 3 2" xfId="1996" xr:uid="{00000000-0005-0000-0000-0000D7050000}"/>
    <cellStyle name="Normal 4 3 2 2 4" xfId="1997" xr:uid="{00000000-0005-0000-0000-0000D8050000}"/>
    <cellStyle name="Normal 4 3 2 3" xfId="783" xr:uid="{00000000-0005-0000-0000-0000D9050000}"/>
    <cellStyle name="Normal 4 3 2 3 2" xfId="1383" xr:uid="{00000000-0005-0000-0000-0000DA050000}"/>
    <cellStyle name="Normal 4 3 2 3 2 2" xfId="1998" xr:uid="{00000000-0005-0000-0000-0000DB050000}"/>
    <cellStyle name="Normal 4 3 2 3 3" xfId="1999" xr:uid="{00000000-0005-0000-0000-0000DC050000}"/>
    <cellStyle name="Normal 4 3 2 4" xfId="1384" xr:uid="{00000000-0005-0000-0000-0000DD050000}"/>
    <cellStyle name="Normal 4 3 2 4 2" xfId="2000" xr:uid="{00000000-0005-0000-0000-0000DE050000}"/>
    <cellStyle name="Normal 4 3 2 5" xfId="2001" xr:uid="{00000000-0005-0000-0000-0000DF050000}"/>
    <cellStyle name="Normal 4 3 3" xfId="784" xr:uid="{00000000-0005-0000-0000-0000E0050000}"/>
    <cellStyle name="Normal 4 3 3 2" xfId="785" xr:uid="{00000000-0005-0000-0000-0000E1050000}"/>
    <cellStyle name="Normal 4 3 3 2 2" xfId="1385" xr:uid="{00000000-0005-0000-0000-0000E2050000}"/>
    <cellStyle name="Normal 4 3 3 2 2 2" xfId="2002" xr:uid="{00000000-0005-0000-0000-0000E3050000}"/>
    <cellStyle name="Normal 4 3 3 2 3" xfId="2003" xr:uid="{00000000-0005-0000-0000-0000E4050000}"/>
    <cellStyle name="Normal 4 3 3 3" xfId="1386" xr:uid="{00000000-0005-0000-0000-0000E5050000}"/>
    <cellStyle name="Normal 4 3 3 3 2" xfId="2004" xr:uid="{00000000-0005-0000-0000-0000E6050000}"/>
    <cellStyle name="Normal 4 3 3 4" xfId="2005" xr:uid="{00000000-0005-0000-0000-0000E7050000}"/>
    <cellStyle name="Normal 4 3 4" xfId="786" xr:uid="{00000000-0005-0000-0000-0000E8050000}"/>
    <cellStyle name="Normal 4 3 4 2" xfId="1387" xr:uid="{00000000-0005-0000-0000-0000E9050000}"/>
    <cellStyle name="Normal 4 3 4 2 2" xfId="2006" xr:uid="{00000000-0005-0000-0000-0000EA050000}"/>
    <cellStyle name="Normal 4 3 4 3" xfId="2007" xr:uid="{00000000-0005-0000-0000-0000EB050000}"/>
    <cellStyle name="Normal 4 3 5" xfId="1388" xr:uid="{00000000-0005-0000-0000-0000EC050000}"/>
    <cellStyle name="Normal 4 3 5 2" xfId="2008" xr:uid="{00000000-0005-0000-0000-0000ED050000}"/>
    <cellStyle name="Normal 4 3 6" xfId="2009" xr:uid="{00000000-0005-0000-0000-0000EE050000}"/>
    <cellStyle name="Normal 4 4" xfId="456" xr:uid="{00000000-0005-0000-0000-0000EF050000}"/>
    <cellStyle name="Normal 4 4 2" xfId="787" xr:uid="{00000000-0005-0000-0000-0000F0050000}"/>
    <cellStyle name="Normal 4 4 2 2" xfId="788" xr:uid="{00000000-0005-0000-0000-0000F1050000}"/>
    <cellStyle name="Normal 4 4 2 2 2" xfId="789" xr:uid="{00000000-0005-0000-0000-0000F2050000}"/>
    <cellStyle name="Normal 4 4 2 2 2 2" xfId="1389" xr:uid="{00000000-0005-0000-0000-0000F3050000}"/>
    <cellStyle name="Normal 4 4 2 2 2 2 2" xfId="2010" xr:uid="{00000000-0005-0000-0000-0000F4050000}"/>
    <cellStyle name="Normal 4 4 2 2 2 3" xfId="2011" xr:uid="{00000000-0005-0000-0000-0000F5050000}"/>
    <cellStyle name="Normal 4 4 2 2 3" xfId="1390" xr:uid="{00000000-0005-0000-0000-0000F6050000}"/>
    <cellStyle name="Normal 4 4 2 2 3 2" xfId="2012" xr:uid="{00000000-0005-0000-0000-0000F7050000}"/>
    <cellStyle name="Normal 4 4 2 2 4" xfId="2013" xr:uid="{00000000-0005-0000-0000-0000F8050000}"/>
    <cellStyle name="Normal 4 4 2 3" xfId="790" xr:uid="{00000000-0005-0000-0000-0000F9050000}"/>
    <cellStyle name="Normal 4 4 2 3 2" xfId="1391" xr:uid="{00000000-0005-0000-0000-0000FA050000}"/>
    <cellStyle name="Normal 4 4 2 3 2 2" xfId="2014" xr:uid="{00000000-0005-0000-0000-0000FB050000}"/>
    <cellStyle name="Normal 4 4 2 3 3" xfId="2015" xr:uid="{00000000-0005-0000-0000-0000FC050000}"/>
    <cellStyle name="Normal 4 4 2 4" xfId="1392" xr:uid="{00000000-0005-0000-0000-0000FD050000}"/>
    <cellStyle name="Normal 4 4 2 4 2" xfId="2016" xr:uid="{00000000-0005-0000-0000-0000FE050000}"/>
    <cellStyle name="Normal 4 4 2 5" xfId="2017" xr:uid="{00000000-0005-0000-0000-0000FF050000}"/>
    <cellStyle name="Normal 4 4 3" xfId="791" xr:uid="{00000000-0005-0000-0000-000000060000}"/>
    <cellStyle name="Normal 4 4 3 2" xfId="792" xr:uid="{00000000-0005-0000-0000-000001060000}"/>
    <cellStyle name="Normal 4 4 3 2 2" xfId="1393" xr:uid="{00000000-0005-0000-0000-000002060000}"/>
    <cellStyle name="Normal 4 4 3 2 2 2" xfId="2018" xr:uid="{00000000-0005-0000-0000-000003060000}"/>
    <cellStyle name="Normal 4 4 3 2 3" xfId="2019" xr:uid="{00000000-0005-0000-0000-000004060000}"/>
    <cellStyle name="Normal 4 4 3 3" xfId="1394" xr:uid="{00000000-0005-0000-0000-000005060000}"/>
    <cellStyle name="Normal 4 4 3 3 2" xfId="2020" xr:uid="{00000000-0005-0000-0000-000006060000}"/>
    <cellStyle name="Normal 4 4 3 4" xfId="2021" xr:uid="{00000000-0005-0000-0000-000007060000}"/>
    <cellStyle name="Normal 4 4 4" xfId="793" xr:uid="{00000000-0005-0000-0000-000008060000}"/>
    <cellStyle name="Normal 4 4 4 2" xfId="1395" xr:uid="{00000000-0005-0000-0000-000009060000}"/>
    <cellStyle name="Normal 4 4 4 2 2" xfId="2022" xr:uid="{00000000-0005-0000-0000-00000A060000}"/>
    <cellStyle name="Normal 4 4 4 3" xfId="2023" xr:uid="{00000000-0005-0000-0000-00000B060000}"/>
    <cellStyle name="Normal 4 4 5" xfId="1396" xr:uid="{00000000-0005-0000-0000-00000C060000}"/>
    <cellStyle name="Normal 4 4 5 2" xfId="2024" xr:uid="{00000000-0005-0000-0000-00000D060000}"/>
    <cellStyle name="Normal 4 4 6" xfId="2025" xr:uid="{00000000-0005-0000-0000-00000E060000}"/>
    <cellStyle name="Normal 4 5" xfId="457" xr:uid="{00000000-0005-0000-0000-00000F060000}"/>
    <cellStyle name="Normal 4 5 2" xfId="794" xr:uid="{00000000-0005-0000-0000-000010060000}"/>
    <cellStyle name="Normal 4 5 2 2" xfId="795" xr:uid="{00000000-0005-0000-0000-000011060000}"/>
    <cellStyle name="Normal 4 5 2 2 2" xfId="796" xr:uid="{00000000-0005-0000-0000-000012060000}"/>
    <cellStyle name="Normal 4 5 2 2 2 2" xfId="1397" xr:uid="{00000000-0005-0000-0000-000013060000}"/>
    <cellStyle name="Normal 4 5 2 2 2 2 2" xfId="2026" xr:uid="{00000000-0005-0000-0000-000014060000}"/>
    <cellStyle name="Normal 4 5 2 2 2 3" xfId="2027" xr:uid="{00000000-0005-0000-0000-000015060000}"/>
    <cellStyle name="Normal 4 5 2 2 3" xfId="1398" xr:uid="{00000000-0005-0000-0000-000016060000}"/>
    <cellStyle name="Normal 4 5 2 2 3 2" xfId="2028" xr:uid="{00000000-0005-0000-0000-000017060000}"/>
    <cellStyle name="Normal 4 5 2 2 4" xfId="2029" xr:uid="{00000000-0005-0000-0000-000018060000}"/>
    <cellStyle name="Normal 4 5 2 3" xfId="797" xr:uid="{00000000-0005-0000-0000-000019060000}"/>
    <cellStyle name="Normal 4 5 2 3 2" xfId="1399" xr:uid="{00000000-0005-0000-0000-00001A060000}"/>
    <cellStyle name="Normal 4 5 2 3 2 2" xfId="2030" xr:uid="{00000000-0005-0000-0000-00001B060000}"/>
    <cellStyle name="Normal 4 5 2 3 3" xfId="2031" xr:uid="{00000000-0005-0000-0000-00001C060000}"/>
    <cellStyle name="Normal 4 5 2 4" xfId="1400" xr:uid="{00000000-0005-0000-0000-00001D060000}"/>
    <cellStyle name="Normal 4 5 2 4 2" xfId="2032" xr:uid="{00000000-0005-0000-0000-00001E060000}"/>
    <cellStyle name="Normal 4 5 2 5" xfId="2033" xr:uid="{00000000-0005-0000-0000-00001F060000}"/>
    <cellStyle name="Normal 4 5 3" xfId="798" xr:uid="{00000000-0005-0000-0000-000020060000}"/>
    <cellStyle name="Normal 4 5 3 2" xfId="799" xr:uid="{00000000-0005-0000-0000-000021060000}"/>
    <cellStyle name="Normal 4 5 3 2 2" xfId="1401" xr:uid="{00000000-0005-0000-0000-000022060000}"/>
    <cellStyle name="Normal 4 5 3 2 2 2" xfId="2034" xr:uid="{00000000-0005-0000-0000-000023060000}"/>
    <cellStyle name="Normal 4 5 3 2 3" xfId="2035" xr:uid="{00000000-0005-0000-0000-000024060000}"/>
    <cellStyle name="Normal 4 5 3 3" xfId="1402" xr:uid="{00000000-0005-0000-0000-000025060000}"/>
    <cellStyle name="Normal 4 5 3 3 2" xfId="2036" xr:uid="{00000000-0005-0000-0000-000026060000}"/>
    <cellStyle name="Normal 4 5 3 4" xfId="2037" xr:uid="{00000000-0005-0000-0000-000027060000}"/>
    <cellStyle name="Normal 4 5 4" xfId="800" xr:uid="{00000000-0005-0000-0000-000028060000}"/>
    <cellStyle name="Normal 4 5 4 2" xfId="1403" xr:uid="{00000000-0005-0000-0000-000029060000}"/>
    <cellStyle name="Normal 4 5 4 2 2" xfId="2038" xr:uid="{00000000-0005-0000-0000-00002A060000}"/>
    <cellStyle name="Normal 4 5 4 3" xfId="2039" xr:uid="{00000000-0005-0000-0000-00002B060000}"/>
    <cellStyle name="Normal 4 5 5" xfId="1404" xr:uid="{00000000-0005-0000-0000-00002C060000}"/>
    <cellStyle name="Normal 4 5 5 2" xfId="2040" xr:uid="{00000000-0005-0000-0000-00002D060000}"/>
    <cellStyle name="Normal 4 5 6" xfId="2041" xr:uid="{00000000-0005-0000-0000-00002E060000}"/>
    <cellStyle name="Normal 4 6" xfId="458" xr:uid="{00000000-0005-0000-0000-00002F060000}"/>
    <cellStyle name="Normal 4 6 2" xfId="801" xr:uid="{00000000-0005-0000-0000-000030060000}"/>
    <cellStyle name="Normal 4 6 2 2" xfId="802" xr:uid="{00000000-0005-0000-0000-000031060000}"/>
    <cellStyle name="Normal 4 6 2 2 2" xfId="803" xr:uid="{00000000-0005-0000-0000-000032060000}"/>
    <cellStyle name="Normal 4 6 2 2 2 2" xfId="1405" xr:uid="{00000000-0005-0000-0000-000033060000}"/>
    <cellStyle name="Normal 4 6 2 2 2 2 2" xfId="2042" xr:uid="{00000000-0005-0000-0000-000034060000}"/>
    <cellStyle name="Normal 4 6 2 2 2 3" xfId="2043" xr:uid="{00000000-0005-0000-0000-000035060000}"/>
    <cellStyle name="Normal 4 6 2 2 3" xfId="1406" xr:uid="{00000000-0005-0000-0000-000036060000}"/>
    <cellStyle name="Normal 4 6 2 2 3 2" xfId="2044" xr:uid="{00000000-0005-0000-0000-000037060000}"/>
    <cellStyle name="Normal 4 6 2 2 4" xfId="2045" xr:uid="{00000000-0005-0000-0000-000038060000}"/>
    <cellStyle name="Normal 4 6 2 3" xfId="804" xr:uid="{00000000-0005-0000-0000-000039060000}"/>
    <cellStyle name="Normal 4 6 2 3 2" xfId="1407" xr:uid="{00000000-0005-0000-0000-00003A060000}"/>
    <cellStyle name="Normal 4 6 2 3 2 2" xfId="2046" xr:uid="{00000000-0005-0000-0000-00003B060000}"/>
    <cellStyle name="Normal 4 6 2 3 3" xfId="2047" xr:uid="{00000000-0005-0000-0000-00003C060000}"/>
    <cellStyle name="Normal 4 6 2 4" xfId="1408" xr:uid="{00000000-0005-0000-0000-00003D060000}"/>
    <cellStyle name="Normal 4 6 2 4 2" xfId="2048" xr:uid="{00000000-0005-0000-0000-00003E060000}"/>
    <cellStyle name="Normal 4 6 2 5" xfId="2049" xr:uid="{00000000-0005-0000-0000-00003F060000}"/>
    <cellStyle name="Normal 4 6 3" xfId="805" xr:uid="{00000000-0005-0000-0000-000040060000}"/>
    <cellStyle name="Normal 4 6 3 2" xfId="806" xr:uid="{00000000-0005-0000-0000-000041060000}"/>
    <cellStyle name="Normal 4 6 3 2 2" xfId="1409" xr:uid="{00000000-0005-0000-0000-000042060000}"/>
    <cellStyle name="Normal 4 6 3 2 2 2" xfId="2050" xr:uid="{00000000-0005-0000-0000-000043060000}"/>
    <cellStyle name="Normal 4 6 3 2 3" xfId="2051" xr:uid="{00000000-0005-0000-0000-000044060000}"/>
    <cellStyle name="Normal 4 6 3 3" xfId="1410" xr:uid="{00000000-0005-0000-0000-000045060000}"/>
    <cellStyle name="Normal 4 6 3 3 2" xfId="2052" xr:uid="{00000000-0005-0000-0000-000046060000}"/>
    <cellStyle name="Normal 4 6 3 4" xfId="2053" xr:uid="{00000000-0005-0000-0000-000047060000}"/>
    <cellStyle name="Normal 4 6 4" xfId="807" xr:uid="{00000000-0005-0000-0000-000048060000}"/>
    <cellStyle name="Normal 4 6 4 2" xfId="1411" xr:uid="{00000000-0005-0000-0000-000049060000}"/>
    <cellStyle name="Normal 4 6 4 2 2" xfId="2054" xr:uid="{00000000-0005-0000-0000-00004A060000}"/>
    <cellStyle name="Normal 4 6 4 3" xfId="2055" xr:uid="{00000000-0005-0000-0000-00004B060000}"/>
    <cellStyle name="Normal 4 6 5" xfId="1412" xr:uid="{00000000-0005-0000-0000-00004C060000}"/>
    <cellStyle name="Normal 4 6 5 2" xfId="2056" xr:uid="{00000000-0005-0000-0000-00004D060000}"/>
    <cellStyle name="Normal 4 6 6" xfId="2057" xr:uid="{00000000-0005-0000-0000-00004E060000}"/>
    <cellStyle name="Normal 4 7" xfId="808" xr:uid="{00000000-0005-0000-0000-00004F060000}"/>
    <cellStyle name="Normal 4 7 2" xfId="809" xr:uid="{00000000-0005-0000-0000-000050060000}"/>
    <cellStyle name="Normal 4 7 2 2" xfId="810" xr:uid="{00000000-0005-0000-0000-000051060000}"/>
    <cellStyle name="Normal 4 7 2 2 2" xfId="811" xr:uid="{00000000-0005-0000-0000-000052060000}"/>
    <cellStyle name="Normal 4 7 2 2 2 2" xfId="1413" xr:uid="{00000000-0005-0000-0000-000053060000}"/>
    <cellStyle name="Normal 4 7 2 2 2 2 2" xfId="2058" xr:uid="{00000000-0005-0000-0000-000054060000}"/>
    <cellStyle name="Normal 4 7 2 2 2 3" xfId="2059" xr:uid="{00000000-0005-0000-0000-000055060000}"/>
    <cellStyle name="Normal 4 7 2 2 3" xfId="1414" xr:uid="{00000000-0005-0000-0000-000056060000}"/>
    <cellStyle name="Normal 4 7 2 2 3 2" xfId="2060" xr:uid="{00000000-0005-0000-0000-000057060000}"/>
    <cellStyle name="Normal 4 7 2 2 4" xfId="2061" xr:uid="{00000000-0005-0000-0000-000058060000}"/>
    <cellStyle name="Normal 4 7 2 3" xfId="812" xr:uid="{00000000-0005-0000-0000-000059060000}"/>
    <cellStyle name="Normal 4 7 2 3 2" xfId="1415" xr:uid="{00000000-0005-0000-0000-00005A060000}"/>
    <cellStyle name="Normal 4 7 2 3 2 2" xfId="2062" xr:uid="{00000000-0005-0000-0000-00005B060000}"/>
    <cellStyle name="Normal 4 7 2 3 3" xfId="2063" xr:uid="{00000000-0005-0000-0000-00005C060000}"/>
    <cellStyle name="Normal 4 7 2 4" xfId="1416" xr:uid="{00000000-0005-0000-0000-00005D060000}"/>
    <cellStyle name="Normal 4 7 2 4 2" xfId="2064" xr:uid="{00000000-0005-0000-0000-00005E060000}"/>
    <cellStyle name="Normal 4 7 2 5" xfId="2065" xr:uid="{00000000-0005-0000-0000-00005F060000}"/>
    <cellStyle name="Normal 4 7 3" xfId="813" xr:uid="{00000000-0005-0000-0000-000060060000}"/>
    <cellStyle name="Normal 4 7 3 2" xfId="814" xr:uid="{00000000-0005-0000-0000-000061060000}"/>
    <cellStyle name="Normal 4 7 3 2 2" xfId="1417" xr:uid="{00000000-0005-0000-0000-000062060000}"/>
    <cellStyle name="Normal 4 7 3 2 2 2" xfId="2066" xr:uid="{00000000-0005-0000-0000-000063060000}"/>
    <cellStyle name="Normal 4 7 3 2 3" xfId="2067" xr:uid="{00000000-0005-0000-0000-000064060000}"/>
    <cellStyle name="Normal 4 7 3 3" xfId="1418" xr:uid="{00000000-0005-0000-0000-000065060000}"/>
    <cellStyle name="Normal 4 7 3 3 2" xfId="2068" xr:uid="{00000000-0005-0000-0000-000066060000}"/>
    <cellStyle name="Normal 4 7 3 4" xfId="2069" xr:uid="{00000000-0005-0000-0000-000067060000}"/>
    <cellStyle name="Normal 4 7 4" xfId="815" xr:uid="{00000000-0005-0000-0000-000068060000}"/>
    <cellStyle name="Normal 4 7 4 2" xfId="1419" xr:uid="{00000000-0005-0000-0000-000069060000}"/>
    <cellStyle name="Normal 4 7 4 2 2" xfId="2070" xr:uid="{00000000-0005-0000-0000-00006A060000}"/>
    <cellStyle name="Normal 4 7 4 3" xfId="2071" xr:uid="{00000000-0005-0000-0000-00006B060000}"/>
    <cellStyle name="Normal 4 7 5" xfId="1420" xr:uid="{00000000-0005-0000-0000-00006C060000}"/>
    <cellStyle name="Normal 4 7 5 2" xfId="2072" xr:uid="{00000000-0005-0000-0000-00006D060000}"/>
    <cellStyle name="Normal 4 7 6" xfId="2073" xr:uid="{00000000-0005-0000-0000-00006E060000}"/>
    <cellStyle name="Normal 4 8" xfId="816" xr:uid="{00000000-0005-0000-0000-00006F060000}"/>
    <cellStyle name="Normal 4 8 2" xfId="817" xr:uid="{00000000-0005-0000-0000-000070060000}"/>
    <cellStyle name="Normal 4 8 2 2" xfId="818" xr:uid="{00000000-0005-0000-0000-000071060000}"/>
    <cellStyle name="Normal 4 8 2 2 2" xfId="1421" xr:uid="{00000000-0005-0000-0000-000072060000}"/>
    <cellStyle name="Normal 4 8 2 2 2 2" xfId="2074" xr:uid="{00000000-0005-0000-0000-000073060000}"/>
    <cellStyle name="Normal 4 8 2 2 3" xfId="2075" xr:uid="{00000000-0005-0000-0000-000074060000}"/>
    <cellStyle name="Normal 4 8 2 3" xfId="1422" xr:uid="{00000000-0005-0000-0000-000075060000}"/>
    <cellStyle name="Normal 4 8 2 3 2" xfId="2076" xr:uid="{00000000-0005-0000-0000-000076060000}"/>
    <cellStyle name="Normal 4 8 2 4" xfId="2077" xr:uid="{00000000-0005-0000-0000-000077060000}"/>
    <cellStyle name="Normal 4 8 3" xfId="819" xr:uid="{00000000-0005-0000-0000-000078060000}"/>
    <cellStyle name="Normal 4 8 3 2" xfId="1423" xr:uid="{00000000-0005-0000-0000-000079060000}"/>
    <cellStyle name="Normal 4 8 3 2 2" xfId="2078" xr:uid="{00000000-0005-0000-0000-00007A060000}"/>
    <cellStyle name="Normal 4 8 3 3" xfId="2079" xr:uid="{00000000-0005-0000-0000-00007B060000}"/>
    <cellStyle name="Normal 4 8 4" xfId="1424" xr:uid="{00000000-0005-0000-0000-00007C060000}"/>
    <cellStyle name="Normal 4 8 4 2" xfId="2080" xr:uid="{00000000-0005-0000-0000-00007D060000}"/>
    <cellStyle name="Normal 4 8 5" xfId="2081" xr:uid="{00000000-0005-0000-0000-00007E060000}"/>
    <cellStyle name="Normal 4 9" xfId="820" xr:uid="{00000000-0005-0000-0000-00007F060000}"/>
    <cellStyle name="Normal 4 9 2" xfId="821" xr:uid="{00000000-0005-0000-0000-000080060000}"/>
    <cellStyle name="Normal 4 9 2 2" xfId="822" xr:uid="{00000000-0005-0000-0000-000081060000}"/>
    <cellStyle name="Normal 4 9 2 2 2" xfId="823" xr:uid="{00000000-0005-0000-0000-000082060000}"/>
    <cellStyle name="Normal 4 9 2 2 2 2" xfId="2082" xr:uid="{00000000-0005-0000-0000-000083060000}"/>
    <cellStyle name="Normal 4 9 2 2 3" xfId="1425" xr:uid="{00000000-0005-0000-0000-000084060000}"/>
    <cellStyle name="Normal 4 9 2 2 3 2" xfId="1426" xr:uid="{00000000-0005-0000-0000-000085060000}"/>
    <cellStyle name="Normal 4 9 2 2 3 2 2" xfId="1427" xr:uid="{00000000-0005-0000-0000-000086060000}"/>
    <cellStyle name="Normal 4 9 2 2 3 2 2 2" xfId="1428" xr:uid="{00000000-0005-0000-0000-000087060000}"/>
    <cellStyle name="Normal 4 9 2 2 3 2 2 2 2" xfId="1429" xr:uid="{00000000-0005-0000-0000-000088060000}"/>
    <cellStyle name="Normal 4 9 2 2 3 2 2 2 2 2" xfId="1430" xr:uid="{00000000-0005-0000-0000-000089060000}"/>
    <cellStyle name="Normal 4 9 2 2 3 2 2 2 2 2 2" xfId="1431" xr:uid="{00000000-0005-0000-0000-00008A060000}"/>
    <cellStyle name="Normal 4 9 2 2 3 2 2 2 2 2 2 2" xfId="1432" xr:uid="{00000000-0005-0000-0000-00008B060000}"/>
    <cellStyle name="Normal 4 9 2 2 3 2 2 2 2 2 2 2 2" xfId="1433" xr:uid="{00000000-0005-0000-0000-00008C060000}"/>
    <cellStyle name="Normal 4 9 2 2 3 2 2 2 2 2 2 2 2 2" xfId="1434" xr:uid="{00000000-0005-0000-0000-00008D060000}"/>
    <cellStyle name="Normal 4 9 2 2 3 2 2 2 2 2 2 2 2 2 2" xfId="1435" xr:uid="{00000000-0005-0000-0000-00008E060000}"/>
    <cellStyle name="Normal 4 9 2 2 3 2 2 2 2 2 2 2 2 2 2 2" xfId="1436" xr:uid="{00000000-0005-0000-0000-00008F060000}"/>
    <cellStyle name="Normal 4 9 2 2 3 2 2 2 2 2 2 2 2 2 2 2 2" xfId="2083" xr:uid="{00000000-0005-0000-0000-000090060000}"/>
    <cellStyle name="Normal 4 9 2 2 3 2 2 2 2 2 2 2 2 2 2 3" xfId="1437" xr:uid="{00000000-0005-0000-0000-000091060000}"/>
    <cellStyle name="Normal 4 9 2 2 3 2 2 2 2 2 2 2 2 2 2 3 2" xfId="1438" xr:uid="{00000000-0005-0000-0000-000092060000}"/>
    <cellStyle name="Normal 4 9 2 2 3 2 2 2 2 2 2 2 2 2 2 3 2 2" xfId="2084" xr:uid="{00000000-0005-0000-0000-000093060000}"/>
    <cellStyle name="Normal 4 9 2 2 3 2 2 2 2 2 2 2 2 2 2 3 3" xfId="2085" xr:uid="{00000000-0005-0000-0000-000094060000}"/>
    <cellStyle name="Normal 4 9 2 2 3 2 2 2 2 2 2 2 2 2 2 4" xfId="2086" xr:uid="{00000000-0005-0000-0000-000095060000}"/>
    <cellStyle name="Normal 4 9 2 2 3 2 2 2 2 2 2 2 2 2 3" xfId="2087" xr:uid="{00000000-0005-0000-0000-000096060000}"/>
    <cellStyle name="Normal 4 9 2 2 3 2 2 2 2 2 2 2 2 3" xfId="2088" xr:uid="{00000000-0005-0000-0000-000097060000}"/>
    <cellStyle name="Normal 4 9 2 2 3 2 2 2 2 2 2 2 3" xfId="2089" xr:uid="{00000000-0005-0000-0000-000098060000}"/>
    <cellStyle name="Normal 4 9 2 2 3 2 2 2 2 2 2 3" xfId="2090" xr:uid="{00000000-0005-0000-0000-000099060000}"/>
    <cellStyle name="Normal 4 9 2 2 3 2 2 2 2 2 3" xfId="2091" xr:uid="{00000000-0005-0000-0000-00009A060000}"/>
    <cellStyle name="Normal 4 9 2 2 3 2 2 2 2 3" xfId="2092" xr:uid="{00000000-0005-0000-0000-00009B060000}"/>
    <cellStyle name="Normal 4 9 2 2 3 2 2 2 3" xfId="2093" xr:uid="{00000000-0005-0000-0000-00009C060000}"/>
    <cellStyle name="Normal 4 9 2 2 3 2 2 3" xfId="2094" xr:uid="{00000000-0005-0000-0000-00009D060000}"/>
    <cellStyle name="Normal 4 9 2 2 3 2 3" xfId="2095" xr:uid="{00000000-0005-0000-0000-00009E060000}"/>
    <cellStyle name="Normal 4 9 2 2 3 3" xfId="2096" xr:uid="{00000000-0005-0000-0000-00009F060000}"/>
    <cellStyle name="Normal 4 9 2 2 4" xfId="2097" xr:uid="{00000000-0005-0000-0000-0000A0060000}"/>
    <cellStyle name="Normal 4 9 2 3" xfId="1439" xr:uid="{00000000-0005-0000-0000-0000A1060000}"/>
    <cellStyle name="Normal 4 9 2 3 2" xfId="2098" xr:uid="{00000000-0005-0000-0000-0000A2060000}"/>
    <cellStyle name="Normal 4 9 2 4" xfId="2099" xr:uid="{00000000-0005-0000-0000-0000A3060000}"/>
    <cellStyle name="Normal 4 9 3" xfId="824" xr:uid="{00000000-0005-0000-0000-0000A4060000}"/>
    <cellStyle name="Normal 4 9 3 2" xfId="1440" xr:uid="{00000000-0005-0000-0000-0000A5060000}"/>
    <cellStyle name="Normal 4 9 4" xfId="2100" xr:uid="{00000000-0005-0000-0000-0000A6060000}"/>
    <cellStyle name="Normal 40" xfId="459" xr:uid="{00000000-0005-0000-0000-0000A7060000}"/>
    <cellStyle name="Normal 40 2" xfId="569" xr:uid="{00000000-0005-0000-0000-0000A8060000}"/>
    <cellStyle name="Normal 40 2 2" xfId="1441" xr:uid="{00000000-0005-0000-0000-0000A9060000}"/>
    <cellStyle name="Normal 40 3" xfId="2101" xr:uid="{00000000-0005-0000-0000-0000AA060000}"/>
    <cellStyle name="Normal 41" xfId="460" xr:uid="{00000000-0005-0000-0000-0000AB060000}"/>
    <cellStyle name="Normal 41 2" xfId="461" xr:uid="{00000000-0005-0000-0000-0000AC060000}"/>
    <cellStyle name="Normal 41 2 2" xfId="2102" xr:uid="{00000000-0005-0000-0000-0000AD060000}"/>
    <cellStyle name="Normal 41 3" xfId="2103" xr:uid="{00000000-0005-0000-0000-0000AE060000}"/>
    <cellStyle name="Normal 42" xfId="462" xr:uid="{00000000-0005-0000-0000-0000AF060000}"/>
    <cellStyle name="Normal 42 2" xfId="825" xr:uid="{00000000-0005-0000-0000-0000B0060000}"/>
    <cellStyle name="Normal 42 2 2" xfId="2104" xr:uid="{00000000-0005-0000-0000-0000B1060000}"/>
    <cellStyle name="Normal 42 3" xfId="2105" xr:uid="{00000000-0005-0000-0000-0000B2060000}"/>
    <cellStyle name="Normal 43" xfId="549" xr:uid="{00000000-0005-0000-0000-0000B3060000}"/>
    <cellStyle name="Normal 43 2" xfId="571" xr:uid="{00000000-0005-0000-0000-0000B4060000}"/>
    <cellStyle name="Normal 43 2 2" xfId="1442" xr:uid="{00000000-0005-0000-0000-0000B5060000}"/>
    <cellStyle name="Normal 43 3" xfId="826" xr:uid="{00000000-0005-0000-0000-0000B6060000}"/>
    <cellStyle name="Normal 44" xfId="572" xr:uid="{00000000-0005-0000-0000-0000B7060000}"/>
    <cellStyle name="Normal 44 2" xfId="827" xr:uid="{00000000-0005-0000-0000-0000B8060000}"/>
    <cellStyle name="Normal 44 2 2" xfId="2106" xr:uid="{00000000-0005-0000-0000-0000B9060000}"/>
    <cellStyle name="Normal 44 3" xfId="2107" xr:uid="{00000000-0005-0000-0000-0000BA060000}"/>
    <cellStyle name="Normal 45" xfId="574" xr:uid="{00000000-0005-0000-0000-0000BB060000}"/>
    <cellStyle name="Normal 45 2" xfId="598" xr:uid="{00000000-0005-0000-0000-0000BC060000}"/>
    <cellStyle name="Normal 45 2 2" xfId="1443" xr:uid="{00000000-0005-0000-0000-0000BD060000}"/>
    <cellStyle name="Normal 45 3" xfId="1444" xr:uid="{00000000-0005-0000-0000-0000BE060000}"/>
    <cellStyle name="Normal 46" xfId="575" xr:uid="{00000000-0005-0000-0000-0000BF060000}"/>
    <cellStyle name="Normal 46 2" xfId="828" xr:uid="{00000000-0005-0000-0000-0000C0060000}"/>
    <cellStyle name="Normal 46 2 2" xfId="1445" xr:uid="{00000000-0005-0000-0000-0000C1060000}"/>
    <cellStyle name="Normal 46 3" xfId="2108" xr:uid="{00000000-0005-0000-0000-0000C2060000}"/>
    <cellStyle name="Normal 47" xfId="576" xr:uid="{00000000-0005-0000-0000-0000C3060000}"/>
    <cellStyle name="Normal 47 2" xfId="829" xr:uid="{00000000-0005-0000-0000-0000C4060000}"/>
    <cellStyle name="Normal 47 2 2" xfId="1446" xr:uid="{00000000-0005-0000-0000-0000C5060000}"/>
    <cellStyle name="Normal 47 3" xfId="2109" xr:uid="{00000000-0005-0000-0000-0000C6060000}"/>
    <cellStyle name="Normal 48" xfId="578" xr:uid="{00000000-0005-0000-0000-0000C7060000}"/>
    <cellStyle name="Normal 48 2" xfId="830" xr:uid="{00000000-0005-0000-0000-0000C8060000}"/>
    <cellStyle name="Normal 48 2 2" xfId="2110" xr:uid="{00000000-0005-0000-0000-0000C9060000}"/>
    <cellStyle name="Normal 48 3" xfId="2111" xr:uid="{00000000-0005-0000-0000-0000CA060000}"/>
    <cellStyle name="Normal 49" xfId="579" xr:uid="{00000000-0005-0000-0000-0000CB060000}"/>
    <cellStyle name="Normal 49 2" xfId="831" xr:uid="{00000000-0005-0000-0000-0000CC060000}"/>
    <cellStyle name="Normal 49 2 2" xfId="2112" xr:uid="{00000000-0005-0000-0000-0000CD060000}"/>
    <cellStyle name="Normal 49 3" xfId="2113" xr:uid="{00000000-0005-0000-0000-0000CE060000}"/>
    <cellStyle name="Normal 5" xfId="463" xr:uid="{00000000-0005-0000-0000-0000CF060000}"/>
    <cellStyle name="Normal 5 10" xfId="464" xr:uid="{00000000-0005-0000-0000-0000D0060000}"/>
    <cellStyle name="Normal 5 10 2" xfId="1448" xr:uid="{00000000-0005-0000-0000-0000D1060000}"/>
    <cellStyle name="Normal 5 10 2 2" xfId="2114" xr:uid="{00000000-0005-0000-0000-0000D2060000}"/>
    <cellStyle name="Normal 5 10 3" xfId="1447" xr:uid="{00000000-0005-0000-0000-0000D3060000}"/>
    <cellStyle name="Normal 5 11" xfId="1449" xr:uid="{00000000-0005-0000-0000-0000D4060000}"/>
    <cellStyle name="Normal 5 11 2" xfId="2115" xr:uid="{00000000-0005-0000-0000-0000D5060000}"/>
    <cellStyle name="Normal 5 12" xfId="2116" xr:uid="{00000000-0005-0000-0000-0000D6060000}"/>
    <cellStyle name="Normal 5 13" xfId="2601" xr:uid="{00000000-0005-0000-0000-0000D7060000}"/>
    <cellStyle name="Normal 5 2" xfId="465" xr:uid="{00000000-0005-0000-0000-0000D8060000}"/>
    <cellStyle name="Normal 5 2 2" xfId="466" xr:uid="{00000000-0005-0000-0000-0000D9060000}"/>
    <cellStyle name="Normal 5 2 2 2" xfId="467" xr:uid="{00000000-0005-0000-0000-0000DA060000}"/>
    <cellStyle name="Normal 5 2 3" xfId="468" xr:uid="{00000000-0005-0000-0000-0000DB060000}"/>
    <cellStyle name="Normal 5 2 3 2" xfId="2117" xr:uid="{00000000-0005-0000-0000-0000DC060000}"/>
    <cellStyle name="Normal 5 3" xfId="469" xr:uid="{00000000-0005-0000-0000-0000DD060000}"/>
    <cellStyle name="Normal 5 3 2" xfId="470" xr:uid="{00000000-0005-0000-0000-0000DE060000}"/>
    <cellStyle name="Normal 5 3 2 2" xfId="2118" xr:uid="{00000000-0005-0000-0000-0000DF060000}"/>
    <cellStyle name="Normal 5 3 3" xfId="1450" xr:uid="{00000000-0005-0000-0000-0000E0060000}"/>
    <cellStyle name="Normal 5 4" xfId="471" xr:uid="{00000000-0005-0000-0000-0000E1060000}"/>
    <cellStyle name="Normal 5 4 2" xfId="472" xr:uid="{00000000-0005-0000-0000-0000E2060000}"/>
    <cellStyle name="Normal 5 5" xfId="473" xr:uid="{00000000-0005-0000-0000-0000E3060000}"/>
    <cellStyle name="Normal 5 5 2" xfId="1451" xr:uid="{00000000-0005-0000-0000-0000E4060000}"/>
    <cellStyle name="Normal 5 6" xfId="474" xr:uid="{00000000-0005-0000-0000-0000E5060000}"/>
    <cellStyle name="Normal 5 6 2" xfId="1452" xr:uid="{00000000-0005-0000-0000-0000E6060000}"/>
    <cellStyle name="Normal 5 7" xfId="475" xr:uid="{00000000-0005-0000-0000-0000E7060000}"/>
    <cellStyle name="Normal 5 7 2" xfId="832" xr:uid="{00000000-0005-0000-0000-0000E8060000}"/>
    <cellStyle name="Normal 5 7 2 2" xfId="2119" xr:uid="{00000000-0005-0000-0000-0000E9060000}"/>
    <cellStyle name="Normal 5 7 3" xfId="2120" xr:uid="{00000000-0005-0000-0000-0000EA060000}"/>
    <cellStyle name="Normal 5 8" xfId="476" xr:uid="{00000000-0005-0000-0000-0000EB060000}"/>
    <cellStyle name="Normal 5 8 2" xfId="833" xr:uid="{00000000-0005-0000-0000-0000EC060000}"/>
    <cellStyle name="Normal 5 8 2 2" xfId="834" xr:uid="{00000000-0005-0000-0000-0000ED060000}"/>
    <cellStyle name="Normal 5 8 2 2 2" xfId="1453" xr:uid="{00000000-0005-0000-0000-0000EE060000}"/>
    <cellStyle name="Normal 5 8 2 2 2 2" xfId="2121" xr:uid="{00000000-0005-0000-0000-0000EF060000}"/>
    <cellStyle name="Normal 5 8 2 2 3" xfId="2122" xr:uid="{00000000-0005-0000-0000-0000F0060000}"/>
    <cellStyle name="Normal 5 8 2 3" xfId="1454" xr:uid="{00000000-0005-0000-0000-0000F1060000}"/>
    <cellStyle name="Normal 5 8 2 3 2" xfId="2123" xr:uid="{00000000-0005-0000-0000-0000F2060000}"/>
    <cellStyle name="Normal 5 8 2 4" xfId="2124" xr:uid="{00000000-0005-0000-0000-0000F3060000}"/>
    <cellStyle name="Normal 5 8 3" xfId="835" xr:uid="{00000000-0005-0000-0000-0000F4060000}"/>
    <cellStyle name="Normal 5 8 3 2" xfId="1455" xr:uid="{00000000-0005-0000-0000-0000F5060000}"/>
    <cellStyle name="Normal 5 8 3 2 2" xfId="2125" xr:uid="{00000000-0005-0000-0000-0000F6060000}"/>
    <cellStyle name="Normal 5 8 3 3" xfId="2126" xr:uid="{00000000-0005-0000-0000-0000F7060000}"/>
    <cellStyle name="Normal 5 8 4" xfId="1456" xr:uid="{00000000-0005-0000-0000-0000F8060000}"/>
    <cellStyle name="Normal 5 8 4 2" xfId="2127" xr:uid="{00000000-0005-0000-0000-0000F9060000}"/>
    <cellStyle name="Normal 5 8 5" xfId="2128" xr:uid="{00000000-0005-0000-0000-0000FA060000}"/>
    <cellStyle name="Normal 5 9" xfId="477" xr:uid="{00000000-0005-0000-0000-0000FB060000}"/>
    <cellStyle name="Normal 5 9 2" xfId="836" xr:uid="{00000000-0005-0000-0000-0000FC060000}"/>
    <cellStyle name="Normal 5 9 2 2" xfId="1457" xr:uid="{00000000-0005-0000-0000-0000FD060000}"/>
    <cellStyle name="Normal 5 9 2 2 2" xfId="2129" xr:uid="{00000000-0005-0000-0000-0000FE060000}"/>
    <cellStyle name="Normal 5 9 2 3" xfId="2130" xr:uid="{00000000-0005-0000-0000-0000FF060000}"/>
    <cellStyle name="Normal 5 9 3" xfId="1458" xr:uid="{00000000-0005-0000-0000-000000070000}"/>
    <cellStyle name="Normal 5 9 3 2" xfId="2131" xr:uid="{00000000-0005-0000-0000-000001070000}"/>
    <cellStyle name="Normal 5 9 4" xfId="2132" xr:uid="{00000000-0005-0000-0000-000002070000}"/>
    <cellStyle name="Normal 50" xfId="580" xr:uid="{00000000-0005-0000-0000-000003070000}"/>
    <cellStyle name="Normal 50 2" xfId="1033" xr:uid="{00000000-0005-0000-0000-000004070000}"/>
    <cellStyle name="Normal 50 2 2" xfId="2602" xr:uid="{00000000-0005-0000-0000-000005070000}"/>
    <cellStyle name="Normal 50 3" xfId="1459" xr:uid="{00000000-0005-0000-0000-000006070000}"/>
    <cellStyle name="Normal 51" xfId="582" xr:uid="{00000000-0005-0000-0000-000007070000}"/>
    <cellStyle name="Normal 51 2" xfId="604" xr:uid="{00000000-0005-0000-0000-000008070000}"/>
    <cellStyle name="Normal 51 2 2" xfId="2133" xr:uid="{00000000-0005-0000-0000-000009070000}"/>
    <cellStyle name="Normal 51 3" xfId="1034" xr:uid="{00000000-0005-0000-0000-00000A070000}"/>
    <cellStyle name="Normal 51 3 2" xfId="2134" xr:uid="{00000000-0005-0000-0000-00000B070000}"/>
    <cellStyle name="Normal 52" xfId="583" xr:uid="{00000000-0005-0000-0000-00000C070000}"/>
    <cellStyle name="Normal 52 2" xfId="837" xr:uid="{00000000-0005-0000-0000-00000D070000}"/>
    <cellStyle name="Normal 52 2 2" xfId="2135" xr:uid="{00000000-0005-0000-0000-00000E070000}"/>
    <cellStyle name="Normal 52 3" xfId="1035" xr:uid="{00000000-0005-0000-0000-00000F070000}"/>
    <cellStyle name="Normal 52 3 2" xfId="2136" xr:uid="{00000000-0005-0000-0000-000010070000}"/>
    <cellStyle name="Normal 53" xfId="585" xr:uid="{00000000-0005-0000-0000-000011070000}"/>
    <cellStyle name="Normal 53 2" xfId="1036" xr:uid="{00000000-0005-0000-0000-000012070000}"/>
    <cellStyle name="Normal 53 2 2" xfId="1460" xr:uid="{00000000-0005-0000-0000-000013070000}"/>
    <cellStyle name="Normal 53 3" xfId="2137" xr:uid="{00000000-0005-0000-0000-000014070000}"/>
    <cellStyle name="Normal 54" xfId="586" xr:uid="{00000000-0005-0000-0000-000015070000}"/>
    <cellStyle name="Normal 54 2" xfId="1037" xr:uid="{00000000-0005-0000-0000-000016070000}"/>
    <cellStyle name="Normal 54 2 2" xfId="1461" xr:uid="{00000000-0005-0000-0000-000017070000}"/>
    <cellStyle name="Normal 54 3" xfId="2138" xr:uid="{00000000-0005-0000-0000-000018070000}"/>
    <cellStyle name="Normal 55" xfId="587" xr:uid="{00000000-0005-0000-0000-000019070000}"/>
    <cellStyle name="Normal 55 2" xfId="1038" xr:uid="{00000000-0005-0000-0000-00001A070000}"/>
    <cellStyle name="Normal 55 2 2" xfId="1462" xr:uid="{00000000-0005-0000-0000-00001B070000}"/>
    <cellStyle name="Normal 55 3" xfId="2139" xr:uid="{00000000-0005-0000-0000-00001C070000}"/>
    <cellStyle name="Normal 56" xfId="588" xr:uid="{00000000-0005-0000-0000-00001D070000}"/>
    <cellStyle name="Normal 56 2" xfId="1039" xr:uid="{00000000-0005-0000-0000-00001E070000}"/>
    <cellStyle name="Normal 56 2 2" xfId="2140" xr:uid="{00000000-0005-0000-0000-00001F070000}"/>
    <cellStyle name="Normal 56 3" xfId="1463" xr:uid="{00000000-0005-0000-0000-000020070000}"/>
    <cellStyle name="Normal 56 4" xfId="2626" xr:uid="{00000000-0005-0000-0000-000021070000}"/>
    <cellStyle name="Normal 57" xfId="589" xr:uid="{00000000-0005-0000-0000-000022070000}"/>
    <cellStyle name="Normal 57 2" xfId="1040" xr:uid="{00000000-0005-0000-0000-000023070000}"/>
    <cellStyle name="Normal 57 2 2" xfId="2141" xr:uid="{00000000-0005-0000-0000-000024070000}"/>
    <cellStyle name="Normal 57 3" xfId="1464" xr:uid="{00000000-0005-0000-0000-000025070000}"/>
    <cellStyle name="Normal 57 4" xfId="2627" xr:uid="{00000000-0005-0000-0000-000026070000}"/>
    <cellStyle name="Normal 58" xfId="590" xr:uid="{00000000-0005-0000-0000-000027070000}"/>
    <cellStyle name="Normal 58 2" xfId="1041" xr:uid="{00000000-0005-0000-0000-000028070000}"/>
    <cellStyle name="Normal 58 2 2" xfId="2142" xr:uid="{00000000-0005-0000-0000-000029070000}"/>
    <cellStyle name="Normal 58 3" xfId="1465" xr:uid="{00000000-0005-0000-0000-00002A070000}"/>
    <cellStyle name="Normal 58 4" xfId="2628" xr:uid="{00000000-0005-0000-0000-00002B070000}"/>
    <cellStyle name="Normal 59" xfId="591" xr:uid="{00000000-0005-0000-0000-00002C070000}"/>
    <cellStyle name="Normal 59 2" xfId="1042" xr:uid="{00000000-0005-0000-0000-00002D070000}"/>
    <cellStyle name="Normal 59 3" xfId="1466" xr:uid="{00000000-0005-0000-0000-00002E070000}"/>
    <cellStyle name="Normal 59 4" xfId="2629" xr:uid="{00000000-0005-0000-0000-00002F070000}"/>
    <cellStyle name="Normal 6" xfId="478" xr:uid="{00000000-0005-0000-0000-000030070000}"/>
    <cellStyle name="Normal 6 10" xfId="838" xr:uid="{00000000-0005-0000-0000-000031070000}"/>
    <cellStyle name="Normal 6 10 2" xfId="1467" xr:uid="{00000000-0005-0000-0000-000032070000}"/>
    <cellStyle name="Normal 6 10 2 2" xfId="2143" xr:uid="{00000000-0005-0000-0000-000033070000}"/>
    <cellStyle name="Normal 6 10 3" xfId="2144" xr:uid="{00000000-0005-0000-0000-000034070000}"/>
    <cellStyle name="Normal 6 11" xfId="839" xr:uid="{00000000-0005-0000-0000-000035070000}"/>
    <cellStyle name="Normal 6 11 2" xfId="2145" xr:uid="{00000000-0005-0000-0000-000036070000}"/>
    <cellStyle name="Normal 6 12" xfId="840" xr:uid="{00000000-0005-0000-0000-000037070000}"/>
    <cellStyle name="Normal 6 12 2" xfId="2146" xr:uid="{00000000-0005-0000-0000-000038070000}"/>
    <cellStyle name="Normal 6 13" xfId="1468" xr:uid="{00000000-0005-0000-0000-000039070000}"/>
    <cellStyle name="Normal 6 13 2" xfId="2147" xr:uid="{00000000-0005-0000-0000-00003A070000}"/>
    <cellStyle name="Normal 6 14" xfId="1469" xr:uid="{00000000-0005-0000-0000-00003B070000}"/>
    <cellStyle name="Normal 6 14 2" xfId="2148" xr:uid="{00000000-0005-0000-0000-00003C070000}"/>
    <cellStyle name="Normal 6 15" xfId="1470" xr:uid="{00000000-0005-0000-0000-00003D070000}"/>
    <cellStyle name="Normal 6 15 2" xfId="2149" xr:uid="{00000000-0005-0000-0000-00003E070000}"/>
    <cellStyle name="Normal 6 16" xfId="2150" xr:uid="{00000000-0005-0000-0000-00003F070000}"/>
    <cellStyle name="Normal 6 17" xfId="2603" xr:uid="{00000000-0005-0000-0000-000040070000}"/>
    <cellStyle name="Normal 6 2" xfId="479" xr:uid="{00000000-0005-0000-0000-000041070000}"/>
    <cellStyle name="Normal 6 2 2" xfId="480" xr:uid="{00000000-0005-0000-0000-000042070000}"/>
    <cellStyle name="Normal 6 2 2 2" xfId="841" xr:uid="{00000000-0005-0000-0000-000043070000}"/>
    <cellStyle name="Normal 6 2 2 2 2" xfId="842" xr:uid="{00000000-0005-0000-0000-000044070000}"/>
    <cellStyle name="Normal 6 2 2 2 2 2" xfId="1471" xr:uid="{00000000-0005-0000-0000-000045070000}"/>
    <cellStyle name="Normal 6 2 2 2 2 2 2" xfId="2151" xr:uid="{00000000-0005-0000-0000-000046070000}"/>
    <cellStyle name="Normal 6 2 2 2 2 3" xfId="2152" xr:uid="{00000000-0005-0000-0000-000047070000}"/>
    <cellStyle name="Normal 6 2 2 2 3" xfId="1472" xr:uid="{00000000-0005-0000-0000-000048070000}"/>
    <cellStyle name="Normal 6 2 2 2 3 2" xfId="2153" xr:uid="{00000000-0005-0000-0000-000049070000}"/>
    <cellStyle name="Normal 6 2 2 2 4" xfId="2154" xr:uid="{00000000-0005-0000-0000-00004A070000}"/>
    <cellStyle name="Normal 6 2 2 3" xfId="843" xr:uid="{00000000-0005-0000-0000-00004B070000}"/>
    <cellStyle name="Normal 6 2 2 3 2" xfId="1473" xr:uid="{00000000-0005-0000-0000-00004C070000}"/>
    <cellStyle name="Normal 6 2 2 3 2 2" xfId="2155" xr:uid="{00000000-0005-0000-0000-00004D070000}"/>
    <cellStyle name="Normal 6 2 2 3 3" xfId="2156" xr:uid="{00000000-0005-0000-0000-00004E070000}"/>
    <cellStyle name="Normal 6 2 2 4" xfId="1474" xr:uid="{00000000-0005-0000-0000-00004F070000}"/>
    <cellStyle name="Normal 6 2 2 4 2" xfId="2157" xr:uid="{00000000-0005-0000-0000-000050070000}"/>
    <cellStyle name="Normal 6 2 2 5" xfId="2158" xr:uid="{00000000-0005-0000-0000-000051070000}"/>
    <cellStyle name="Normal 6 2 3" xfId="844" xr:uid="{00000000-0005-0000-0000-000052070000}"/>
    <cellStyle name="Normal 6 2 3 2" xfId="845" xr:uid="{00000000-0005-0000-0000-000053070000}"/>
    <cellStyle name="Normal 6 2 3 2 2" xfId="1475" xr:uid="{00000000-0005-0000-0000-000054070000}"/>
    <cellStyle name="Normal 6 2 3 2 2 2" xfId="2159" xr:uid="{00000000-0005-0000-0000-000055070000}"/>
    <cellStyle name="Normal 6 2 3 2 3" xfId="2160" xr:uid="{00000000-0005-0000-0000-000056070000}"/>
    <cellStyle name="Normal 6 2 3 3" xfId="1476" xr:uid="{00000000-0005-0000-0000-000057070000}"/>
    <cellStyle name="Normal 6 2 3 3 2" xfId="2161" xr:uid="{00000000-0005-0000-0000-000058070000}"/>
    <cellStyle name="Normal 6 2 3 4" xfId="2162" xr:uid="{00000000-0005-0000-0000-000059070000}"/>
    <cellStyle name="Normal 6 2 4" xfId="846" xr:uid="{00000000-0005-0000-0000-00005A070000}"/>
    <cellStyle name="Normal 6 2 4 2" xfId="1477" xr:uid="{00000000-0005-0000-0000-00005B070000}"/>
    <cellStyle name="Normal 6 2 4 2 2" xfId="2163" xr:uid="{00000000-0005-0000-0000-00005C070000}"/>
    <cellStyle name="Normal 6 2 4 3" xfId="2164" xr:uid="{00000000-0005-0000-0000-00005D070000}"/>
    <cellStyle name="Normal 6 2 5" xfId="1478" xr:uid="{00000000-0005-0000-0000-00005E070000}"/>
    <cellStyle name="Normal 6 2 5 2" xfId="2165" xr:uid="{00000000-0005-0000-0000-00005F070000}"/>
    <cellStyle name="Normal 6 2 6" xfId="2166" xr:uid="{00000000-0005-0000-0000-000060070000}"/>
    <cellStyle name="Normal 6 3" xfId="481" xr:uid="{00000000-0005-0000-0000-000061070000}"/>
    <cellStyle name="Normal 6 3 2" xfId="482" xr:uid="{00000000-0005-0000-0000-000062070000}"/>
    <cellStyle name="Normal 6 3 2 2" xfId="847" xr:uid="{00000000-0005-0000-0000-000063070000}"/>
    <cellStyle name="Normal 6 3 2 2 2" xfId="848" xr:uid="{00000000-0005-0000-0000-000064070000}"/>
    <cellStyle name="Normal 6 3 2 2 2 2" xfId="1479" xr:uid="{00000000-0005-0000-0000-000065070000}"/>
    <cellStyle name="Normal 6 3 2 2 2 2 2" xfId="2167" xr:uid="{00000000-0005-0000-0000-000066070000}"/>
    <cellStyle name="Normal 6 3 2 2 2 3" xfId="2168" xr:uid="{00000000-0005-0000-0000-000067070000}"/>
    <cellStyle name="Normal 6 3 2 2 3" xfId="1480" xr:uid="{00000000-0005-0000-0000-000068070000}"/>
    <cellStyle name="Normal 6 3 2 2 3 2" xfId="2169" xr:uid="{00000000-0005-0000-0000-000069070000}"/>
    <cellStyle name="Normal 6 3 2 2 4" xfId="2170" xr:uid="{00000000-0005-0000-0000-00006A070000}"/>
    <cellStyle name="Normal 6 3 2 3" xfId="849" xr:uid="{00000000-0005-0000-0000-00006B070000}"/>
    <cellStyle name="Normal 6 3 2 3 2" xfId="1481" xr:uid="{00000000-0005-0000-0000-00006C070000}"/>
    <cellStyle name="Normal 6 3 2 3 2 2" xfId="2171" xr:uid="{00000000-0005-0000-0000-00006D070000}"/>
    <cellStyle name="Normal 6 3 2 3 3" xfId="2172" xr:uid="{00000000-0005-0000-0000-00006E070000}"/>
    <cellStyle name="Normal 6 3 2 4" xfId="1482" xr:uid="{00000000-0005-0000-0000-00006F070000}"/>
    <cellStyle name="Normal 6 3 2 4 2" xfId="2173" xr:uid="{00000000-0005-0000-0000-000070070000}"/>
    <cellStyle name="Normal 6 3 2 5" xfId="2174" xr:uid="{00000000-0005-0000-0000-000071070000}"/>
    <cellStyle name="Normal 6 3 3" xfId="850" xr:uid="{00000000-0005-0000-0000-000072070000}"/>
    <cellStyle name="Normal 6 3 3 2" xfId="851" xr:uid="{00000000-0005-0000-0000-000073070000}"/>
    <cellStyle name="Normal 6 3 3 2 2" xfId="1483" xr:uid="{00000000-0005-0000-0000-000074070000}"/>
    <cellStyle name="Normal 6 3 3 2 2 2" xfId="2175" xr:uid="{00000000-0005-0000-0000-000075070000}"/>
    <cellStyle name="Normal 6 3 3 2 3" xfId="2176" xr:uid="{00000000-0005-0000-0000-000076070000}"/>
    <cellStyle name="Normal 6 3 3 3" xfId="1484" xr:uid="{00000000-0005-0000-0000-000077070000}"/>
    <cellStyle name="Normal 6 3 3 3 2" xfId="2177" xr:uid="{00000000-0005-0000-0000-000078070000}"/>
    <cellStyle name="Normal 6 3 3 4" xfId="2178" xr:uid="{00000000-0005-0000-0000-000079070000}"/>
    <cellStyle name="Normal 6 3 4" xfId="852" xr:uid="{00000000-0005-0000-0000-00007A070000}"/>
    <cellStyle name="Normal 6 3 4 2" xfId="1485" xr:uid="{00000000-0005-0000-0000-00007B070000}"/>
    <cellStyle name="Normal 6 3 4 2 2" xfId="2179" xr:uid="{00000000-0005-0000-0000-00007C070000}"/>
    <cellStyle name="Normal 6 3 4 3" xfId="2180" xr:uid="{00000000-0005-0000-0000-00007D070000}"/>
    <cellStyle name="Normal 6 3 5" xfId="1486" xr:uid="{00000000-0005-0000-0000-00007E070000}"/>
    <cellStyle name="Normal 6 3 5 2" xfId="2181" xr:uid="{00000000-0005-0000-0000-00007F070000}"/>
    <cellStyle name="Normal 6 3 6" xfId="2182" xr:uid="{00000000-0005-0000-0000-000080070000}"/>
    <cellStyle name="Normal 6 4" xfId="483" xr:uid="{00000000-0005-0000-0000-000081070000}"/>
    <cellStyle name="Normal 6 4 2" xfId="553" xr:uid="{00000000-0005-0000-0000-000082070000}"/>
    <cellStyle name="Normal 6 4 2 2" xfId="853" xr:uid="{00000000-0005-0000-0000-000083070000}"/>
    <cellStyle name="Normal 6 4 2 2 2" xfId="854" xr:uid="{00000000-0005-0000-0000-000084070000}"/>
    <cellStyle name="Normal 6 4 2 2 2 2" xfId="1487" xr:uid="{00000000-0005-0000-0000-000085070000}"/>
    <cellStyle name="Normal 6 4 2 2 2 2 2" xfId="2183" xr:uid="{00000000-0005-0000-0000-000086070000}"/>
    <cellStyle name="Normal 6 4 2 2 2 3" xfId="2184" xr:uid="{00000000-0005-0000-0000-000087070000}"/>
    <cellStyle name="Normal 6 4 2 2 3" xfId="1488" xr:uid="{00000000-0005-0000-0000-000088070000}"/>
    <cellStyle name="Normal 6 4 2 2 3 2" xfId="2185" xr:uid="{00000000-0005-0000-0000-000089070000}"/>
    <cellStyle name="Normal 6 4 2 2 4" xfId="2186" xr:uid="{00000000-0005-0000-0000-00008A070000}"/>
    <cellStyle name="Normal 6 4 2 3" xfId="855" xr:uid="{00000000-0005-0000-0000-00008B070000}"/>
    <cellStyle name="Normal 6 4 2 3 2" xfId="1489" xr:uid="{00000000-0005-0000-0000-00008C070000}"/>
    <cellStyle name="Normal 6 4 2 3 2 2" xfId="2187" xr:uid="{00000000-0005-0000-0000-00008D070000}"/>
    <cellStyle name="Normal 6 4 2 3 3" xfId="2188" xr:uid="{00000000-0005-0000-0000-00008E070000}"/>
    <cellStyle name="Normal 6 4 2 4" xfId="1490" xr:uid="{00000000-0005-0000-0000-00008F070000}"/>
    <cellStyle name="Normal 6 4 2 4 2" xfId="2189" xr:uid="{00000000-0005-0000-0000-000090070000}"/>
    <cellStyle name="Normal 6 4 2 5" xfId="2190" xr:uid="{00000000-0005-0000-0000-000091070000}"/>
    <cellStyle name="Normal 6 4 3" xfId="856" xr:uid="{00000000-0005-0000-0000-000092070000}"/>
    <cellStyle name="Normal 6 4 3 2" xfId="857" xr:uid="{00000000-0005-0000-0000-000093070000}"/>
    <cellStyle name="Normal 6 4 3 2 2" xfId="1491" xr:uid="{00000000-0005-0000-0000-000094070000}"/>
    <cellStyle name="Normal 6 4 3 2 2 2" xfId="2191" xr:uid="{00000000-0005-0000-0000-000095070000}"/>
    <cellStyle name="Normal 6 4 3 2 3" xfId="2192" xr:uid="{00000000-0005-0000-0000-000096070000}"/>
    <cellStyle name="Normal 6 4 3 3" xfId="1492" xr:uid="{00000000-0005-0000-0000-000097070000}"/>
    <cellStyle name="Normal 6 4 3 3 2" xfId="2193" xr:uid="{00000000-0005-0000-0000-000098070000}"/>
    <cellStyle name="Normal 6 4 3 4" xfId="2194" xr:uid="{00000000-0005-0000-0000-000099070000}"/>
    <cellStyle name="Normal 6 4 4" xfId="858" xr:uid="{00000000-0005-0000-0000-00009A070000}"/>
    <cellStyle name="Normal 6 4 4 2" xfId="1493" xr:uid="{00000000-0005-0000-0000-00009B070000}"/>
    <cellStyle name="Normal 6 4 4 2 2" xfId="2195" xr:uid="{00000000-0005-0000-0000-00009C070000}"/>
    <cellStyle name="Normal 6 4 4 3" xfId="2196" xr:uid="{00000000-0005-0000-0000-00009D070000}"/>
    <cellStyle name="Normal 6 4 5" xfId="1494" xr:uid="{00000000-0005-0000-0000-00009E070000}"/>
    <cellStyle name="Normal 6 4 5 2" xfId="2197" xr:uid="{00000000-0005-0000-0000-00009F070000}"/>
    <cellStyle name="Normal 6 4 6" xfId="2198" xr:uid="{00000000-0005-0000-0000-0000A0070000}"/>
    <cellStyle name="Normal 6 5" xfId="484" xr:uid="{00000000-0005-0000-0000-0000A1070000}"/>
    <cellStyle name="Normal 6 5 2" xfId="859" xr:uid="{00000000-0005-0000-0000-0000A2070000}"/>
    <cellStyle name="Normal 6 5 2 2" xfId="860" xr:uid="{00000000-0005-0000-0000-0000A3070000}"/>
    <cellStyle name="Normal 6 5 2 2 2" xfId="861" xr:uid="{00000000-0005-0000-0000-0000A4070000}"/>
    <cellStyle name="Normal 6 5 2 2 2 2" xfId="1495" xr:uid="{00000000-0005-0000-0000-0000A5070000}"/>
    <cellStyle name="Normal 6 5 2 2 2 2 2" xfId="2199" xr:uid="{00000000-0005-0000-0000-0000A6070000}"/>
    <cellStyle name="Normal 6 5 2 2 2 3" xfId="2200" xr:uid="{00000000-0005-0000-0000-0000A7070000}"/>
    <cellStyle name="Normal 6 5 2 2 3" xfId="1496" xr:uid="{00000000-0005-0000-0000-0000A8070000}"/>
    <cellStyle name="Normal 6 5 2 2 3 2" xfId="2201" xr:uid="{00000000-0005-0000-0000-0000A9070000}"/>
    <cellStyle name="Normal 6 5 2 2 4" xfId="2202" xr:uid="{00000000-0005-0000-0000-0000AA070000}"/>
    <cellStyle name="Normal 6 5 2 3" xfId="862" xr:uid="{00000000-0005-0000-0000-0000AB070000}"/>
    <cellStyle name="Normal 6 5 2 3 2" xfId="1497" xr:uid="{00000000-0005-0000-0000-0000AC070000}"/>
    <cellStyle name="Normal 6 5 2 3 2 2" xfId="2203" xr:uid="{00000000-0005-0000-0000-0000AD070000}"/>
    <cellStyle name="Normal 6 5 2 3 3" xfId="2204" xr:uid="{00000000-0005-0000-0000-0000AE070000}"/>
    <cellStyle name="Normal 6 5 2 4" xfId="1498" xr:uid="{00000000-0005-0000-0000-0000AF070000}"/>
    <cellStyle name="Normal 6 5 2 4 2" xfId="2205" xr:uid="{00000000-0005-0000-0000-0000B0070000}"/>
    <cellStyle name="Normal 6 5 2 5" xfId="2206" xr:uid="{00000000-0005-0000-0000-0000B1070000}"/>
    <cellStyle name="Normal 6 5 3" xfId="863" xr:uid="{00000000-0005-0000-0000-0000B2070000}"/>
    <cellStyle name="Normal 6 5 3 2" xfId="864" xr:uid="{00000000-0005-0000-0000-0000B3070000}"/>
    <cellStyle name="Normal 6 5 3 2 2" xfId="1499" xr:uid="{00000000-0005-0000-0000-0000B4070000}"/>
    <cellStyle name="Normal 6 5 3 2 2 2" xfId="2207" xr:uid="{00000000-0005-0000-0000-0000B5070000}"/>
    <cellStyle name="Normal 6 5 3 2 3" xfId="2208" xr:uid="{00000000-0005-0000-0000-0000B6070000}"/>
    <cellStyle name="Normal 6 5 3 3" xfId="1500" xr:uid="{00000000-0005-0000-0000-0000B7070000}"/>
    <cellStyle name="Normal 6 5 3 3 2" xfId="2209" xr:uid="{00000000-0005-0000-0000-0000B8070000}"/>
    <cellStyle name="Normal 6 5 3 4" xfId="2210" xr:uid="{00000000-0005-0000-0000-0000B9070000}"/>
    <cellStyle name="Normal 6 5 4" xfId="865" xr:uid="{00000000-0005-0000-0000-0000BA070000}"/>
    <cellStyle name="Normal 6 5 4 2" xfId="1501" xr:uid="{00000000-0005-0000-0000-0000BB070000}"/>
    <cellStyle name="Normal 6 5 4 2 2" xfId="2211" xr:uid="{00000000-0005-0000-0000-0000BC070000}"/>
    <cellStyle name="Normal 6 5 4 3" xfId="2212" xr:uid="{00000000-0005-0000-0000-0000BD070000}"/>
    <cellStyle name="Normal 6 5 5" xfId="1502" xr:uid="{00000000-0005-0000-0000-0000BE070000}"/>
    <cellStyle name="Normal 6 5 5 2" xfId="2213" xr:uid="{00000000-0005-0000-0000-0000BF070000}"/>
    <cellStyle name="Normal 6 5 6" xfId="2214" xr:uid="{00000000-0005-0000-0000-0000C0070000}"/>
    <cellStyle name="Normal 6 6" xfId="485" xr:uid="{00000000-0005-0000-0000-0000C1070000}"/>
    <cellStyle name="Normal 6 6 2" xfId="866" xr:uid="{00000000-0005-0000-0000-0000C2070000}"/>
    <cellStyle name="Normal 6 6 2 2" xfId="867" xr:uid="{00000000-0005-0000-0000-0000C3070000}"/>
    <cellStyle name="Normal 6 6 2 2 2" xfId="868" xr:uid="{00000000-0005-0000-0000-0000C4070000}"/>
    <cellStyle name="Normal 6 6 2 2 2 2" xfId="1503" xr:uid="{00000000-0005-0000-0000-0000C5070000}"/>
    <cellStyle name="Normal 6 6 2 2 2 2 2" xfId="2215" xr:uid="{00000000-0005-0000-0000-0000C6070000}"/>
    <cellStyle name="Normal 6 6 2 2 2 3" xfId="2216" xr:uid="{00000000-0005-0000-0000-0000C7070000}"/>
    <cellStyle name="Normal 6 6 2 2 3" xfId="1504" xr:uid="{00000000-0005-0000-0000-0000C8070000}"/>
    <cellStyle name="Normal 6 6 2 2 3 2" xfId="2217" xr:uid="{00000000-0005-0000-0000-0000C9070000}"/>
    <cellStyle name="Normal 6 6 2 2 4" xfId="2218" xr:uid="{00000000-0005-0000-0000-0000CA070000}"/>
    <cellStyle name="Normal 6 6 2 3" xfId="869" xr:uid="{00000000-0005-0000-0000-0000CB070000}"/>
    <cellStyle name="Normal 6 6 2 3 2" xfId="1505" xr:uid="{00000000-0005-0000-0000-0000CC070000}"/>
    <cellStyle name="Normal 6 6 2 3 2 2" xfId="2219" xr:uid="{00000000-0005-0000-0000-0000CD070000}"/>
    <cellStyle name="Normal 6 6 2 3 3" xfId="2220" xr:uid="{00000000-0005-0000-0000-0000CE070000}"/>
    <cellStyle name="Normal 6 6 2 4" xfId="1506" xr:uid="{00000000-0005-0000-0000-0000CF070000}"/>
    <cellStyle name="Normal 6 6 2 4 2" xfId="2221" xr:uid="{00000000-0005-0000-0000-0000D0070000}"/>
    <cellStyle name="Normal 6 6 2 5" xfId="2222" xr:uid="{00000000-0005-0000-0000-0000D1070000}"/>
    <cellStyle name="Normal 6 6 3" xfId="870" xr:uid="{00000000-0005-0000-0000-0000D2070000}"/>
    <cellStyle name="Normal 6 6 3 2" xfId="871" xr:uid="{00000000-0005-0000-0000-0000D3070000}"/>
    <cellStyle name="Normal 6 6 3 2 2" xfId="1507" xr:uid="{00000000-0005-0000-0000-0000D4070000}"/>
    <cellStyle name="Normal 6 6 3 2 2 2" xfId="2223" xr:uid="{00000000-0005-0000-0000-0000D5070000}"/>
    <cellStyle name="Normal 6 6 3 2 3" xfId="2224" xr:uid="{00000000-0005-0000-0000-0000D6070000}"/>
    <cellStyle name="Normal 6 6 3 3" xfId="1508" xr:uid="{00000000-0005-0000-0000-0000D7070000}"/>
    <cellStyle name="Normal 6 6 3 3 2" xfId="2225" xr:uid="{00000000-0005-0000-0000-0000D8070000}"/>
    <cellStyle name="Normal 6 6 3 4" xfId="2226" xr:uid="{00000000-0005-0000-0000-0000D9070000}"/>
    <cellStyle name="Normal 6 6 4" xfId="872" xr:uid="{00000000-0005-0000-0000-0000DA070000}"/>
    <cellStyle name="Normal 6 6 4 2" xfId="1509" xr:uid="{00000000-0005-0000-0000-0000DB070000}"/>
    <cellStyle name="Normal 6 6 4 2 2" xfId="2227" xr:uid="{00000000-0005-0000-0000-0000DC070000}"/>
    <cellStyle name="Normal 6 6 4 3" xfId="2228" xr:uid="{00000000-0005-0000-0000-0000DD070000}"/>
    <cellStyle name="Normal 6 6 5" xfId="1510" xr:uid="{00000000-0005-0000-0000-0000DE070000}"/>
    <cellStyle name="Normal 6 6 5 2" xfId="2229" xr:uid="{00000000-0005-0000-0000-0000DF070000}"/>
    <cellStyle name="Normal 6 6 6" xfId="2230" xr:uid="{00000000-0005-0000-0000-0000E0070000}"/>
    <cellStyle name="Normal 6 7" xfId="486" xr:uid="{00000000-0005-0000-0000-0000E1070000}"/>
    <cellStyle name="Normal 6 7 2" xfId="873" xr:uid="{00000000-0005-0000-0000-0000E2070000}"/>
    <cellStyle name="Normal 6 7 2 2" xfId="874" xr:uid="{00000000-0005-0000-0000-0000E3070000}"/>
    <cellStyle name="Normal 6 7 2 2 2" xfId="875" xr:uid="{00000000-0005-0000-0000-0000E4070000}"/>
    <cellStyle name="Normal 6 7 2 2 2 2" xfId="1511" xr:uid="{00000000-0005-0000-0000-0000E5070000}"/>
    <cellStyle name="Normal 6 7 2 2 2 2 2" xfId="2231" xr:uid="{00000000-0005-0000-0000-0000E6070000}"/>
    <cellStyle name="Normal 6 7 2 2 2 3" xfId="2232" xr:uid="{00000000-0005-0000-0000-0000E7070000}"/>
    <cellStyle name="Normal 6 7 2 2 3" xfId="1512" xr:uid="{00000000-0005-0000-0000-0000E8070000}"/>
    <cellStyle name="Normal 6 7 2 2 3 2" xfId="2233" xr:uid="{00000000-0005-0000-0000-0000E9070000}"/>
    <cellStyle name="Normal 6 7 2 2 4" xfId="2234" xr:uid="{00000000-0005-0000-0000-0000EA070000}"/>
    <cellStyle name="Normal 6 7 2 3" xfId="876" xr:uid="{00000000-0005-0000-0000-0000EB070000}"/>
    <cellStyle name="Normal 6 7 2 3 2" xfId="1513" xr:uid="{00000000-0005-0000-0000-0000EC070000}"/>
    <cellStyle name="Normal 6 7 2 3 2 2" xfId="2235" xr:uid="{00000000-0005-0000-0000-0000ED070000}"/>
    <cellStyle name="Normal 6 7 2 3 3" xfId="2236" xr:uid="{00000000-0005-0000-0000-0000EE070000}"/>
    <cellStyle name="Normal 6 7 2 4" xfId="1514" xr:uid="{00000000-0005-0000-0000-0000EF070000}"/>
    <cellStyle name="Normal 6 7 2 4 2" xfId="2237" xr:uid="{00000000-0005-0000-0000-0000F0070000}"/>
    <cellStyle name="Normal 6 7 2 5" xfId="2238" xr:uid="{00000000-0005-0000-0000-0000F1070000}"/>
    <cellStyle name="Normal 6 7 3" xfId="877" xr:uid="{00000000-0005-0000-0000-0000F2070000}"/>
    <cellStyle name="Normal 6 7 3 2" xfId="878" xr:uid="{00000000-0005-0000-0000-0000F3070000}"/>
    <cellStyle name="Normal 6 7 3 2 2" xfId="1515" xr:uid="{00000000-0005-0000-0000-0000F4070000}"/>
    <cellStyle name="Normal 6 7 3 2 2 2" xfId="2239" xr:uid="{00000000-0005-0000-0000-0000F5070000}"/>
    <cellStyle name="Normal 6 7 3 2 3" xfId="2240" xr:uid="{00000000-0005-0000-0000-0000F6070000}"/>
    <cellStyle name="Normal 6 7 3 3" xfId="1516" xr:uid="{00000000-0005-0000-0000-0000F7070000}"/>
    <cellStyle name="Normal 6 7 3 3 2" xfId="2241" xr:uid="{00000000-0005-0000-0000-0000F8070000}"/>
    <cellStyle name="Normal 6 7 3 4" xfId="2242" xr:uid="{00000000-0005-0000-0000-0000F9070000}"/>
    <cellStyle name="Normal 6 7 4" xfId="879" xr:uid="{00000000-0005-0000-0000-0000FA070000}"/>
    <cellStyle name="Normal 6 7 4 2" xfId="1517" xr:uid="{00000000-0005-0000-0000-0000FB070000}"/>
    <cellStyle name="Normal 6 7 4 2 2" xfId="2243" xr:uid="{00000000-0005-0000-0000-0000FC070000}"/>
    <cellStyle name="Normal 6 7 4 3" xfId="2244" xr:uid="{00000000-0005-0000-0000-0000FD070000}"/>
    <cellStyle name="Normal 6 7 5" xfId="1518" xr:uid="{00000000-0005-0000-0000-0000FE070000}"/>
    <cellStyle name="Normal 6 7 5 2" xfId="2245" xr:uid="{00000000-0005-0000-0000-0000FF070000}"/>
    <cellStyle name="Normal 6 7 6" xfId="2246" xr:uid="{00000000-0005-0000-0000-000000080000}"/>
    <cellStyle name="Normal 6 8" xfId="880" xr:uid="{00000000-0005-0000-0000-000001080000}"/>
    <cellStyle name="Normal 6 8 2" xfId="881" xr:uid="{00000000-0005-0000-0000-000002080000}"/>
    <cellStyle name="Normal 6 8 2 2" xfId="882" xr:uid="{00000000-0005-0000-0000-000003080000}"/>
    <cellStyle name="Normal 6 8 2 2 2" xfId="1519" xr:uid="{00000000-0005-0000-0000-000004080000}"/>
    <cellStyle name="Normal 6 8 2 2 2 2" xfId="2247" xr:uid="{00000000-0005-0000-0000-000005080000}"/>
    <cellStyle name="Normal 6 8 2 2 3" xfId="2248" xr:uid="{00000000-0005-0000-0000-000006080000}"/>
    <cellStyle name="Normal 6 8 2 3" xfId="1520" xr:uid="{00000000-0005-0000-0000-000007080000}"/>
    <cellStyle name="Normal 6 8 2 3 2" xfId="2249" xr:uid="{00000000-0005-0000-0000-000008080000}"/>
    <cellStyle name="Normal 6 8 2 4" xfId="2250" xr:uid="{00000000-0005-0000-0000-000009080000}"/>
    <cellStyle name="Normal 6 8 3" xfId="883" xr:uid="{00000000-0005-0000-0000-00000A080000}"/>
    <cellStyle name="Normal 6 8 3 2" xfId="1521" xr:uid="{00000000-0005-0000-0000-00000B080000}"/>
    <cellStyle name="Normal 6 8 3 2 2" xfId="2251" xr:uid="{00000000-0005-0000-0000-00000C080000}"/>
    <cellStyle name="Normal 6 8 3 3" xfId="2252" xr:uid="{00000000-0005-0000-0000-00000D080000}"/>
    <cellStyle name="Normal 6 8 4" xfId="1522" xr:uid="{00000000-0005-0000-0000-00000E080000}"/>
    <cellStyle name="Normal 6 8 4 2" xfId="2253" xr:uid="{00000000-0005-0000-0000-00000F080000}"/>
    <cellStyle name="Normal 6 8 5" xfId="2254" xr:uid="{00000000-0005-0000-0000-000010080000}"/>
    <cellStyle name="Normal 6 9" xfId="884" xr:uid="{00000000-0005-0000-0000-000011080000}"/>
    <cellStyle name="Normal 6 9 2" xfId="885" xr:uid="{00000000-0005-0000-0000-000012080000}"/>
    <cellStyle name="Normal 6 9 2 2" xfId="1523" xr:uid="{00000000-0005-0000-0000-000013080000}"/>
    <cellStyle name="Normal 6 9 2 2 2" xfId="2255" xr:uid="{00000000-0005-0000-0000-000014080000}"/>
    <cellStyle name="Normal 6 9 2 3" xfId="2256" xr:uid="{00000000-0005-0000-0000-000015080000}"/>
    <cellStyle name="Normal 6 9 3" xfId="1524" xr:uid="{00000000-0005-0000-0000-000016080000}"/>
    <cellStyle name="Normal 6 9 3 2" xfId="2257" xr:uid="{00000000-0005-0000-0000-000017080000}"/>
    <cellStyle name="Normal 6 9 4" xfId="2258" xr:uid="{00000000-0005-0000-0000-000018080000}"/>
    <cellStyle name="Normal 60" xfId="592" xr:uid="{00000000-0005-0000-0000-000019080000}"/>
    <cellStyle name="Normal 60 2" xfId="1043" xr:uid="{00000000-0005-0000-0000-00001A080000}"/>
    <cellStyle name="Normal 60 2 2" xfId="1526" xr:uid="{00000000-0005-0000-0000-00001B080000}"/>
    <cellStyle name="Normal 60 3" xfId="1525" xr:uid="{00000000-0005-0000-0000-00001C080000}"/>
    <cellStyle name="Normal 60 4" xfId="2630" xr:uid="{00000000-0005-0000-0000-00001D080000}"/>
    <cellStyle name="Normal 61" xfId="593" xr:uid="{00000000-0005-0000-0000-00001E080000}"/>
    <cellStyle name="Normal 61 2" xfId="1044" xr:uid="{00000000-0005-0000-0000-00001F080000}"/>
    <cellStyle name="Normal 61 2 2" xfId="1137" xr:uid="{00000000-0005-0000-0000-000020080000}"/>
    <cellStyle name="Normal 61 2 2 2" xfId="1527" xr:uid="{00000000-0005-0000-0000-000021080000}"/>
    <cellStyle name="Normal 61 2 2 2 2" xfId="2259" xr:uid="{00000000-0005-0000-0000-000022080000}"/>
    <cellStyle name="Normal 61 2 2 3" xfId="1528" xr:uid="{00000000-0005-0000-0000-000023080000}"/>
    <cellStyle name="Normal 61 2 2 3 2" xfId="2260" xr:uid="{00000000-0005-0000-0000-000024080000}"/>
    <cellStyle name="Normal 61 2 2 4" xfId="2261" xr:uid="{00000000-0005-0000-0000-000025080000}"/>
    <cellStyle name="Normal 61 2 3" xfId="1529" xr:uid="{00000000-0005-0000-0000-000026080000}"/>
    <cellStyle name="Normal 61 2 3 2" xfId="2262" xr:uid="{00000000-0005-0000-0000-000027080000}"/>
    <cellStyle name="Normal 61 2 4" xfId="2263" xr:uid="{00000000-0005-0000-0000-000028080000}"/>
    <cellStyle name="Normal 61 3" xfId="2264" xr:uid="{00000000-0005-0000-0000-000029080000}"/>
    <cellStyle name="Normal 61 4" xfId="2631" xr:uid="{00000000-0005-0000-0000-00002A080000}"/>
    <cellStyle name="Normal 62" xfId="594" xr:uid="{00000000-0005-0000-0000-00002B080000}"/>
    <cellStyle name="Normal 62 2" xfId="1045" xr:uid="{00000000-0005-0000-0000-00002C080000}"/>
    <cellStyle name="Normal 62 2 2" xfId="2265" xr:uid="{00000000-0005-0000-0000-00002D080000}"/>
    <cellStyle name="Normal 62 3" xfId="1530" xr:uid="{00000000-0005-0000-0000-00002E080000}"/>
    <cellStyle name="Normal 62 4" xfId="2632" xr:uid="{00000000-0005-0000-0000-00002F080000}"/>
    <cellStyle name="Normal 63" xfId="595" xr:uid="{00000000-0005-0000-0000-000030080000}"/>
    <cellStyle name="Normal 63 2" xfId="1046" xr:uid="{00000000-0005-0000-0000-000031080000}"/>
    <cellStyle name="Normal 63 3" xfId="1531" xr:uid="{00000000-0005-0000-0000-000032080000}"/>
    <cellStyle name="Normal 63 4" xfId="2633" xr:uid="{00000000-0005-0000-0000-000033080000}"/>
    <cellStyle name="Normal 64" xfId="599" xr:uid="{00000000-0005-0000-0000-000034080000}"/>
    <cellStyle name="Normal 64 2" xfId="1047" xr:uid="{00000000-0005-0000-0000-000035080000}"/>
    <cellStyle name="Normal 65" xfId="596" xr:uid="{00000000-0005-0000-0000-000036080000}"/>
    <cellStyle name="Normal 65 2" xfId="1048" xr:uid="{00000000-0005-0000-0000-000037080000}"/>
    <cellStyle name="Normal 66" xfId="605" xr:uid="{00000000-0005-0000-0000-000038080000}"/>
    <cellStyle name="Normal 66 2" xfId="2515" xr:uid="{00000000-0005-0000-0000-000039080000}"/>
    <cellStyle name="Normal 67" xfId="606" xr:uid="{00000000-0005-0000-0000-00003A080000}"/>
    <cellStyle name="Normal 67 2" xfId="2516" xr:uid="{00000000-0005-0000-0000-00003B080000}"/>
    <cellStyle name="Normal 68" xfId="607" xr:uid="{00000000-0005-0000-0000-00003C080000}"/>
    <cellStyle name="Normal 68 2" xfId="2517" xr:uid="{00000000-0005-0000-0000-00003D080000}"/>
    <cellStyle name="Normal 69" xfId="608" xr:uid="{00000000-0005-0000-0000-00003E080000}"/>
    <cellStyle name="Normal 69 2" xfId="2518" xr:uid="{00000000-0005-0000-0000-00003F080000}"/>
    <cellStyle name="Normal 7" xfId="487" xr:uid="{00000000-0005-0000-0000-000040080000}"/>
    <cellStyle name="Normal 7 10" xfId="2604" xr:uid="{00000000-0005-0000-0000-000041080000}"/>
    <cellStyle name="Normal 7 2" xfId="488" xr:uid="{00000000-0005-0000-0000-000042080000}"/>
    <cellStyle name="Normal 7 2 2" xfId="489" xr:uid="{00000000-0005-0000-0000-000043080000}"/>
    <cellStyle name="Normal 7 3" xfId="490" xr:uid="{00000000-0005-0000-0000-000044080000}"/>
    <cellStyle name="Normal 7 3 2" xfId="491" xr:uid="{00000000-0005-0000-0000-000045080000}"/>
    <cellStyle name="Normal 7 3 2 2" xfId="2266" xr:uid="{00000000-0005-0000-0000-000046080000}"/>
    <cellStyle name="Normal 7 3 3" xfId="1532" xr:uid="{00000000-0005-0000-0000-000047080000}"/>
    <cellStyle name="Normal 7 4" xfId="492" xr:uid="{00000000-0005-0000-0000-000048080000}"/>
    <cellStyle name="Normal 7 4 2" xfId="493" xr:uid="{00000000-0005-0000-0000-000049080000}"/>
    <cellStyle name="Normal 7 5" xfId="494" xr:uid="{00000000-0005-0000-0000-00004A080000}"/>
    <cellStyle name="Normal 7 6" xfId="495" xr:uid="{00000000-0005-0000-0000-00004B080000}"/>
    <cellStyle name="Normal 7 7" xfId="496" xr:uid="{00000000-0005-0000-0000-00004C080000}"/>
    <cellStyle name="Normal 7 8" xfId="497" xr:uid="{00000000-0005-0000-0000-00004D080000}"/>
    <cellStyle name="Normal 7 9" xfId="886" xr:uid="{00000000-0005-0000-0000-00004E080000}"/>
    <cellStyle name="Normal 70" xfId="609" xr:uid="{00000000-0005-0000-0000-00004F080000}"/>
    <cellStyle name="Normal 70 2" xfId="2519" xr:uid="{00000000-0005-0000-0000-000050080000}"/>
    <cellStyle name="Normal 71" xfId="610" xr:uid="{00000000-0005-0000-0000-000051080000}"/>
    <cellStyle name="Normal 71 2" xfId="2520" xr:uid="{00000000-0005-0000-0000-000052080000}"/>
    <cellStyle name="Normal 72" xfId="611" xr:uid="{00000000-0005-0000-0000-000053080000}"/>
    <cellStyle name="Normal 72 2" xfId="2521" xr:uid="{00000000-0005-0000-0000-000054080000}"/>
    <cellStyle name="Normal 73" xfId="612" xr:uid="{00000000-0005-0000-0000-000055080000}"/>
    <cellStyle name="Normal 74" xfId="613" xr:uid="{00000000-0005-0000-0000-000056080000}"/>
    <cellStyle name="Normal 75" xfId="614" xr:uid="{00000000-0005-0000-0000-000057080000}"/>
    <cellStyle name="Normal 76" xfId="615" xr:uid="{00000000-0005-0000-0000-000058080000}"/>
    <cellStyle name="Normal 77" xfId="616" xr:uid="{00000000-0005-0000-0000-000059080000}"/>
    <cellStyle name="Normal 78" xfId="617" xr:uid="{00000000-0005-0000-0000-00005A080000}"/>
    <cellStyle name="Normal 79" xfId="618" xr:uid="{00000000-0005-0000-0000-00005B080000}"/>
    <cellStyle name="Normal 8" xfId="498" xr:uid="{00000000-0005-0000-0000-00005C080000}"/>
    <cellStyle name="Normal 8 2" xfId="499" xr:uid="{00000000-0005-0000-0000-00005D080000}"/>
    <cellStyle name="Normal 8 2 2" xfId="500" xr:uid="{00000000-0005-0000-0000-00005E080000}"/>
    <cellStyle name="Normal 8 3" xfId="501" xr:uid="{00000000-0005-0000-0000-00005F080000}"/>
    <cellStyle name="Normal 8 3 2" xfId="502" xr:uid="{00000000-0005-0000-0000-000060080000}"/>
    <cellStyle name="Normal 8 3 2 2" xfId="1533" xr:uid="{00000000-0005-0000-0000-000061080000}"/>
    <cellStyle name="Normal 8 3 3" xfId="887" xr:uid="{00000000-0005-0000-0000-000062080000}"/>
    <cellStyle name="Normal 8 4" xfId="503" xr:uid="{00000000-0005-0000-0000-000063080000}"/>
    <cellStyle name="Normal 8 4 2" xfId="1534" xr:uid="{00000000-0005-0000-0000-000064080000}"/>
    <cellStyle name="Normal 8 5" xfId="504" xr:uid="{00000000-0005-0000-0000-000065080000}"/>
    <cellStyle name="Normal 8 6" xfId="505" xr:uid="{00000000-0005-0000-0000-000066080000}"/>
    <cellStyle name="Normal 8 7" xfId="506" xr:uid="{00000000-0005-0000-0000-000067080000}"/>
    <cellStyle name="Normal 80" xfId="619" xr:uid="{00000000-0005-0000-0000-000068080000}"/>
    <cellStyle name="Normal 81" xfId="620" xr:uid="{00000000-0005-0000-0000-000069080000}"/>
    <cellStyle name="Normal 82" xfId="621" xr:uid="{00000000-0005-0000-0000-00006A080000}"/>
    <cellStyle name="Normal 83" xfId="623" xr:uid="{00000000-0005-0000-0000-00006B080000}"/>
    <cellStyle name="Normal 83 2" xfId="1049" xr:uid="{00000000-0005-0000-0000-00006C080000}"/>
    <cellStyle name="Normal 84" xfId="624" xr:uid="{00000000-0005-0000-0000-00006D080000}"/>
    <cellStyle name="Normal 85" xfId="625" xr:uid="{00000000-0005-0000-0000-00006E080000}"/>
    <cellStyle name="Normal 85 2" xfId="1050" xr:uid="{00000000-0005-0000-0000-00006F080000}"/>
    <cellStyle name="Normal 85 3" xfId="1061" xr:uid="{00000000-0005-0000-0000-000070080000}"/>
    <cellStyle name="Normal 86" xfId="626" xr:uid="{00000000-0005-0000-0000-000071080000}"/>
    <cellStyle name="Normal 86 2" xfId="1051" xr:uid="{00000000-0005-0000-0000-000072080000}"/>
    <cellStyle name="Normal 86 3" xfId="1062" xr:uid="{00000000-0005-0000-0000-000073080000}"/>
    <cellStyle name="Normal 87" xfId="627" xr:uid="{00000000-0005-0000-0000-000074080000}"/>
    <cellStyle name="Normal 87 2" xfId="888" xr:uid="{00000000-0005-0000-0000-000075080000}"/>
    <cellStyle name="Normal 87 3" xfId="1052" xr:uid="{00000000-0005-0000-0000-000076080000}"/>
    <cellStyle name="Normal 88" xfId="889" xr:uid="{00000000-0005-0000-0000-000077080000}"/>
    <cellStyle name="Normal 89" xfId="890" xr:uid="{00000000-0005-0000-0000-000078080000}"/>
    <cellStyle name="Normal 9" xfId="507" xr:uid="{00000000-0005-0000-0000-000079080000}"/>
    <cellStyle name="Normal 9 2" xfId="508" xr:uid="{00000000-0005-0000-0000-00007A080000}"/>
    <cellStyle name="Normal 9 2 2" xfId="509" xr:uid="{00000000-0005-0000-0000-00007B080000}"/>
    <cellStyle name="Normal 9 2 2 2" xfId="891" xr:uid="{00000000-0005-0000-0000-00007C080000}"/>
    <cellStyle name="Normal 9 2 2 2 2" xfId="892" xr:uid="{00000000-0005-0000-0000-00007D080000}"/>
    <cellStyle name="Normal 9 2 2 2 2 2" xfId="1535" xr:uid="{00000000-0005-0000-0000-00007E080000}"/>
    <cellStyle name="Normal 9 2 2 2 2 2 2" xfId="2267" xr:uid="{00000000-0005-0000-0000-00007F080000}"/>
    <cellStyle name="Normal 9 2 2 2 2 3" xfId="2268" xr:uid="{00000000-0005-0000-0000-000080080000}"/>
    <cellStyle name="Normal 9 2 2 2 3" xfId="1536" xr:uid="{00000000-0005-0000-0000-000081080000}"/>
    <cellStyle name="Normal 9 2 2 2 3 2" xfId="2269" xr:uid="{00000000-0005-0000-0000-000082080000}"/>
    <cellStyle name="Normal 9 2 2 2 4" xfId="2270" xr:uid="{00000000-0005-0000-0000-000083080000}"/>
    <cellStyle name="Normal 9 2 2 3" xfId="893" xr:uid="{00000000-0005-0000-0000-000084080000}"/>
    <cellStyle name="Normal 9 2 2 3 2" xfId="1537" xr:uid="{00000000-0005-0000-0000-000085080000}"/>
    <cellStyle name="Normal 9 2 2 3 2 2" xfId="2271" xr:uid="{00000000-0005-0000-0000-000086080000}"/>
    <cellStyle name="Normal 9 2 2 3 3" xfId="2272" xr:uid="{00000000-0005-0000-0000-000087080000}"/>
    <cellStyle name="Normal 9 2 2 4" xfId="1538" xr:uid="{00000000-0005-0000-0000-000088080000}"/>
    <cellStyle name="Normal 9 2 2 4 2" xfId="2273" xr:uid="{00000000-0005-0000-0000-000089080000}"/>
    <cellStyle name="Normal 9 2 2 5" xfId="2274" xr:uid="{00000000-0005-0000-0000-00008A080000}"/>
    <cellStyle name="Normal 9 2 3" xfId="894" xr:uid="{00000000-0005-0000-0000-00008B080000}"/>
    <cellStyle name="Normal 9 2 3 2" xfId="895" xr:uid="{00000000-0005-0000-0000-00008C080000}"/>
    <cellStyle name="Normal 9 2 3 2 2" xfId="1539" xr:uid="{00000000-0005-0000-0000-00008D080000}"/>
    <cellStyle name="Normal 9 2 3 2 2 2" xfId="2275" xr:uid="{00000000-0005-0000-0000-00008E080000}"/>
    <cellStyle name="Normal 9 2 3 2 3" xfId="2276" xr:uid="{00000000-0005-0000-0000-00008F080000}"/>
    <cellStyle name="Normal 9 2 3 3" xfId="1540" xr:uid="{00000000-0005-0000-0000-000090080000}"/>
    <cellStyle name="Normal 9 2 3 3 2" xfId="2277" xr:uid="{00000000-0005-0000-0000-000091080000}"/>
    <cellStyle name="Normal 9 2 3 4" xfId="2278" xr:uid="{00000000-0005-0000-0000-000092080000}"/>
    <cellStyle name="Normal 9 2 4" xfId="896" xr:uid="{00000000-0005-0000-0000-000093080000}"/>
    <cellStyle name="Normal 9 2 4 2" xfId="1541" xr:uid="{00000000-0005-0000-0000-000094080000}"/>
    <cellStyle name="Normal 9 2 4 2 2" xfId="2279" xr:uid="{00000000-0005-0000-0000-000095080000}"/>
    <cellStyle name="Normal 9 2 4 3" xfId="2280" xr:uid="{00000000-0005-0000-0000-000096080000}"/>
    <cellStyle name="Normal 9 2 5" xfId="1542" xr:uid="{00000000-0005-0000-0000-000097080000}"/>
    <cellStyle name="Normal 9 2 5 2" xfId="2281" xr:uid="{00000000-0005-0000-0000-000098080000}"/>
    <cellStyle name="Normal 9 2 6" xfId="2282" xr:uid="{00000000-0005-0000-0000-000099080000}"/>
    <cellStyle name="Normal 9 3" xfId="510" xr:uid="{00000000-0005-0000-0000-00009A080000}"/>
    <cellStyle name="Normal 9 3 2" xfId="511" xr:uid="{00000000-0005-0000-0000-00009B080000}"/>
    <cellStyle name="Normal 9 3 2 2" xfId="897" xr:uid="{00000000-0005-0000-0000-00009C080000}"/>
    <cellStyle name="Normal 9 3 2 2 2" xfId="1543" xr:uid="{00000000-0005-0000-0000-00009D080000}"/>
    <cellStyle name="Normal 9 3 2 2 2 2" xfId="2283" xr:uid="{00000000-0005-0000-0000-00009E080000}"/>
    <cellStyle name="Normal 9 3 2 2 3" xfId="2284" xr:uid="{00000000-0005-0000-0000-00009F080000}"/>
    <cellStyle name="Normal 9 3 2 3" xfId="1544" xr:uid="{00000000-0005-0000-0000-0000A0080000}"/>
    <cellStyle name="Normal 9 3 2 3 2" xfId="2285" xr:uid="{00000000-0005-0000-0000-0000A1080000}"/>
    <cellStyle name="Normal 9 3 2 4" xfId="2286" xr:uid="{00000000-0005-0000-0000-0000A2080000}"/>
    <cellStyle name="Normal 9 3 3" xfId="898" xr:uid="{00000000-0005-0000-0000-0000A3080000}"/>
    <cellStyle name="Normal 9 3 3 2" xfId="1545" xr:uid="{00000000-0005-0000-0000-0000A4080000}"/>
    <cellStyle name="Normal 9 3 3 2 2" xfId="2287" xr:uid="{00000000-0005-0000-0000-0000A5080000}"/>
    <cellStyle name="Normal 9 3 3 3" xfId="2288" xr:uid="{00000000-0005-0000-0000-0000A6080000}"/>
    <cellStyle name="Normal 9 3 4" xfId="1546" xr:uid="{00000000-0005-0000-0000-0000A7080000}"/>
    <cellStyle name="Normal 9 3 4 2" xfId="2289" xr:uid="{00000000-0005-0000-0000-0000A8080000}"/>
    <cellStyle name="Normal 9 3 5" xfId="2290" xr:uid="{00000000-0005-0000-0000-0000A9080000}"/>
    <cellStyle name="Normal 9 4" xfId="512" xr:uid="{00000000-0005-0000-0000-0000AA080000}"/>
    <cellStyle name="Normal 9 4 2" xfId="899" xr:uid="{00000000-0005-0000-0000-0000AB080000}"/>
    <cellStyle name="Normal 9 4 2 2" xfId="1547" xr:uid="{00000000-0005-0000-0000-0000AC080000}"/>
    <cellStyle name="Normal 9 4 2 2 2" xfId="2291" xr:uid="{00000000-0005-0000-0000-0000AD080000}"/>
    <cellStyle name="Normal 9 4 2 3" xfId="2292" xr:uid="{00000000-0005-0000-0000-0000AE080000}"/>
    <cellStyle name="Normal 9 4 3" xfId="1548" xr:uid="{00000000-0005-0000-0000-0000AF080000}"/>
    <cellStyle name="Normal 9 4 3 2" xfId="2293" xr:uid="{00000000-0005-0000-0000-0000B0080000}"/>
    <cellStyle name="Normal 9 4 4" xfId="2294" xr:uid="{00000000-0005-0000-0000-0000B1080000}"/>
    <cellStyle name="Normal 9 5" xfId="513" xr:uid="{00000000-0005-0000-0000-0000B2080000}"/>
    <cellStyle name="Normal 9 5 2" xfId="1550" xr:uid="{00000000-0005-0000-0000-0000B3080000}"/>
    <cellStyle name="Normal 9 5 2 2" xfId="2295" xr:uid="{00000000-0005-0000-0000-0000B4080000}"/>
    <cellStyle name="Normal 9 5 3" xfId="1549" xr:uid="{00000000-0005-0000-0000-0000B5080000}"/>
    <cellStyle name="Normal 9 6" xfId="514" xr:uid="{00000000-0005-0000-0000-0000B6080000}"/>
    <cellStyle name="Normal 9 6 2" xfId="1551" xr:uid="{00000000-0005-0000-0000-0000B7080000}"/>
    <cellStyle name="Normal 9 7" xfId="515" xr:uid="{00000000-0005-0000-0000-0000B8080000}"/>
    <cellStyle name="Normal 9 7 2" xfId="2296" xr:uid="{00000000-0005-0000-0000-0000B9080000}"/>
    <cellStyle name="Normal 90" xfId="900" xr:uid="{00000000-0005-0000-0000-0000BA080000}"/>
    <cellStyle name="Normal 91" xfId="901" xr:uid="{00000000-0005-0000-0000-0000BB080000}"/>
    <cellStyle name="Normal 92" xfId="902" xr:uid="{00000000-0005-0000-0000-0000BC080000}"/>
    <cellStyle name="Normal 93" xfId="903" xr:uid="{00000000-0005-0000-0000-0000BD080000}"/>
    <cellStyle name="Normal 94" xfId="904" xr:uid="{00000000-0005-0000-0000-0000BE080000}"/>
    <cellStyle name="Normal 95" xfId="905" xr:uid="{00000000-0005-0000-0000-0000BF080000}"/>
    <cellStyle name="Normal 96" xfId="906" xr:uid="{00000000-0005-0000-0000-0000C0080000}"/>
    <cellStyle name="Normal 97" xfId="907" xr:uid="{00000000-0005-0000-0000-0000C1080000}"/>
    <cellStyle name="Normal 97 2" xfId="1053" xr:uid="{00000000-0005-0000-0000-0000C2080000}"/>
    <cellStyle name="Normal 98" xfId="908" xr:uid="{00000000-0005-0000-0000-0000C3080000}"/>
    <cellStyle name="Normal 99" xfId="909" xr:uid="{00000000-0005-0000-0000-0000C4080000}"/>
    <cellStyle name="Normal_IPCviejo" xfId="1057" xr:uid="{00000000-0005-0000-0000-0000C5080000}"/>
    <cellStyle name="Notas 2" xfId="516" xr:uid="{00000000-0005-0000-0000-0000C7080000}"/>
    <cellStyle name="Notas 2 2" xfId="517" xr:uid="{00000000-0005-0000-0000-0000C8080000}"/>
    <cellStyle name="Notas 2 2 2" xfId="2535" xr:uid="{00000000-0005-0000-0000-0000C9080000}"/>
    <cellStyle name="Notas 2 3" xfId="2524" xr:uid="{00000000-0005-0000-0000-0000CA080000}"/>
    <cellStyle name="Notas 2 4" xfId="2621" xr:uid="{00000000-0005-0000-0000-0000CB080000}"/>
    <cellStyle name="Notas 3" xfId="2622" xr:uid="{00000000-0005-0000-0000-0000CC080000}"/>
    <cellStyle name="Note" xfId="518" builtinId="10" customBuiltin="1"/>
    <cellStyle name="Note 2" xfId="519" xr:uid="{00000000-0005-0000-0000-0000CD080000}"/>
    <cellStyle name="Note 2 2" xfId="2536" xr:uid="{00000000-0005-0000-0000-0000CE080000}"/>
    <cellStyle name="Note 3" xfId="2529" xr:uid="{00000000-0005-0000-0000-0000CF080000}"/>
    <cellStyle name="Output" xfId="1106" xr:uid="{00000000-0005-0000-0000-0000D0080000}"/>
    <cellStyle name="Output 2" xfId="520" xr:uid="{00000000-0005-0000-0000-0000D1080000}"/>
    <cellStyle name="Output 2 2" xfId="2537" xr:uid="{00000000-0005-0000-0000-0000D2080000}"/>
    <cellStyle name="Output 3" xfId="2530" xr:uid="{00000000-0005-0000-0000-0000D3080000}"/>
    <cellStyle name="Percent" xfId="521" builtinId="5"/>
    <cellStyle name="Percent 2" xfId="2594" xr:uid="{00000000-0005-0000-0000-0000D4080000}"/>
    <cellStyle name="Percent 2 2" xfId="2671" xr:uid="{00000000-0005-0000-0000-0000D5080000}"/>
    <cellStyle name="Percent 2 2 2" xfId="2672" xr:uid="{00000000-0005-0000-0000-0000D6080000}"/>
    <cellStyle name="Percent 3" xfId="2673" xr:uid="{00000000-0005-0000-0000-0000D7080000}"/>
    <cellStyle name="Porcentaje 10" xfId="2485" xr:uid="{00000000-0005-0000-0000-0000D9080000}"/>
    <cellStyle name="Porcentaje 11" xfId="2487" xr:uid="{00000000-0005-0000-0000-0000DA080000}"/>
    <cellStyle name="Porcentaje 12" xfId="2545" xr:uid="{00000000-0005-0000-0000-0000DB080000}"/>
    <cellStyle name="Porcentaje 12 2" xfId="2564" xr:uid="{00000000-0005-0000-0000-0000DC080000}"/>
    <cellStyle name="Porcentaje 12 3" xfId="2649" xr:uid="{00000000-0005-0000-0000-0000DD080000}"/>
    <cellStyle name="Porcentaje 13" xfId="2550" xr:uid="{00000000-0005-0000-0000-0000DE080000}"/>
    <cellStyle name="Porcentaje 13 2" xfId="2573" xr:uid="{00000000-0005-0000-0000-0000DF080000}"/>
    <cellStyle name="Porcentaje 14" xfId="2577" xr:uid="{00000000-0005-0000-0000-0000E0080000}"/>
    <cellStyle name="Porcentaje 15" xfId="2582" xr:uid="{00000000-0005-0000-0000-0000E1080000}"/>
    <cellStyle name="Porcentaje 16" xfId="2593" xr:uid="{00000000-0005-0000-0000-0000E2080000}"/>
    <cellStyle name="Porcentaje 16 2" xfId="2656" xr:uid="{00000000-0005-0000-0000-0000E3080000}"/>
    <cellStyle name="Porcentaje 2" xfId="522" xr:uid="{00000000-0005-0000-0000-0000E4080000}"/>
    <cellStyle name="Porcentaje 3" xfId="910" xr:uid="{00000000-0005-0000-0000-0000E5080000}"/>
    <cellStyle name="Porcentaje 3 2" xfId="1054" xr:uid="{00000000-0005-0000-0000-0000E6080000}"/>
    <cellStyle name="Porcentaje 3 2 2" xfId="2297" xr:uid="{00000000-0005-0000-0000-0000E7080000}"/>
    <cellStyle name="Porcentaje 3 3" xfId="1552" xr:uid="{00000000-0005-0000-0000-0000E8080000}"/>
    <cellStyle name="Porcentaje 4" xfId="911" xr:uid="{00000000-0005-0000-0000-0000E9080000}"/>
    <cellStyle name="Porcentaje 4 2" xfId="1055" xr:uid="{00000000-0005-0000-0000-0000EA080000}"/>
    <cellStyle name="Porcentaje 4 2 2" xfId="2298" xr:uid="{00000000-0005-0000-0000-0000EB080000}"/>
    <cellStyle name="Porcentaje 4 3" xfId="1553" xr:uid="{00000000-0005-0000-0000-0000EC080000}"/>
    <cellStyle name="Porcentaje 5" xfId="1056" xr:uid="{00000000-0005-0000-0000-0000ED080000}"/>
    <cellStyle name="Porcentaje 5 2" xfId="1554" xr:uid="{00000000-0005-0000-0000-0000EE080000}"/>
    <cellStyle name="Porcentaje 6" xfId="1060" xr:uid="{00000000-0005-0000-0000-0000EF080000}"/>
    <cellStyle name="Porcentaje 6 2" xfId="1067" xr:uid="{00000000-0005-0000-0000-0000F0080000}"/>
    <cellStyle name="Porcentaje 7" xfId="1076" xr:uid="{00000000-0005-0000-0000-0000F1080000}"/>
    <cellStyle name="Porcentaje 7 2" xfId="1082" xr:uid="{00000000-0005-0000-0000-0000F2080000}"/>
    <cellStyle name="Porcentaje 7 3" xfId="2489" xr:uid="{00000000-0005-0000-0000-0000F3080000}"/>
    <cellStyle name="Porcentaje 8" xfId="1096" xr:uid="{00000000-0005-0000-0000-0000F4080000}"/>
    <cellStyle name="Porcentaje 8 2" xfId="2477" xr:uid="{00000000-0005-0000-0000-0000F5080000}"/>
    <cellStyle name="Porcentaje 9" xfId="1079" xr:uid="{00000000-0005-0000-0000-0000F6080000}"/>
    <cellStyle name="Porcentaje 9 2" xfId="2468" xr:uid="{00000000-0005-0000-0000-0000F7080000}"/>
    <cellStyle name="Porcentual 10" xfId="912" xr:uid="{00000000-0005-0000-0000-0000F8080000}"/>
    <cellStyle name="Porcentual 10 2" xfId="913" xr:uid="{00000000-0005-0000-0000-0000F9080000}"/>
    <cellStyle name="Porcentual 10 2 2" xfId="2299" xr:uid="{00000000-0005-0000-0000-0000FA080000}"/>
    <cellStyle name="Porcentual 10 3" xfId="2300" xr:uid="{00000000-0005-0000-0000-0000FB080000}"/>
    <cellStyle name="Porcentual 11" xfId="914" xr:uid="{00000000-0005-0000-0000-0000FC080000}"/>
    <cellStyle name="Porcentual 11 2" xfId="2301" xr:uid="{00000000-0005-0000-0000-0000FD080000}"/>
    <cellStyle name="Porcentual 2" xfId="523" xr:uid="{00000000-0005-0000-0000-0000FE080000}"/>
    <cellStyle name="Porcentual 2 2" xfId="524" xr:uid="{00000000-0005-0000-0000-0000FF080000}"/>
    <cellStyle name="Porcentual 2 2 2" xfId="915" xr:uid="{00000000-0005-0000-0000-000000090000}"/>
    <cellStyle name="Porcentual 2 2 2 2" xfId="916" xr:uid="{00000000-0005-0000-0000-000001090000}"/>
    <cellStyle name="Porcentual 2 3" xfId="525" xr:uid="{00000000-0005-0000-0000-000002090000}"/>
    <cellStyle name="Porcentual 2 3 2" xfId="917" xr:uid="{00000000-0005-0000-0000-000003090000}"/>
    <cellStyle name="Porcentual 2 3 2 2" xfId="2302" xr:uid="{00000000-0005-0000-0000-000004090000}"/>
    <cellStyle name="Porcentual 2 3 3" xfId="1555" xr:uid="{00000000-0005-0000-0000-000005090000}"/>
    <cellStyle name="Porcentual 2 4" xfId="526" xr:uid="{00000000-0005-0000-0000-000006090000}"/>
    <cellStyle name="Porcentual 2 4 2" xfId="2303" xr:uid="{00000000-0005-0000-0000-000007090000}"/>
    <cellStyle name="Porcentual 2 5" xfId="918" xr:uid="{00000000-0005-0000-0000-000008090000}"/>
    <cellStyle name="Porcentual 2 5 2" xfId="2304" xr:uid="{00000000-0005-0000-0000-000009090000}"/>
    <cellStyle name="Porcentual 2 6" xfId="919" xr:uid="{00000000-0005-0000-0000-00000A090000}"/>
    <cellStyle name="Porcentual 2 6 2" xfId="2305" xr:uid="{00000000-0005-0000-0000-00000B090000}"/>
    <cellStyle name="Porcentual 3" xfId="527" xr:uid="{00000000-0005-0000-0000-00000C090000}"/>
    <cellStyle name="Porcentual 3 2" xfId="920" xr:uid="{00000000-0005-0000-0000-00000D090000}"/>
    <cellStyle name="Porcentual 3 2 2" xfId="1556" xr:uid="{00000000-0005-0000-0000-00000E090000}"/>
    <cellStyle name="Porcentual 3 3" xfId="921" xr:uid="{00000000-0005-0000-0000-00000F090000}"/>
    <cellStyle name="Porcentual 3 3 2" xfId="2306" xr:uid="{00000000-0005-0000-0000-000010090000}"/>
    <cellStyle name="Porcentual 3 4" xfId="922" xr:uid="{00000000-0005-0000-0000-000011090000}"/>
    <cellStyle name="Porcentual 3 4 2" xfId="2307" xr:uid="{00000000-0005-0000-0000-000012090000}"/>
    <cellStyle name="Porcentual 3 5" xfId="923" xr:uid="{00000000-0005-0000-0000-000013090000}"/>
    <cellStyle name="Porcentual 3 5 2" xfId="2308" xr:uid="{00000000-0005-0000-0000-000014090000}"/>
    <cellStyle name="Porcentual 3 6" xfId="924" xr:uid="{00000000-0005-0000-0000-000015090000}"/>
    <cellStyle name="Porcentual 3 6 2" xfId="2309" xr:uid="{00000000-0005-0000-0000-000016090000}"/>
    <cellStyle name="Porcentual 3 7" xfId="925" xr:uid="{00000000-0005-0000-0000-000017090000}"/>
    <cellStyle name="Porcentual 3 7 2" xfId="2310" xr:uid="{00000000-0005-0000-0000-000018090000}"/>
    <cellStyle name="Porcentual 4" xfId="926" xr:uid="{00000000-0005-0000-0000-000019090000}"/>
    <cellStyle name="Porcentual 4 2" xfId="927" xr:uid="{00000000-0005-0000-0000-00001A090000}"/>
    <cellStyle name="Porcentual 4 2 2" xfId="2311" xr:uid="{00000000-0005-0000-0000-00001B090000}"/>
    <cellStyle name="Porcentual 4 3" xfId="928" xr:uid="{00000000-0005-0000-0000-00001C090000}"/>
    <cellStyle name="Porcentual 4 3 2" xfId="2312" xr:uid="{00000000-0005-0000-0000-00001D090000}"/>
    <cellStyle name="Porcentual 4 4" xfId="929" xr:uid="{00000000-0005-0000-0000-00001E090000}"/>
    <cellStyle name="Porcentual 4 4 2" xfId="2313" xr:uid="{00000000-0005-0000-0000-00001F090000}"/>
    <cellStyle name="Porcentual 4 5" xfId="930" xr:uid="{00000000-0005-0000-0000-000020090000}"/>
    <cellStyle name="Porcentual 4 5 2" xfId="2314" xr:uid="{00000000-0005-0000-0000-000021090000}"/>
    <cellStyle name="Porcentual 4 6" xfId="931" xr:uid="{00000000-0005-0000-0000-000022090000}"/>
    <cellStyle name="Porcentual 4 6 2" xfId="2315" xr:uid="{00000000-0005-0000-0000-000023090000}"/>
    <cellStyle name="Porcentual 4 7" xfId="932" xr:uid="{00000000-0005-0000-0000-000024090000}"/>
    <cellStyle name="Porcentual 4 7 2" xfId="2316" xr:uid="{00000000-0005-0000-0000-000025090000}"/>
    <cellStyle name="Porcentual 4 8" xfId="933" xr:uid="{00000000-0005-0000-0000-000026090000}"/>
    <cellStyle name="Porcentual 4 8 2" xfId="2317" xr:uid="{00000000-0005-0000-0000-000027090000}"/>
    <cellStyle name="Porcentual 4 9" xfId="2318" xr:uid="{00000000-0005-0000-0000-000028090000}"/>
    <cellStyle name="Porcentual 5" xfId="934" xr:uid="{00000000-0005-0000-0000-000029090000}"/>
    <cellStyle name="Porcentual 5 10" xfId="935" xr:uid="{00000000-0005-0000-0000-00002A090000}"/>
    <cellStyle name="Porcentual 5 10 2" xfId="1557" xr:uid="{00000000-0005-0000-0000-00002B090000}"/>
    <cellStyle name="Porcentual 5 10 2 2" xfId="2319" xr:uid="{00000000-0005-0000-0000-00002C090000}"/>
    <cellStyle name="Porcentual 5 10 3" xfId="2320" xr:uid="{00000000-0005-0000-0000-00002D090000}"/>
    <cellStyle name="Porcentual 5 11" xfId="936" xr:uid="{00000000-0005-0000-0000-00002E090000}"/>
    <cellStyle name="Porcentual 5 11 2" xfId="2321" xr:uid="{00000000-0005-0000-0000-00002F090000}"/>
    <cellStyle name="Porcentual 5 12" xfId="937" xr:uid="{00000000-0005-0000-0000-000030090000}"/>
    <cellStyle name="Porcentual 5 12 2" xfId="2322" xr:uid="{00000000-0005-0000-0000-000031090000}"/>
    <cellStyle name="Porcentual 5 13" xfId="1558" xr:uid="{00000000-0005-0000-0000-000032090000}"/>
    <cellStyle name="Porcentual 5 13 2" xfId="2323" xr:uid="{00000000-0005-0000-0000-000033090000}"/>
    <cellStyle name="Porcentual 5 14" xfId="1559" xr:uid="{00000000-0005-0000-0000-000034090000}"/>
    <cellStyle name="Porcentual 5 14 2" xfId="2324" xr:uid="{00000000-0005-0000-0000-000035090000}"/>
    <cellStyle name="Porcentual 5 15" xfId="1560" xr:uid="{00000000-0005-0000-0000-000036090000}"/>
    <cellStyle name="Porcentual 5 15 2" xfId="2325" xr:uid="{00000000-0005-0000-0000-000037090000}"/>
    <cellStyle name="Porcentual 5 2" xfId="528" xr:uid="{00000000-0005-0000-0000-000038090000}"/>
    <cellStyle name="Porcentual 5 2 2" xfId="938" xr:uid="{00000000-0005-0000-0000-000039090000}"/>
    <cellStyle name="Porcentual 5 2 2 2" xfId="939" xr:uid="{00000000-0005-0000-0000-00003A090000}"/>
    <cellStyle name="Porcentual 5 2 2 2 2" xfId="940" xr:uid="{00000000-0005-0000-0000-00003B090000}"/>
    <cellStyle name="Porcentual 5 2 2 2 2 2" xfId="1561" xr:uid="{00000000-0005-0000-0000-00003C090000}"/>
    <cellStyle name="Porcentual 5 2 2 2 2 2 2" xfId="2326" xr:uid="{00000000-0005-0000-0000-00003D090000}"/>
    <cellStyle name="Porcentual 5 2 2 2 2 3" xfId="2327" xr:uid="{00000000-0005-0000-0000-00003E090000}"/>
    <cellStyle name="Porcentual 5 2 2 2 3" xfId="1562" xr:uid="{00000000-0005-0000-0000-00003F090000}"/>
    <cellStyle name="Porcentual 5 2 2 2 3 2" xfId="2328" xr:uid="{00000000-0005-0000-0000-000040090000}"/>
    <cellStyle name="Porcentual 5 2 2 2 4" xfId="2329" xr:uid="{00000000-0005-0000-0000-000041090000}"/>
    <cellStyle name="Porcentual 5 2 2 3" xfId="941" xr:uid="{00000000-0005-0000-0000-000042090000}"/>
    <cellStyle name="Porcentual 5 2 2 3 2" xfId="1563" xr:uid="{00000000-0005-0000-0000-000043090000}"/>
    <cellStyle name="Porcentual 5 2 2 3 2 2" xfId="2330" xr:uid="{00000000-0005-0000-0000-000044090000}"/>
    <cellStyle name="Porcentual 5 2 2 3 3" xfId="2331" xr:uid="{00000000-0005-0000-0000-000045090000}"/>
    <cellStyle name="Porcentual 5 2 2 4" xfId="1564" xr:uid="{00000000-0005-0000-0000-000046090000}"/>
    <cellStyle name="Porcentual 5 2 2 4 2" xfId="2332" xr:uid="{00000000-0005-0000-0000-000047090000}"/>
    <cellStyle name="Porcentual 5 2 2 5" xfId="2333" xr:uid="{00000000-0005-0000-0000-000048090000}"/>
    <cellStyle name="Porcentual 5 2 3" xfId="942" xr:uid="{00000000-0005-0000-0000-000049090000}"/>
    <cellStyle name="Porcentual 5 2 3 2" xfId="943" xr:uid="{00000000-0005-0000-0000-00004A090000}"/>
    <cellStyle name="Porcentual 5 2 3 2 2" xfId="1565" xr:uid="{00000000-0005-0000-0000-00004B090000}"/>
    <cellStyle name="Porcentual 5 2 3 2 2 2" xfId="2334" xr:uid="{00000000-0005-0000-0000-00004C090000}"/>
    <cellStyle name="Porcentual 5 2 3 2 3" xfId="2335" xr:uid="{00000000-0005-0000-0000-00004D090000}"/>
    <cellStyle name="Porcentual 5 2 3 3" xfId="1566" xr:uid="{00000000-0005-0000-0000-00004E090000}"/>
    <cellStyle name="Porcentual 5 2 3 3 2" xfId="2336" xr:uid="{00000000-0005-0000-0000-00004F090000}"/>
    <cellStyle name="Porcentual 5 2 3 4" xfId="2337" xr:uid="{00000000-0005-0000-0000-000050090000}"/>
    <cellStyle name="Porcentual 5 2 4" xfId="944" xr:uid="{00000000-0005-0000-0000-000051090000}"/>
    <cellStyle name="Porcentual 5 2 4 2" xfId="1567" xr:uid="{00000000-0005-0000-0000-000052090000}"/>
    <cellStyle name="Porcentual 5 2 4 2 2" xfId="2338" xr:uid="{00000000-0005-0000-0000-000053090000}"/>
    <cellStyle name="Porcentual 5 2 4 3" xfId="2339" xr:uid="{00000000-0005-0000-0000-000054090000}"/>
    <cellStyle name="Porcentual 5 2 5" xfId="1568" xr:uid="{00000000-0005-0000-0000-000055090000}"/>
    <cellStyle name="Porcentual 5 2 5 2" xfId="2340" xr:uid="{00000000-0005-0000-0000-000056090000}"/>
    <cellStyle name="Porcentual 5 2 6" xfId="1569" xr:uid="{00000000-0005-0000-0000-000057090000}"/>
    <cellStyle name="Porcentual 5 3" xfId="945" xr:uid="{00000000-0005-0000-0000-000058090000}"/>
    <cellStyle name="Porcentual 5 3 2" xfId="946" xr:uid="{00000000-0005-0000-0000-000059090000}"/>
    <cellStyle name="Porcentual 5 3 2 2" xfId="947" xr:uid="{00000000-0005-0000-0000-00005A090000}"/>
    <cellStyle name="Porcentual 5 3 2 2 2" xfId="948" xr:uid="{00000000-0005-0000-0000-00005B090000}"/>
    <cellStyle name="Porcentual 5 3 2 2 2 2" xfId="1570" xr:uid="{00000000-0005-0000-0000-00005C090000}"/>
    <cellStyle name="Porcentual 5 3 2 2 2 2 2" xfId="2341" xr:uid="{00000000-0005-0000-0000-00005D090000}"/>
    <cellStyle name="Porcentual 5 3 2 2 2 3" xfId="2342" xr:uid="{00000000-0005-0000-0000-00005E090000}"/>
    <cellStyle name="Porcentual 5 3 2 2 3" xfId="1571" xr:uid="{00000000-0005-0000-0000-00005F090000}"/>
    <cellStyle name="Porcentual 5 3 2 2 3 2" xfId="2343" xr:uid="{00000000-0005-0000-0000-000060090000}"/>
    <cellStyle name="Porcentual 5 3 2 2 4" xfId="2344" xr:uid="{00000000-0005-0000-0000-000061090000}"/>
    <cellStyle name="Porcentual 5 3 2 3" xfId="949" xr:uid="{00000000-0005-0000-0000-000062090000}"/>
    <cellStyle name="Porcentual 5 3 2 3 2" xfId="1572" xr:uid="{00000000-0005-0000-0000-000063090000}"/>
    <cellStyle name="Porcentual 5 3 2 3 2 2" xfId="2345" xr:uid="{00000000-0005-0000-0000-000064090000}"/>
    <cellStyle name="Porcentual 5 3 2 3 3" xfId="2346" xr:uid="{00000000-0005-0000-0000-000065090000}"/>
    <cellStyle name="Porcentual 5 3 2 4" xfId="1573" xr:uid="{00000000-0005-0000-0000-000066090000}"/>
    <cellStyle name="Porcentual 5 3 2 4 2" xfId="2347" xr:uid="{00000000-0005-0000-0000-000067090000}"/>
    <cellStyle name="Porcentual 5 3 2 5" xfId="2348" xr:uid="{00000000-0005-0000-0000-000068090000}"/>
    <cellStyle name="Porcentual 5 3 3" xfId="950" xr:uid="{00000000-0005-0000-0000-000069090000}"/>
    <cellStyle name="Porcentual 5 3 3 2" xfId="951" xr:uid="{00000000-0005-0000-0000-00006A090000}"/>
    <cellStyle name="Porcentual 5 3 3 2 2" xfId="1574" xr:uid="{00000000-0005-0000-0000-00006B090000}"/>
    <cellStyle name="Porcentual 5 3 3 2 2 2" xfId="2349" xr:uid="{00000000-0005-0000-0000-00006C090000}"/>
    <cellStyle name="Porcentual 5 3 3 2 3" xfId="2350" xr:uid="{00000000-0005-0000-0000-00006D090000}"/>
    <cellStyle name="Porcentual 5 3 3 3" xfId="1575" xr:uid="{00000000-0005-0000-0000-00006E090000}"/>
    <cellStyle name="Porcentual 5 3 3 3 2" xfId="2351" xr:uid="{00000000-0005-0000-0000-00006F090000}"/>
    <cellStyle name="Porcentual 5 3 3 4" xfId="2352" xr:uid="{00000000-0005-0000-0000-000070090000}"/>
    <cellStyle name="Porcentual 5 3 4" xfId="952" xr:uid="{00000000-0005-0000-0000-000071090000}"/>
    <cellStyle name="Porcentual 5 3 4 2" xfId="1576" xr:uid="{00000000-0005-0000-0000-000072090000}"/>
    <cellStyle name="Porcentual 5 3 4 2 2" xfId="2353" xr:uid="{00000000-0005-0000-0000-000073090000}"/>
    <cellStyle name="Porcentual 5 3 4 3" xfId="2354" xr:uid="{00000000-0005-0000-0000-000074090000}"/>
    <cellStyle name="Porcentual 5 3 5" xfId="1577" xr:uid="{00000000-0005-0000-0000-000075090000}"/>
    <cellStyle name="Porcentual 5 3 5 2" xfId="2355" xr:uid="{00000000-0005-0000-0000-000076090000}"/>
    <cellStyle name="Porcentual 5 3 6" xfId="2356" xr:uid="{00000000-0005-0000-0000-000077090000}"/>
    <cellStyle name="Porcentual 5 4" xfId="953" xr:uid="{00000000-0005-0000-0000-000078090000}"/>
    <cellStyle name="Porcentual 5 4 2" xfId="954" xr:uid="{00000000-0005-0000-0000-000079090000}"/>
    <cellStyle name="Porcentual 5 4 2 2" xfId="955" xr:uid="{00000000-0005-0000-0000-00007A090000}"/>
    <cellStyle name="Porcentual 5 4 2 2 2" xfId="956" xr:uid="{00000000-0005-0000-0000-00007B090000}"/>
    <cellStyle name="Porcentual 5 4 2 2 2 2" xfId="1578" xr:uid="{00000000-0005-0000-0000-00007C090000}"/>
    <cellStyle name="Porcentual 5 4 2 2 2 2 2" xfId="2357" xr:uid="{00000000-0005-0000-0000-00007D090000}"/>
    <cellStyle name="Porcentual 5 4 2 2 2 3" xfId="2358" xr:uid="{00000000-0005-0000-0000-00007E090000}"/>
    <cellStyle name="Porcentual 5 4 2 2 3" xfId="1579" xr:uid="{00000000-0005-0000-0000-00007F090000}"/>
    <cellStyle name="Porcentual 5 4 2 2 3 2" xfId="2359" xr:uid="{00000000-0005-0000-0000-000080090000}"/>
    <cellStyle name="Porcentual 5 4 2 2 4" xfId="2360" xr:uid="{00000000-0005-0000-0000-000081090000}"/>
    <cellStyle name="Porcentual 5 4 2 3" xfId="957" xr:uid="{00000000-0005-0000-0000-000082090000}"/>
    <cellStyle name="Porcentual 5 4 2 3 2" xfId="1580" xr:uid="{00000000-0005-0000-0000-000083090000}"/>
    <cellStyle name="Porcentual 5 4 2 3 2 2" xfId="2361" xr:uid="{00000000-0005-0000-0000-000084090000}"/>
    <cellStyle name="Porcentual 5 4 2 3 3" xfId="2362" xr:uid="{00000000-0005-0000-0000-000085090000}"/>
    <cellStyle name="Porcentual 5 4 2 4" xfId="1581" xr:uid="{00000000-0005-0000-0000-000086090000}"/>
    <cellStyle name="Porcentual 5 4 2 4 2" xfId="2363" xr:uid="{00000000-0005-0000-0000-000087090000}"/>
    <cellStyle name="Porcentual 5 4 2 5" xfId="2364" xr:uid="{00000000-0005-0000-0000-000088090000}"/>
    <cellStyle name="Porcentual 5 4 3" xfId="958" xr:uid="{00000000-0005-0000-0000-000089090000}"/>
    <cellStyle name="Porcentual 5 4 3 2" xfId="959" xr:uid="{00000000-0005-0000-0000-00008A090000}"/>
    <cellStyle name="Porcentual 5 4 3 2 2" xfId="1582" xr:uid="{00000000-0005-0000-0000-00008B090000}"/>
    <cellStyle name="Porcentual 5 4 3 2 2 2" xfId="2365" xr:uid="{00000000-0005-0000-0000-00008C090000}"/>
    <cellStyle name="Porcentual 5 4 3 2 3" xfId="2366" xr:uid="{00000000-0005-0000-0000-00008D090000}"/>
    <cellStyle name="Porcentual 5 4 3 3" xfId="1583" xr:uid="{00000000-0005-0000-0000-00008E090000}"/>
    <cellStyle name="Porcentual 5 4 3 3 2" xfId="2367" xr:uid="{00000000-0005-0000-0000-00008F090000}"/>
    <cellStyle name="Porcentual 5 4 3 4" xfId="2368" xr:uid="{00000000-0005-0000-0000-000090090000}"/>
    <cellStyle name="Porcentual 5 4 4" xfId="960" xr:uid="{00000000-0005-0000-0000-000091090000}"/>
    <cellStyle name="Porcentual 5 4 4 2" xfId="1584" xr:uid="{00000000-0005-0000-0000-000092090000}"/>
    <cellStyle name="Porcentual 5 4 4 2 2" xfId="2369" xr:uid="{00000000-0005-0000-0000-000093090000}"/>
    <cellStyle name="Porcentual 5 4 4 3" xfId="2370" xr:uid="{00000000-0005-0000-0000-000094090000}"/>
    <cellStyle name="Porcentual 5 4 5" xfId="1585" xr:uid="{00000000-0005-0000-0000-000095090000}"/>
    <cellStyle name="Porcentual 5 4 5 2" xfId="2371" xr:uid="{00000000-0005-0000-0000-000096090000}"/>
    <cellStyle name="Porcentual 5 4 6" xfId="2372" xr:uid="{00000000-0005-0000-0000-000097090000}"/>
    <cellStyle name="Porcentual 5 5" xfId="961" xr:uid="{00000000-0005-0000-0000-000098090000}"/>
    <cellStyle name="Porcentual 5 5 2" xfId="962" xr:uid="{00000000-0005-0000-0000-000099090000}"/>
    <cellStyle name="Porcentual 5 5 2 2" xfId="963" xr:uid="{00000000-0005-0000-0000-00009A090000}"/>
    <cellStyle name="Porcentual 5 5 2 2 2" xfId="964" xr:uid="{00000000-0005-0000-0000-00009B090000}"/>
    <cellStyle name="Porcentual 5 5 2 2 2 2" xfId="1586" xr:uid="{00000000-0005-0000-0000-00009C090000}"/>
    <cellStyle name="Porcentual 5 5 2 2 2 2 2" xfId="2373" xr:uid="{00000000-0005-0000-0000-00009D090000}"/>
    <cellStyle name="Porcentual 5 5 2 2 2 3" xfId="2374" xr:uid="{00000000-0005-0000-0000-00009E090000}"/>
    <cellStyle name="Porcentual 5 5 2 2 3" xfId="1587" xr:uid="{00000000-0005-0000-0000-00009F090000}"/>
    <cellStyle name="Porcentual 5 5 2 2 3 2" xfId="2375" xr:uid="{00000000-0005-0000-0000-0000A0090000}"/>
    <cellStyle name="Porcentual 5 5 2 2 4" xfId="2376" xr:uid="{00000000-0005-0000-0000-0000A1090000}"/>
    <cellStyle name="Porcentual 5 5 2 3" xfId="965" xr:uid="{00000000-0005-0000-0000-0000A2090000}"/>
    <cellStyle name="Porcentual 5 5 2 3 2" xfId="1588" xr:uid="{00000000-0005-0000-0000-0000A3090000}"/>
    <cellStyle name="Porcentual 5 5 2 3 2 2" xfId="2377" xr:uid="{00000000-0005-0000-0000-0000A4090000}"/>
    <cellStyle name="Porcentual 5 5 2 3 3" xfId="2378" xr:uid="{00000000-0005-0000-0000-0000A5090000}"/>
    <cellStyle name="Porcentual 5 5 2 4" xfId="1589" xr:uid="{00000000-0005-0000-0000-0000A6090000}"/>
    <cellStyle name="Porcentual 5 5 2 4 2" xfId="2379" xr:uid="{00000000-0005-0000-0000-0000A7090000}"/>
    <cellStyle name="Porcentual 5 5 2 5" xfId="2380" xr:uid="{00000000-0005-0000-0000-0000A8090000}"/>
    <cellStyle name="Porcentual 5 5 3" xfId="966" xr:uid="{00000000-0005-0000-0000-0000A9090000}"/>
    <cellStyle name="Porcentual 5 5 3 2" xfId="967" xr:uid="{00000000-0005-0000-0000-0000AA090000}"/>
    <cellStyle name="Porcentual 5 5 3 2 2" xfId="1590" xr:uid="{00000000-0005-0000-0000-0000AB090000}"/>
    <cellStyle name="Porcentual 5 5 3 2 2 2" xfId="2381" xr:uid="{00000000-0005-0000-0000-0000AC090000}"/>
    <cellStyle name="Porcentual 5 5 3 2 3" xfId="2382" xr:uid="{00000000-0005-0000-0000-0000AD090000}"/>
    <cellStyle name="Porcentual 5 5 3 3" xfId="1591" xr:uid="{00000000-0005-0000-0000-0000AE090000}"/>
    <cellStyle name="Porcentual 5 5 3 3 2" xfId="2383" xr:uid="{00000000-0005-0000-0000-0000AF090000}"/>
    <cellStyle name="Porcentual 5 5 3 4" xfId="2384" xr:uid="{00000000-0005-0000-0000-0000B0090000}"/>
    <cellStyle name="Porcentual 5 5 4" xfId="968" xr:uid="{00000000-0005-0000-0000-0000B1090000}"/>
    <cellStyle name="Porcentual 5 5 4 2" xfId="1592" xr:uid="{00000000-0005-0000-0000-0000B2090000}"/>
    <cellStyle name="Porcentual 5 5 4 2 2" xfId="2385" xr:uid="{00000000-0005-0000-0000-0000B3090000}"/>
    <cellStyle name="Porcentual 5 5 4 3" xfId="2386" xr:uid="{00000000-0005-0000-0000-0000B4090000}"/>
    <cellStyle name="Porcentual 5 5 5" xfId="1593" xr:uid="{00000000-0005-0000-0000-0000B5090000}"/>
    <cellStyle name="Porcentual 5 5 5 2" xfId="2387" xr:uid="{00000000-0005-0000-0000-0000B6090000}"/>
    <cellStyle name="Porcentual 5 5 6" xfId="2388" xr:uid="{00000000-0005-0000-0000-0000B7090000}"/>
    <cellStyle name="Porcentual 5 6" xfId="969" xr:uid="{00000000-0005-0000-0000-0000B8090000}"/>
    <cellStyle name="Porcentual 5 6 2" xfId="970" xr:uid="{00000000-0005-0000-0000-0000B9090000}"/>
    <cellStyle name="Porcentual 5 6 2 2" xfId="971" xr:uid="{00000000-0005-0000-0000-0000BA090000}"/>
    <cellStyle name="Porcentual 5 6 2 2 2" xfId="972" xr:uid="{00000000-0005-0000-0000-0000BB090000}"/>
    <cellStyle name="Porcentual 5 6 2 2 2 2" xfId="1594" xr:uid="{00000000-0005-0000-0000-0000BC090000}"/>
    <cellStyle name="Porcentual 5 6 2 2 2 2 2" xfId="2389" xr:uid="{00000000-0005-0000-0000-0000BD090000}"/>
    <cellStyle name="Porcentual 5 6 2 2 2 3" xfId="2390" xr:uid="{00000000-0005-0000-0000-0000BE090000}"/>
    <cellStyle name="Porcentual 5 6 2 2 3" xfId="1595" xr:uid="{00000000-0005-0000-0000-0000BF090000}"/>
    <cellStyle name="Porcentual 5 6 2 2 3 2" xfId="2391" xr:uid="{00000000-0005-0000-0000-0000C0090000}"/>
    <cellStyle name="Porcentual 5 6 2 2 4" xfId="2392" xr:uid="{00000000-0005-0000-0000-0000C1090000}"/>
    <cellStyle name="Porcentual 5 6 2 3" xfId="973" xr:uid="{00000000-0005-0000-0000-0000C2090000}"/>
    <cellStyle name="Porcentual 5 6 2 3 2" xfId="1596" xr:uid="{00000000-0005-0000-0000-0000C3090000}"/>
    <cellStyle name="Porcentual 5 6 2 3 2 2" xfId="2393" xr:uid="{00000000-0005-0000-0000-0000C4090000}"/>
    <cellStyle name="Porcentual 5 6 2 3 3" xfId="2394" xr:uid="{00000000-0005-0000-0000-0000C5090000}"/>
    <cellStyle name="Porcentual 5 6 2 4" xfId="1597" xr:uid="{00000000-0005-0000-0000-0000C6090000}"/>
    <cellStyle name="Porcentual 5 6 2 4 2" xfId="2395" xr:uid="{00000000-0005-0000-0000-0000C7090000}"/>
    <cellStyle name="Porcentual 5 6 2 5" xfId="2396" xr:uid="{00000000-0005-0000-0000-0000C8090000}"/>
    <cellStyle name="Porcentual 5 6 3" xfId="974" xr:uid="{00000000-0005-0000-0000-0000C9090000}"/>
    <cellStyle name="Porcentual 5 6 3 2" xfId="975" xr:uid="{00000000-0005-0000-0000-0000CA090000}"/>
    <cellStyle name="Porcentual 5 6 3 2 2" xfId="1598" xr:uid="{00000000-0005-0000-0000-0000CB090000}"/>
    <cellStyle name="Porcentual 5 6 3 2 2 2" xfId="2397" xr:uid="{00000000-0005-0000-0000-0000CC090000}"/>
    <cellStyle name="Porcentual 5 6 3 2 3" xfId="2398" xr:uid="{00000000-0005-0000-0000-0000CD090000}"/>
    <cellStyle name="Porcentual 5 6 3 3" xfId="1599" xr:uid="{00000000-0005-0000-0000-0000CE090000}"/>
    <cellStyle name="Porcentual 5 6 3 3 2" xfId="2399" xr:uid="{00000000-0005-0000-0000-0000CF090000}"/>
    <cellStyle name="Porcentual 5 6 3 4" xfId="2400" xr:uid="{00000000-0005-0000-0000-0000D0090000}"/>
    <cellStyle name="Porcentual 5 6 4" xfId="976" xr:uid="{00000000-0005-0000-0000-0000D1090000}"/>
    <cellStyle name="Porcentual 5 6 4 2" xfId="1600" xr:uid="{00000000-0005-0000-0000-0000D2090000}"/>
    <cellStyle name="Porcentual 5 6 4 2 2" xfId="2401" xr:uid="{00000000-0005-0000-0000-0000D3090000}"/>
    <cellStyle name="Porcentual 5 6 4 3" xfId="2402" xr:uid="{00000000-0005-0000-0000-0000D4090000}"/>
    <cellStyle name="Porcentual 5 6 5" xfId="1601" xr:uid="{00000000-0005-0000-0000-0000D5090000}"/>
    <cellStyle name="Porcentual 5 6 5 2" xfId="2403" xr:uid="{00000000-0005-0000-0000-0000D6090000}"/>
    <cellStyle name="Porcentual 5 6 6" xfId="2404" xr:uid="{00000000-0005-0000-0000-0000D7090000}"/>
    <cellStyle name="Porcentual 5 7" xfId="977" xr:uid="{00000000-0005-0000-0000-0000D8090000}"/>
    <cellStyle name="Porcentual 5 7 2" xfId="978" xr:uid="{00000000-0005-0000-0000-0000D9090000}"/>
    <cellStyle name="Porcentual 5 7 2 2" xfId="979" xr:uid="{00000000-0005-0000-0000-0000DA090000}"/>
    <cellStyle name="Porcentual 5 7 2 2 2" xfId="980" xr:uid="{00000000-0005-0000-0000-0000DB090000}"/>
    <cellStyle name="Porcentual 5 7 2 2 2 2" xfId="1602" xr:uid="{00000000-0005-0000-0000-0000DC090000}"/>
    <cellStyle name="Porcentual 5 7 2 2 2 2 2" xfId="2405" xr:uid="{00000000-0005-0000-0000-0000DD090000}"/>
    <cellStyle name="Porcentual 5 7 2 2 2 3" xfId="2406" xr:uid="{00000000-0005-0000-0000-0000DE090000}"/>
    <cellStyle name="Porcentual 5 7 2 2 3" xfId="1603" xr:uid="{00000000-0005-0000-0000-0000DF090000}"/>
    <cellStyle name="Porcentual 5 7 2 2 3 2" xfId="2407" xr:uid="{00000000-0005-0000-0000-0000E0090000}"/>
    <cellStyle name="Porcentual 5 7 2 2 4" xfId="2408" xr:uid="{00000000-0005-0000-0000-0000E1090000}"/>
    <cellStyle name="Porcentual 5 7 2 3" xfId="981" xr:uid="{00000000-0005-0000-0000-0000E2090000}"/>
    <cellStyle name="Porcentual 5 7 2 3 2" xfId="1604" xr:uid="{00000000-0005-0000-0000-0000E3090000}"/>
    <cellStyle name="Porcentual 5 7 2 3 2 2" xfId="2409" xr:uid="{00000000-0005-0000-0000-0000E4090000}"/>
    <cellStyle name="Porcentual 5 7 2 3 3" xfId="2410" xr:uid="{00000000-0005-0000-0000-0000E5090000}"/>
    <cellStyle name="Porcentual 5 7 2 4" xfId="1605" xr:uid="{00000000-0005-0000-0000-0000E6090000}"/>
    <cellStyle name="Porcentual 5 7 2 4 2" xfId="2411" xr:uid="{00000000-0005-0000-0000-0000E7090000}"/>
    <cellStyle name="Porcentual 5 7 2 5" xfId="2412" xr:uid="{00000000-0005-0000-0000-0000E8090000}"/>
    <cellStyle name="Porcentual 5 7 3" xfId="982" xr:uid="{00000000-0005-0000-0000-0000E9090000}"/>
    <cellStyle name="Porcentual 5 7 3 2" xfId="983" xr:uid="{00000000-0005-0000-0000-0000EA090000}"/>
    <cellStyle name="Porcentual 5 7 3 2 2" xfId="1606" xr:uid="{00000000-0005-0000-0000-0000EB090000}"/>
    <cellStyle name="Porcentual 5 7 3 2 2 2" xfId="2413" xr:uid="{00000000-0005-0000-0000-0000EC090000}"/>
    <cellStyle name="Porcentual 5 7 3 2 3" xfId="2414" xr:uid="{00000000-0005-0000-0000-0000ED090000}"/>
    <cellStyle name="Porcentual 5 7 3 3" xfId="1607" xr:uid="{00000000-0005-0000-0000-0000EE090000}"/>
    <cellStyle name="Porcentual 5 7 3 3 2" xfId="2415" xr:uid="{00000000-0005-0000-0000-0000EF090000}"/>
    <cellStyle name="Porcentual 5 7 3 4" xfId="2416" xr:uid="{00000000-0005-0000-0000-0000F0090000}"/>
    <cellStyle name="Porcentual 5 7 4" xfId="984" xr:uid="{00000000-0005-0000-0000-0000F1090000}"/>
    <cellStyle name="Porcentual 5 7 4 2" xfId="1608" xr:uid="{00000000-0005-0000-0000-0000F2090000}"/>
    <cellStyle name="Porcentual 5 7 4 2 2" xfId="2417" xr:uid="{00000000-0005-0000-0000-0000F3090000}"/>
    <cellStyle name="Porcentual 5 7 4 3" xfId="2418" xr:uid="{00000000-0005-0000-0000-0000F4090000}"/>
    <cellStyle name="Porcentual 5 7 5" xfId="1609" xr:uid="{00000000-0005-0000-0000-0000F5090000}"/>
    <cellStyle name="Porcentual 5 7 5 2" xfId="2419" xr:uid="{00000000-0005-0000-0000-0000F6090000}"/>
    <cellStyle name="Porcentual 5 7 6" xfId="2420" xr:uid="{00000000-0005-0000-0000-0000F7090000}"/>
    <cellStyle name="Porcentual 5 8" xfId="985" xr:uid="{00000000-0005-0000-0000-0000F8090000}"/>
    <cellStyle name="Porcentual 5 8 2" xfId="986" xr:uid="{00000000-0005-0000-0000-0000F9090000}"/>
    <cellStyle name="Porcentual 5 8 2 2" xfId="987" xr:uid="{00000000-0005-0000-0000-0000FA090000}"/>
    <cellStyle name="Porcentual 5 8 2 2 2" xfId="1610" xr:uid="{00000000-0005-0000-0000-0000FB090000}"/>
    <cellStyle name="Porcentual 5 8 2 2 2 2" xfId="2421" xr:uid="{00000000-0005-0000-0000-0000FC090000}"/>
    <cellStyle name="Porcentual 5 8 2 2 3" xfId="2422" xr:uid="{00000000-0005-0000-0000-0000FD090000}"/>
    <cellStyle name="Porcentual 5 8 2 3" xfId="1611" xr:uid="{00000000-0005-0000-0000-0000FE090000}"/>
    <cellStyle name="Porcentual 5 8 2 3 2" xfId="2423" xr:uid="{00000000-0005-0000-0000-0000FF090000}"/>
    <cellStyle name="Porcentual 5 8 2 4" xfId="2424" xr:uid="{00000000-0005-0000-0000-0000000A0000}"/>
    <cellStyle name="Porcentual 5 8 3" xfId="988" xr:uid="{00000000-0005-0000-0000-0000010A0000}"/>
    <cellStyle name="Porcentual 5 8 3 2" xfId="1612" xr:uid="{00000000-0005-0000-0000-0000020A0000}"/>
    <cellStyle name="Porcentual 5 8 3 2 2" xfId="2425" xr:uid="{00000000-0005-0000-0000-0000030A0000}"/>
    <cellStyle name="Porcentual 5 8 3 3" xfId="2426" xr:uid="{00000000-0005-0000-0000-0000040A0000}"/>
    <cellStyle name="Porcentual 5 8 4" xfId="1613" xr:uid="{00000000-0005-0000-0000-0000050A0000}"/>
    <cellStyle name="Porcentual 5 8 4 2" xfId="2427" xr:uid="{00000000-0005-0000-0000-0000060A0000}"/>
    <cellStyle name="Porcentual 5 8 5" xfId="2428" xr:uid="{00000000-0005-0000-0000-0000070A0000}"/>
    <cellStyle name="Porcentual 5 9" xfId="989" xr:uid="{00000000-0005-0000-0000-0000080A0000}"/>
    <cellStyle name="Porcentual 5 9 2" xfId="990" xr:uid="{00000000-0005-0000-0000-0000090A0000}"/>
    <cellStyle name="Porcentual 5 9 2 2" xfId="1614" xr:uid="{00000000-0005-0000-0000-00000A0A0000}"/>
    <cellStyle name="Porcentual 5 9 3" xfId="1615" xr:uid="{00000000-0005-0000-0000-00000B0A0000}"/>
    <cellStyle name="Porcentual 6" xfId="991" xr:uid="{00000000-0005-0000-0000-00000C0A0000}"/>
    <cellStyle name="Porcentual 6 2" xfId="992" xr:uid="{00000000-0005-0000-0000-00000D0A0000}"/>
    <cellStyle name="Porcentual 6 2 2" xfId="993" xr:uid="{00000000-0005-0000-0000-00000E0A0000}"/>
    <cellStyle name="Porcentual 6 2 2 2" xfId="994" xr:uid="{00000000-0005-0000-0000-00000F0A0000}"/>
    <cellStyle name="Porcentual 6 2 2 2 2" xfId="995" xr:uid="{00000000-0005-0000-0000-0000100A0000}"/>
    <cellStyle name="Porcentual 6 2 2 2 2 2" xfId="2429" xr:uid="{00000000-0005-0000-0000-0000110A0000}"/>
    <cellStyle name="Porcentual 6 2 2 2 3" xfId="1616" xr:uid="{00000000-0005-0000-0000-0000120A0000}"/>
    <cellStyle name="Porcentual 6 2 2 2 3 2" xfId="1617" xr:uid="{00000000-0005-0000-0000-0000130A0000}"/>
    <cellStyle name="Porcentual 6 2 2 2 3 2 2" xfId="1618" xr:uid="{00000000-0005-0000-0000-0000140A0000}"/>
    <cellStyle name="Porcentual 6 2 2 2 3 2 2 2" xfId="1619" xr:uid="{00000000-0005-0000-0000-0000150A0000}"/>
    <cellStyle name="Porcentual 6 2 2 2 3 2 2 2 2" xfId="1620" xr:uid="{00000000-0005-0000-0000-0000160A0000}"/>
    <cellStyle name="Porcentual 6 2 2 2 3 2 2 2 2 2" xfId="1621" xr:uid="{00000000-0005-0000-0000-0000170A0000}"/>
    <cellStyle name="Porcentual 6 2 2 2 3 2 2 2 2 2 2" xfId="1622" xr:uid="{00000000-0005-0000-0000-0000180A0000}"/>
    <cellStyle name="Porcentual 6 2 2 2 3 2 2 2 2 2 2 2" xfId="1623" xr:uid="{00000000-0005-0000-0000-0000190A0000}"/>
    <cellStyle name="Porcentual 6 2 2 2 3 2 2 2 2 2 2 2 2" xfId="1624" xr:uid="{00000000-0005-0000-0000-00001A0A0000}"/>
    <cellStyle name="Porcentual 6 2 2 2 3 2 2 2 2 2 2 2 2 2" xfId="1625" xr:uid="{00000000-0005-0000-0000-00001B0A0000}"/>
    <cellStyle name="Porcentual 6 2 2 2 3 2 2 2 2 2 2 2 2 2 2" xfId="1626" xr:uid="{00000000-0005-0000-0000-00001C0A0000}"/>
    <cellStyle name="Porcentual 6 2 2 2 3 2 2 2 2 2 2 2 2 2 2 2" xfId="1627" xr:uid="{00000000-0005-0000-0000-00001D0A0000}"/>
    <cellStyle name="Porcentual 6 2 2 2 3 2 2 2 2 2 2 2 2 2 2 2 2" xfId="2430" xr:uid="{00000000-0005-0000-0000-00001E0A0000}"/>
    <cellStyle name="Porcentual 6 2 2 2 3 2 2 2 2 2 2 2 2 2 2 3" xfId="2431" xr:uid="{00000000-0005-0000-0000-00001F0A0000}"/>
    <cellStyle name="Porcentual 6 2 2 2 3 2 2 2 2 2 2 2 2 2 3" xfId="2432" xr:uid="{00000000-0005-0000-0000-0000200A0000}"/>
    <cellStyle name="Porcentual 6 2 2 2 3 2 2 2 2 2 2 2 2 3" xfId="2433" xr:uid="{00000000-0005-0000-0000-0000210A0000}"/>
    <cellStyle name="Porcentual 6 2 2 2 3 2 2 2 2 2 2 2 3" xfId="2434" xr:uid="{00000000-0005-0000-0000-0000220A0000}"/>
    <cellStyle name="Porcentual 6 2 2 2 3 2 2 2 2 2 2 3" xfId="2435" xr:uid="{00000000-0005-0000-0000-0000230A0000}"/>
    <cellStyle name="Porcentual 6 2 2 2 3 2 2 2 2 2 3" xfId="2436" xr:uid="{00000000-0005-0000-0000-0000240A0000}"/>
    <cellStyle name="Porcentual 6 2 2 2 3 2 2 2 2 3" xfId="2437" xr:uid="{00000000-0005-0000-0000-0000250A0000}"/>
    <cellStyle name="Porcentual 6 2 2 2 3 2 2 2 3" xfId="2438" xr:uid="{00000000-0005-0000-0000-0000260A0000}"/>
    <cellStyle name="Porcentual 6 2 2 2 3 2 2 3" xfId="2439" xr:uid="{00000000-0005-0000-0000-0000270A0000}"/>
    <cellStyle name="Porcentual 6 2 2 2 3 2 3" xfId="2440" xr:uid="{00000000-0005-0000-0000-0000280A0000}"/>
    <cellStyle name="Porcentual 6 2 2 2 3 3" xfId="2441" xr:uid="{00000000-0005-0000-0000-0000290A0000}"/>
    <cellStyle name="Porcentual 6 2 2 2 4" xfId="2442" xr:uid="{00000000-0005-0000-0000-00002A0A0000}"/>
    <cellStyle name="Porcentual 6 2 2 3" xfId="2443" xr:uid="{00000000-0005-0000-0000-00002B0A0000}"/>
    <cellStyle name="Porcentual 6 2 3" xfId="2444" xr:uid="{00000000-0005-0000-0000-00002C0A0000}"/>
    <cellStyle name="Porcentual 6 3" xfId="996" xr:uid="{00000000-0005-0000-0000-00002D0A0000}"/>
    <cellStyle name="Porcentual 6 3 2" xfId="2445" xr:uid="{00000000-0005-0000-0000-00002E0A0000}"/>
    <cellStyle name="Porcentual 6 4" xfId="2446" xr:uid="{00000000-0005-0000-0000-00002F0A0000}"/>
    <cellStyle name="Porcentual 7" xfId="997" xr:uid="{00000000-0005-0000-0000-0000300A0000}"/>
    <cellStyle name="Porcentual 7 2" xfId="998" xr:uid="{00000000-0005-0000-0000-0000310A0000}"/>
    <cellStyle name="Porcentual 7 2 2" xfId="2447" xr:uid="{00000000-0005-0000-0000-0000320A0000}"/>
    <cellStyle name="Porcentual 7 3" xfId="2448" xr:uid="{00000000-0005-0000-0000-0000330A0000}"/>
    <cellStyle name="Porcentual 8" xfId="999" xr:uid="{00000000-0005-0000-0000-0000340A0000}"/>
    <cellStyle name="Porcentual 8 2" xfId="1000" xr:uid="{00000000-0005-0000-0000-0000350A0000}"/>
    <cellStyle name="Porcentual 8 2 2" xfId="2449" xr:uid="{00000000-0005-0000-0000-0000360A0000}"/>
    <cellStyle name="Porcentual 9" xfId="1001" xr:uid="{00000000-0005-0000-0000-0000370A0000}"/>
    <cellStyle name="Porcentual 9 2" xfId="1002" xr:uid="{00000000-0005-0000-0000-0000380A0000}"/>
    <cellStyle name="Porcentual 9 2 2" xfId="1003" xr:uid="{00000000-0005-0000-0000-0000390A0000}"/>
    <cellStyle name="Porcentual 9 2 2 2" xfId="1004" xr:uid="{00000000-0005-0000-0000-00003A0A0000}"/>
    <cellStyle name="Porcentual 9 2 2 2 2" xfId="1005" xr:uid="{00000000-0005-0000-0000-00003B0A0000}"/>
    <cellStyle name="Porcentual 9 2 2 2 2 2" xfId="1628" xr:uid="{00000000-0005-0000-0000-00003C0A0000}"/>
    <cellStyle name="Porcentual 9 2 2 2 2 2 2" xfId="2450" xr:uid="{00000000-0005-0000-0000-00003D0A0000}"/>
    <cellStyle name="Porcentual 9 2 2 2 2 3" xfId="2451" xr:uid="{00000000-0005-0000-0000-00003E0A0000}"/>
    <cellStyle name="Porcentual 9 2 2 2 3" xfId="1629" xr:uid="{00000000-0005-0000-0000-00003F0A0000}"/>
    <cellStyle name="Porcentual 9 2 2 2 3 2" xfId="2452" xr:uid="{00000000-0005-0000-0000-0000400A0000}"/>
    <cellStyle name="Porcentual 9 2 2 2 4" xfId="2453" xr:uid="{00000000-0005-0000-0000-0000410A0000}"/>
    <cellStyle name="Porcentual 9 2 2 3" xfId="1006" xr:uid="{00000000-0005-0000-0000-0000420A0000}"/>
    <cellStyle name="Porcentual 9 2 2 3 2" xfId="1630" xr:uid="{00000000-0005-0000-0000-0000430A0000}"/>
    <cellStyle name="Porcentual 9 2 2 3 2 2" xfId="2454" xr:uid="{00000000-0005-0000-0000-0000440A0000}"/>
    <cellStyle name="Porcentual 9 2 2 3 3" xfId="2455" xr:uid="{00000000-0005-0000-0000-0000450A0000}"/>
    <cellStyle name="Porcentual 9 2 2 4" xfId="1631" xr:uid="{00000000-0005-0000-0000-0000460A0000}"/>
    <cellStyle name="Porcentual 9 2 2 4 2" xfId="2456" xr:uid="{00000000-0005-0000-0000-0000470A0000}"/>
    <cellStyle name="Porcentual 9 2 2 5" xfId="2457" xr:uid="{00000000-0005-0000-0000-0000480A0000}"/>
    <cellStyle name="Porcentual 9 2 3" xfId="1007" xr:uid="{00000000-0005-0000-0000-0000490A0000}"/>
    <cellStyle name="Porcentual 9 2 3 2" xfId="1008" xr:uid="{00000000-0005-0000-0000-00004A0A0000}"/>
    <cellStyle name="Porcentual 9 2 3 2 2" xfId="1632" xr:uid="{00000000-0005-0000-0000-00004B0A0000}"/>
    <cellStyle name="Porcentual 9 2 3 2 2 2" xfId="2458" xr:uid="{00000000-0005-0000-0000-00004C0A0000}"/>
    <cellStyle name="Porcentual 9 2 3 2 3" xfId="2459" xr:uid="{00000000-0005-0000-0000-00004D0A0000}"/>
    <cellStyle name="Porcentual 9 2 3 3" xfId="1633" xr:uid="{00000000-0005-0000-0000-00004E0A0000}"/>
    <cellStyle name="Porcentual 9 2 3 3 2" xfId="2460" xr:uid="{00000000-0005-0000-0000-00004F0A0000}"/>
    <cellStyle name="Porcentual 9 2 3 4" xfId="2461" xr:uid="{00000000-0005-0000-0000-0000500A0000}"/>
    <cellStyle name="Porcentual 9 2 4" xfId="1009" xr:uid="{00000000-0005-0000-0000-0000510A0000}"/>
    <cellStyle name="Porcentual 9 2 4 2" xfId="1634" xr:uid="{00000000-0005-0000-0000-0000520A0000}"/>
    <cellStyle name="Porcentual 9 2 4 2 2" xfId="2462" xr:uid="{00000000-0005-0000-0000-0000530A0000}"/>
    <cellStyle name="Porcentual 9 2 4 3" xfId="2463" xr:uid="{00000000-0005-0000-0000-0000540A0000}"/>
    <cellStyle name="Porcentual 9 2 5" xfId="1010" xr:uid="{00000000-0005-0000-0000-0000550A0000}"/>
    <cellStyle name="Salida 2" xfId="529" xr:uid="{00000000-0005-0000-0000-0000560A0000}"/>
    <cellStyle name="Salida 2 2" xfId="530" xr:uid="{00000000-0005-0000-0000-0000570A0000}"/>
    <cellStyle name="Salida 2 2 2" xfId="2538" xr:uid="{00000000-0005-0000-0000-0000580A0000}"/>
    <cellStyle name="Salida 2 3" xfId="2525" xr:uid="{00000000-0005-0000-0000-0000590A0000}"/>
    <cellStyle name="Salida 2 4" xfId="2623" xr:uid="{00000000-0005-0000-0000-00005A0A0000}"/>
    <cellStyle name="Texto de advertencia 2" xfId="531" xr:uid="{00000000-0005-0000-0000-00005C0A0000}"/>
    <cellStyle name="Texto de advertencia 2 2" xfId="532" xr:uid="{00000000-0005-0000-0000-00005D0A0000}"/>
    <cellStyle name="Texto explicativo 2" xfId="533" xr:uid="{00000000-0005-0000-0000-00005E0A0000}"/>
    <cellStyle name="Texto explicativo 2 2" xfId="534" xr:uid="{00000000-0005-0000-0000-00005F0A0000}"/>
    <cellStyle name="Title" xfId="535" xr:uid="{00000000-0005-0000-0000-0000600A0000}"/>
    <cellStyle name="Title 2" xfId="536" xr:uid="{00000000-0005-0000-0000-0000610A0000}"/>
    <cellStyle name="Título 1 2" xfId="537" xr:uid="{00000000-0005-0000-0000-0000620A0000}"/>
    <cellStyle name="Título 1 2 2" xfId="538" xr:uid="{00000000-0005-0000-0000-0000630A0000}"/>
    <cellStyle name="Título 2 2" xfId="539" xr:uid="{00000000-0005-0000-0000-0000640A0000}"/>
    <cellStyle name="Título 2 2 2" xfId="540" xr:uid="{00000000-0005-0000-0000-0000650A0000}"/>
    <cellStyle name="Título 3 2" xfId="541" xr:uid="{00000000-0005-0000-0000-0000660A0000}"/>
    <cellStyle name="Título 3 2 2" xfId="542" xr:uid="{00000000-0005-0000-0000-0000670A0000}"/>
    <cellStyle name="Título 4" xfId="543" xr:uid="{00000000-0005-0000-0000-0000680A0000}"/>
    <cellStyle name="Título 4 2" xfId="544" xr:uid="{00000000-0005-0000-0000-0000690A0000}"/>
    <cellStyle name="Título 5" xfId="1135" xr:uid="{00000000-0005-0000-0000-00006A0A0000}"/>
    <cellStyle name="Total" xfId="1109" builtinId="25" customBuiltin="1"/>
    <cellStyle name="Total 2" xfId="545" xr:uid="{00000000-0005-0000-0000-00006C0A0000}"/>
    <cellStyle name="Total 2 2" xfId="546" xr:uid="{00000000-0005-0000-0000-00006D0A0000}"/>
    <cellStyle name="Total 2 2 2" xfId="573" xr:uid="{00000000-0005-0000-0000-00006E0A0000}"/>
    <cellStyle name="Total 2 2 2 2" xfId="2540" xr:uid="{00000000-0005-0000-0000-00006F0A0000}"/>
    <cellStyle name="Total 2 2 3" xfId="2539" xr:uid="{00000000-0005-0000-0000-0000700A0000}"/>
    <cellStyle name="Total 2 3" xfId="550" xr:uid="{00000000-0005-0000-0000-0000710A0000}"/>
    <cellStyle name="Total 2 3 2" xfId="2541" xr:uid="{00000000-0005-0000-0000-0000720A0000}"/>
    <cellStyle name="Total 2 4" xfId="2526" xr:uid="{00000000-0005-0000-0000-0000730A0000}"/>
    <cellStyle name="Total 2 5" xfId="2624" xr:uid="{00000000-0005-0000-0000-0000740A0000}"/>
    <cellStyle name="Warning Text" xfId="547" builtinId="11" customBuiltin="1"/>
    <cellStyle name="Warning Text 2" xfId="548" xr:uid="{00000000-0005-0000-0000-0000750A0000}"/>
  </cellStyles>
  <dxfs count="766">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val="0"/>
        <i val="0"/>
        <strike val="0"/>
        <condense val="0"/>
        <extend val="0"/>
        <outline val="0"/>
        <shadow val="0"/>
        <u val="none"/>
        <vertAlign val="baseline"/>
        <sz val="11"/>
        <color auto="1"/>
        <name val="Calibri"/>
        <family val="2"/>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4" formatCode="0.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5"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CC66FF"/>
      <color rgb="FFFF00FF"/>
      <color rgb="FFFF66FF"/>
      <color rgb="FFFF3300"/>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ustomXml" Target="../customXml/item15.xml"/><Relationship Id="rId16" Type="http://schemas.openxmlformats.org/officeDocument/2006/relationships/worksheet" Target="worksheets/sheet16.xml"/><Relationship Id="rId107" Type="http://schemas.openxmlformats.org/officeDocument/2006/relationships/customXml" Target="../customXml/item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5.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6.xml"/><Relationship Id="rId118" Type="http://schemas.openxmlformats.org/officeDocument/2006/relationships/customXml" Target="../customXml/item2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6.xml"/><Relationship Id="rId108"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104"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customXml" Target="../customXml/item13.xml"/><Relationship Id="rId115"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105"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onnections" Target="connections.xml"/><Relationship Id="rId98"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SFS'!$D$6</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1"/>
            <c:invertIfNegative val="0"/>
            <c:bubble3D val="0"/>
            <c:extLst>
              <c:ext xmlns:c16="http://schemas.microsoft.com/office/drawing/2014/chart" uri="{C3380CC4-5D6E-409C-BE32-E72D297353CC}">
                <c16:uniqueId val="{00000003-5624-4744-B21A-866B8A883EFA}"/>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SFS'!$D$14:$D$25</c:f>
              <c:numCache>
                <c:formatCode>#,##0_);[Red]\(#,##0\)</c:formatCode>
                <c:ptCount val="12"/>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pt idx="11">
                  <c:v>10954360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SFS'!$E$6</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6375069846819173E-2"/>
                  <c:y val="9.8583309317746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2"/>
              <c:layout>
                <c:manualLayout>
                  <c:x val="-3.9832221021731742E-2"/>
                  <c:y val="5.8587365167958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4-4744-B21A-866B8A883EFA}"/>
                </c:ext>
              </c:extLst>
            </c:dLbl>
            <c:dLbl>
              <c:idx val="5"/>
              <c:layout>
                <c:manualLayout>
                  <c:x val="-3.9832221021731798E-2"/>
                  <c:y val="8.2379188586419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24-4744-B21A-866B8A883EFA}"/>
                </c:ext>
              </c:extLst>
            </c:dLbl>
            <c:dLbl>
              <c:idx val="7"/>
              <c:layout>
                <c:manualLayout>
                  <c:x val="-4.1063423042798787E-2"/>
                  <c:y val="1.804580144568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1"/>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744-B21A-866B8A883EFA}"/>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SFS'!$E$14:$E$25</c:f>
              <c:numCache>
                <c:formatCode>0.0%</c:formatCode>
                <c:ptCount val="12"/>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pt idx="11">
                  <c:v>0.97204346032082201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SFS-RC'!$B$5:$B$23</c:f>
              <c:numCache>
                <c:formatCode>#,##0</c:formatCode>
                <c:ptCount val="19"/>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pt idx="18">
                  <c:v>1255870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SFS-RC'!$E$5:$E$23</c:f>
              <c:numCache>
                <c:formatCode>#,##0</c:formatCode>
                <c:ptCount val="19"/>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pt idx="18">
                  <c:v>1149172</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SFS-RC'!$G$5:$G$23</c:f>
              <c:numCache>
                <c:formatCode>#,##0</c:formatCode>
                <c:ptCount val="19"/>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pt idx="18">
                  <c:v>1002804</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SFS-RC'!$J$5:$J$23</c:f>
              <c:numCache>
                <c:formatCode>#,##0</c:formatCode>
                <c:ptCount val="19"/>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pt idx="18">
                  <c:v>1448583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 Mujeres </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-178692</c:v>
                </c:pt>
                <c:pt idx="1">
                  <c:v>-220082</c:v>
                </c:pt>
                <c:pt idx="2">
                  <c:v>-224099</c:v>
                </c:pt>
                <c:pt idx="3">
                  <c:v>-174955</c:v>
                </c:pt>
                <c:pt idx="4">
                  <c:v>-170956</c:v>
                </c:pt>
                <c:pt idx="5">
                  <c:v>-222415</c:v>
                </c:pt>
                <c:pt idx="6">
                  <c:v>-236083</c:v>
                </c:pt>
                <c:pt idx="7">
                  <c:v>-208560</c:v>
                </c:pt>
                <c:pt idx="8">
                  <c:v>-174936</c:v>
                </c:pt>
                <c:pt idx="9">
                  <c:v>-155241</c:v>
                </c:pt>
                <c:pt idx="10">
                  <c:v>-129432</c:v>
                </c:pt>
                <c:pt idx="11">
                  <c:v>-112263</c:v>
                </c:pt>
                <c:pt idx="12">
                  <c:v>-85119</c:v>
                </c:pt>
                <c:pt idx="13">
                  <c:v>-58003</c:v>
                </c:pt>
                <c:pt idx="14">
                  <c:v>-42793</c:v>
                </c:pt>
                <c:pt idx="15">
                  <c:v>-28016</c:v>
                </c:pt>
                <c:pt idx="16">
                  <c:v>-15664</c:v>
                </c:pt>
                <c:pt idx="17">
                  <c:v>-14078</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 Hombres </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185173</c:v>
                </c:pt>
                <c:pt idx="1">
                  <c:v>228735</c:v>
                </c:pt>
                <c:pt idx="2">
                  <c:v>233484</c:v>
                </c:pt>
                <c:pt idx="3">
                  <c:v>179604</c:v>
                </c:pt>
                <c:pt idx="4">
                  <c:v>167523</c:v>
                </c:pt>
                <c:pt idx="5">
                  <c:v>198131</c:v>
                </c:pt>
                <c:pt idx="6">
                  <c:v>212373</c:v>
                </c:pt>
                <c:pt idx="7">
                  <c:v>195939</c:v>
                </c:pt>
                <c:pt idx="8">
                  <c:v>170219</c:v>
                </c:pt>
                <c:pt idx="9">
                  <c:v>156464</c:v>
                </c:pt>
                <c:pt idx="10">
                  <c:v>132659</c:v>
                </c:pt>
                <c:pt idx="11">
                  <c:v>113917</c:v>
                </c:pt>
                <c:pt idx="12">
                  <c:v>86771</c:v>
                </c:pt>
                <c:pt idx="13">
                  <c:v>58273</c:v>
                </c:pt>
                <c:pt idx="14">
                  <c:v>40068</c:v>
                </c:pt>
                <c:pt idx="15">
                  <c:v>24037</c:v>
                </c:pt>
                <c:pt idx="16">
                  <c:v>12162</c:v>
                </c:pt>
                <c:pt idx="17">
                  <c:v>9510</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1596667</c:v>
                </c:pt>
                <c:pt idx="1">
                  <c:v>369926</c:v>
                </c:pt>
                <c:pt idx="2">
                  <c:v>1194710</c:v>
                </c:pt>
                <c:pt idx="3">
                  <c:v>608038</c:v>
                </c:pt>
                <c:pt idx="4">
                  <c:v>1087088</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1581451</c:v>
                </c:pt>
                <c:pt idx="1">
                  <c:v>587110</c:v>
                </c:pt>
                <c:pt idx="2">
                  <c:v>368236</c:v>
                </c:pt>
                <c:pt idx="3">
                  <c:v>250010</c:v>
                </c:pt>
                <c:pt idx="4">
                  <c:v>243058</c:v>
                </c:pt>
                <c:pt idx="5">
                  <c:v>223740</c:v>
                </c:pt>
                <c:pt idx="6">
                  <c:v>214725</c:v>
                </c:pt>
                <c:pt idx="7">
                  <c:v>137502</c:v>
                </c:pt>
                <c:pt idx="8">
                  <c:v>134218</c:v>
                </c:pt>
                <c:pt idx="9">
                  <c:v>1071739</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DA0-4550-B8E4-201B010A5485}"/>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1091554</c:v>
                </c:pt>
                <c:pt idx="1">
                  <c:v>1087088</c:v>
                </c:pt>
                <c:pt idx="2">
                  <c:v>446254</c:v>
                </c:pt>
                <c:pt idx="3">
                  <c:v>389629</c:v>
                </c:pt>
                <c:pt idx="4">
                  <c:v>22172</c:v>
                </c:pt>
                <c:pt idx="5">
                  <c:v>136236</c:v>
                </c:pt>
                <c:pt idx="6">
                  <c:v>115615</c:v>
                </c:pt>
                <c:pt idx="7">
                  <c:v>29167</c:v>
                </c:pt>
                <c:pt idx="8">
                  <c:v>109918</c:v>
                </c:pt>
                <c:pt idx="9">
                  <c:v>104885</c:v>
                </c:pt>
                <c:pt idx="10">
                  <c:v>98711</c:v>
                </c:pt>
                <c:pt idx="11">
                  <c:v>96152</c:v>
                </c:pt>
                <c:pt idx="12">
                  <c:v>86078</c:v>
                </c:pt>
                <c:pt idx="13">
                  <c:v>84437</c:v>
                </c:pt>
                <c:pt idx="14">
                  <c:v>71541</c:v>
                </c:pt>
                <c:pt idx="15">
                  <c:v>58859</c:v>
                </c:pt>
                <c:pt idx="16">
                  <c:v>56713</c:v>
                </c:pt>
                <c:pt idx="17">
                  <c:v>58525</c:v>
                </c:pt>
                <c:pt idx="18">
                  <c:v>50933</c:v>
                </c:pt>
                <c:pt idx="19">
                  <c:v>46318</c:v>
                </c:pt>
                <c:pt idx="20">
                  <c:v>45771</c:v>
                </c:pt>
                <c:pt idx="21">
                  <c:v>36513</c:v>
                </c:pt>
                <c:pt idx="22">
                  <c:v>32890</c:v>
                </c:pt>
                <c:pt idx="23">
                  <c:v>32458</c:v>
                </c:pt>
                <c:pt idx="24">
                  <c:v>32255</c:v>
                </c:pt>
                <c:pt idx="25">
                  <c:v>31063</c:v>
                </c:pt>
                <c:pt idx="26">
                  <c:v>111527</c:v>
                </c:pt>
                <c:pt idx="27">
                  <c:v>28732</c:v>
                </c:pt>
                <c:pt idx="28">
                  <c:v>27034</c:v>
                </c:pt>
                <c:pt idx="29">
                  <c:v>26811</c:v>
                </c:pt>
                <c:pt idx="30">
                  <c:v>26436</c:v>
                </c:pt>
                <c:pt idx="31">
                  <c:v>176580</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SFS-RS.'!$C$11:$C$29</c:f>
              <c:numCache>
                <c:formatCode>_(* #,##0_);_(* \(#,##0\);_(* "-"??_);_(@_)</c:formatCode>
                <c:ptCount val="19"/>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pt idx="18">
                  <c:v>4835035</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SFS-RS.'!$D$11:$D$29</c:f>
              <c:numCache>
                <c:formatCode>_(* #,##0_);_(* \(#,##0\);_(* "-"??_);_(@_)</c:formatCode>
                <c:ptCount val="19"/>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pt idx="18">
                  <c:v>838062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 Índice de dependencia RS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SFS-RS.'!$F$11:$F$29</c:f>
              <c:numCache>
                <c:formatCode>0.0%</c:formatCode>
                <c:ptCount val="19"/>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pt idx="18">
                  <c:v>0.85227433974776035</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SFS-RS.'!$G$11:$G$29</c:f>
              <c:numCache>
                <c:formatCode>0.0%</c:formatCode>
                <c:ptCount val="19"/>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pt idx="18">
                  <c:v>0.14772566025223965</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 Índice de dependencia RS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xmlns:c15="http://schemas.microsoft.com/office/drawing/2012/chart">
                      <c:ext xmlns:c15="http://schemas.microsoft.com/office/drawing/2012/chart" uri="{02D57815-91ED-43cb-92C2-25804820EDAC}">
                        <c15:formulaRef>
                          <c15:sqref>'2. SFS-RS.'!$I$11:$I$29</c15:sqref>
                        </c15:formulaRef>
                      </c:ext>
                    </c:extLst>
                    <c:numCache>
                      <c:formatCode>#,##0</c:formatCode>
                      <c:ptCount val="19"/>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pt idx="18">
                        <c:v>17.333111342523893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SFS-RS'!$C$11:$C$29</c:f>
              <c:numCache>
                <c:formatCode>#,##0</c:formatCode>
                <c:ptCount val="19"/>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pt idx="18">
                  <c:v>2386214</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SFS-RS'!$D$11:$D$29</c:f>
              <c:numCache>
                <c:formatCode>#,##0</c:formatCode>
                <c:ptCount val="19"/>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pt idx="18">
                  <c:v>439628</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SFS-RS'!$F$11:$F$29</c:f>
              <c:numCache>
                <c:formatCode>#,##0</c:formatCode>
                <c:ptCount val="19"/>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pt idx="18">
                  <c:v>2448821</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SFS-RS'!$G$11:$G$29</c:f>
              <c:numCache>
                <c:formatCode>#,##0</c:formatCode>
                <c:ptCount val="19"/>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pt idx="18">
                  <c:v>398434</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-47168</c:v>
                </c:pt>
                <c:pt idx="1">
                  <c:v>-76879</c:v>
                </c:pt>
                <c:pt idx="2">
                  <c:v>-97550</c:v>
                </c:pt>
                <c:pt idx="3">
                  <c:v>-101718</c:v>
                </c:pt>
                <c:pt idx="4">
                  <c:v>-154126</c:v>
                </c:pt>
                <c:pt idx="5">
                  <c:v>-205591</c:v>
                </c:pt>
                <c:pt idx="6">
                  <c:v>-216767</c:v>
                </c:pt>
                <c:pt idx="7">
                  <c:v>-220091</c:v>
                </c:pt>
                <c:pt idx="8">
                  <c:v>-219062</c:v>
                </c:pt>
                <c:pt idx="9">
                  <c:v>-232660</c:v>
                </c:pt>
                <c:pt idx="10">
                  <c:v>-231471</c:v>
                </c:pt>
                <c:pt idx="11">
                  <c:v>-228928</c:v>
                </c:pt>
                <c:pt idx="12">
                  <c:v>-205487</c:v>
                </c:pt>
                <c:pt idx="13">
                  <c:v>-165060</c:v>
                </c:pt>
                <c:pt idx="14">
                  <c:v>-137752</c:v>
                </c:pt>
                <c:pt idx="15">
                  <c:v>-101975</c:v>
                </c:pt>
                <c:pt idx="16">
                  <c:v>-66597</c:v>
                </c:pt>
                <c:pt idx="17">
                  <c:v>-138373</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50874</c:v>
                </c:pt>
                <c:pt idx="1">
                  <c:v>81439</c:v>
                </c:pt>
                <c:pt idx="2">
                  <c:v>101943</c:v>
                </c:pt>
                <c:pt idx="3">
                  <c:v>95821</c:v>
                </c:pt>
                <c:pt idx="4">
                  <c:v>128705</c:v>
                </c:pt>
                <c:pt idx="5">
                  <c:v>229162</c:v>
                </c:pt>
                <c:pt idx="6">
                  <c:v>241453</c:v>
                </c:pt>
                <c:pt idx="7">
                  <c:v>237100</c:v>
                </c:pt>
                <c:pt idx="8">
                  <c:v>226003</c:v>
                </c:pt>
                <c:pt idx="9">
                  <c:v>231660</c:v>
                </c:pt>
                <c:pt idx="10">
                  <c:v>228029</c:v>
                </c:pt>
                <c:pt idx="11">
                  <c:v>221523</c:v>
                </c:pt>
                <c:pt idx="12">
                  <c:v>192210</c:v>
                </c:pt>
                <c:pt idx="13">
                  <c:v>154462</c:v>
                </c:pt>
                <c:pt idx="14">
                  <c:v>127379</c:v>
                </c:pt>
                <c:pt idx="15">
                  <c:v>92779</c:v>
                </c:pt>
                <c:pt idx="16">
                  <c:v>60453</c:v>
                </c:pt>
                <c:pt idx="17">
                  <c:v>124847</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 Total </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2481871</c:v>
                </c:pt>
                <c:pt idx="1">
                  <c:v>299588</c:v>
                </c:pt>
                <c:pt idx="2">
                  <c:v>1158815</c:v>
                </c:pt>
                <c:pt idx="3">
                  <c:v>659565</c:v>
                </c:pt>
                <c:pt idx="4">
                  <c:v>1073258</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lineChart>
        <c:grouping val="standard"/>
        <c:varyColors val="0"/>
        <c:ser>
          <c:idx val="0"/>
          <c:order val="0"/>
          <c:tx>
            <c:strRef>
              <c:f>'1. SFS'!$B$6</c:f>
              <c:strCache>
                <c:ptCount val="1"/>
                <c:pt idx="0">
                  <c:v>Afiliación SFS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SFS'!$B$7:$B$25</c:f>
              <c:numCache>
                <c:formatCode>#,##0_);[Red]\(#,##0\)</c:formatCode>
                <c:ptCount val="19"/>
                <c:pt idx="0">
                  <c:v>2916902</c:v>
                </c:pt>
                <c:pt idx="1">
                  <c:v>3514506</c:v>
                </c:pt>
                <c:pt idx="2">
                  <c:v>4404974</c:v>
                </c:pt>
                <c:pt idx="3">
                  <c:v>4550576</c:v>
                </c:pt>
                <c:pt idx="4">
                  <c:v>5022465</c:v>
                </c:pt>
                <c:pt idx="5">
                  <c:v>5638332</c:v>
                </c:pt>
                <c:pt idx="6">
                  <c:v>6187615</c:v>
                </c:pt>
                <c:pt idx="7">
                  <c:v>6687772</c:v>
                </c:pt>
                <c:pt idx="8">
                  <c:v>6981264</c:v>
                </c:pt>
                <c:pt idx="9">
                  <c:v>7523996</c:v>
                </c:pt>
                <c:pt idx="10">
                  <c:v>7868032</c:v>
                </c:pt>
                <c:pt idx="11">
                  <c:v>8123784</c:v>
                </c:pt>
                <c:pt idx="12">
                  <c:v>10057667</c:v>
                </c:pt>
                <c:pt idx="13">
                  <c:v>10130724</c:v>
                </c:pt>
                <c:pt idx="14">
                  <c:v>10443537</c:v>
                </c:pt>
                <c:pt idx="15">
                  <c:v>10379206</c:v>
                </c:pt>
                <c:pt idx="16">
                  <c:v>10552960</c:v>
                </c:pt>
                <c:pt idx="17">
                  <c:v>10608360</c:v>
                </c:pt>
                <c:pt idx="18">
                  <c:v>10648114</c:v>
                </c:pt>
              </c:numCache>
            </c:numRef>
          </c:val>
          <c:smooth val="0"/>
          <c:extLst>
            <c:ext xmlns:c16="http://schemas.microsoft.com/office/drawing/2014/chart" uri="{C3380CC4-5D6E-409C-BE32-E72D297353CC}">
              <c16:uniqueId val="{00000000-12D5-4C0C-A84E-D0D73E6A82A9}"/>
            </c:ext>
          </c:extLst>
        </c:ser>
        <c:ser>
          <c:idx val="1"/>
          <c:order val="1"/>
          <c:tx>
            <c:strRef>
              <c:f>'1. SFS'!$D$6</c:f>
              <c:strCache>
                <c:ptCount val="1"/>
                <c:pt idx="0">
                  <c:v>Población Nacional estimada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SFS'!$D$7:$D$25</c:f>
              <c:numCache>
                <c:formatCode>#,##0_);[Red]\(#,##0\)</c:formatCode>
                <c:ptCount val="19"/>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10666547</c:v>
                </c:pt>
                <c:pt idx="15">
                  <c:v>10753416</c:v>
                </c:pt>
                <c:pt idx="16">
                  <c:v>10836972</c:v>
                </c:pt>
                <c:pt idx="17">
                  <c:v>10916314</c:v>
                </c:pt>
                <c:pt idx="18">
                  <c:v>10954360</c:v>
                </c:pt>
              </c:numCache>
            </c:numRef>
          </c:val>
          <c:smooth val="0"/>
          <c:extLst>
            <c:ext xmlns:c16="http://schemas.microsoft.com/office/drawing/2014/chart" uri="{C3380CC4-5D6E-409C-BE32-E72D297353CC}">
              <c16:uniqueId val="{00000001-12D5-4C0C-A84E-D0D73E6A82A9}"/>
            </c:ext>
          </c:extLst>
        </c:ser>
        <c:dLbls>
          <c:showLegendKey val="0"/>
          <c:showVal val="0"/>
          <c:showCatName val="0"/>
          <c:showSerName val="0"/>
          <c:showPercent val="0"/>
          <c:showBubbleSize val="0"/>
        </c:dLbls>
        <c:marker val="1"/>
        <c:smooth val="0"/>
        <c:axId val="1087748672"/>
        <c:axId val="1087741184"/>
      </c:lineChart>
      <c:catAx>
        <c:axId val="10877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87741184"/>
        <c:crosses val="autoZero"/>
        <c:auto val="1"/>
        <c:lblAlgn val="ctr"/>
        <c:lblOffset val="100"/>
        <c:noMultiLvlLbl val="0"/>
      </c:catAx>
      <c:valAx>
        <c:axId val="1087741184"/>
        <c:scaling>
          <c:orientation val="minMax"/>
        </c:scaling>
        <c:delete val="1"/>
        <c:axPos val="l"/>
        <c:numFmt formatCode="#,##0_);[Red]\(#,##0\)" sourceLinked="1"/>
        <c:majorTickMark val="none"/>
        <c:minorTickMark val="none"/>
        <c:tickLblPos val="nextTo"/>
        <c:crossAx val="10877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2481871</c:v>
                </c:pt>
                <c:pt idx="1">
                  <c:v>299588</c:v>
                </c:pt>
                <c:pt idx="2">
                  <c:v>506868</c:v>
                </c:pt>
                <c:pt idx="3">
                  <c:v>260454</c:v>
                </c:pt>
                <c:pt idx="4">
                  <c:v>131357</c:v>
                </c:pt>
                <c:pt idx="5">
                  <c:v>260136</c:v>
                </c:pt>
                <c:pt idx="6">
                  <c:v>294885</c:v>
                </c:pt>
                <c:pt idx="7">
                  <c:v>170665</c:v>
                </c:pt>
                <c:pt idx="8">
                  <c:v>194015</c:v>
                </c:pt>
                <c:pt idx="9">
                  <c:v>1073258</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Feb. 2026</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1788499</c:v>
                </c:pt>
                <c:pt idx="1">
                  <c:v>1073258</c:v>
                </c:pt>
                <c:pt idx="2">
                  <c:v>599216</c:v>
                </c:pt>
                <c:pt idx="3">
                  <c:v>342989</c:v>
                </c:pt>
                <c:pt idx="4">
                  <c:v>28858</c:v>
                </c:pt>
                <c:pt idx="5">
                  <c:v>146009</c:v>
                </c:pt>
                <c:pt idx="6">
                  <c:v>135973</c:v>
                </c:pt>
                <c:pt idx="7">
                  <c:v>17577</c:v>
                </c:pt>
                <c:pt idx="8">
                  <c:v>95419</c:v>
                </c:pt>
                <c:pt idx="9">
                  <c:v>94156</c:v>
                </c:pt>
                <c:pt idx="10">
                  <c:v>93365</c:v>
                </c:pt>
                <c:pt idx="11">
                  <c:v>84778</c:v>
                </c:pt>
                <c:pt idx="12">
                  <c:v>80927</c:v>
                </c:pt>
                <c:pt idx="13">
                  <c:v>74477</c:v>
                </c:pt>
                <c:pt idx="14">
                  <c:v>70514</c:v>
                </c:pt>
                <c:pt idx="15">
                  <c:v>67809</c:v>
                </c:pt>
                <c:pt idx="16">
                  <c:v>65646</c:v>
                </c:pt>
                <c:pt idx="17">
                  <c:v>55888</c:v>
                </c:pt>
                <c:pt idx="18">
                  <c:v>58239</c:v>
                </c:pt>
                <c:pt idx="19">
                  <c:v>53513</c:v>
                </c:pt>
                <c:pt idx="20">
                  <c:v>52467</c:v>
                </c:pt>
                <c:pt idx="21">
                  <c:v>51918</c:v>
                </c:pt>
                <c:pt idx="22">
                  <c:v>37367</c:v>
                </c:pt>
                <c:pt idx="23">
                  <c:v>36925</c:v>
                </c:pt>
                <c:pt idx="24">
                  <c:v>35612</c:v>
                </c:pt>
                <c:pt idx="25">
                  <c:v>34647</c:v>
                </c:pt>
                <c:pt idx="26">
                  <c:v>29065</c:v>
                </c:pt>
                <c:pt idx="27">
                  <c:v>198218</c:v>
                </c:pt>
                <c:pt idx="28">
                  <c:v>24680</c:v>
                </c:pt>
                <c:pt idx="29">
                  <c:v>21730</c:v>
                </c:pt>
                <c:pt idx="30">
                  <c:v>20502</c:v>
                </c:pt>
                <c:pt idx="31">
                  <c:v>95511</c:v>
                </c:pt>
                <c:pt idx="32">
                  <c:v>7345</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[VALUE]</a:t>
                    </a:fld>
                    <a:endParaRPr lang="en-US"/>
                  </a:p>
                  <a:p>
                    <a:r>
                      <a:rPr lang="en-US" baseline="0"/>
                      <a:t> </a:t>
                    </a:r>
                    <a:fld id="{06BD712D-4E34-4C0D-B423-BFF1A4A51C2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[VALUE]</a:t>
                    </a:fld>
                    <a:r>
                      <a:rPr lang="en-US" baseline="0"/>
                      <a:t> </a:t>
                    </a:r>
                  </a:p>
                  <a:p>
                    <a:fld id="{CE5B3900-1DB4-4F16-A00B-608CB6DCD74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[VALUE]</a:t>
                    </a:fld>
                    <a:r>
                      <a:rPr lang="en-US" baseline="0"/>
                      <a:t> </a:t>
                    </a:r>
                  </a:p>
                  <a:p>
                    <a:fld id="{CBDDED11-DC90-4C05-BCFB-6E87A9DCEEC5}"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[VALUE]</a:t>
                    </a:fld>
                    <a:r>
                      <a:rPr lang="en-US" baseline="0"/>
                      <a:t> </a:t>
                    </a:r>
                  </a:p>
                  <a:p>
                    <a:fld id="{493998E2-3382-43AA-A174-D2291DA250B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[VALUE]</a:t>
                    </a:fld>
                    <a:r>
                      <a:rPr lang="en-US" baseline="0"/>
                      <a:t> </a:t>
                    </a:r>
                  </a:p>
                  <a:p>
                    <a:fld id="{D869FEC8-F5B2-4860-941F-B292C67F9B4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SFS-RET.'!$D$30:$H$30</c:f>
              <c:numCache>
                <c:formatCode>_(* #,##0_);_(* \(#,##0\);_(* "-"_);_(@_)</c:formatCode>
                <c:ptCount val="5"/>
                <c:pt idx="0">
                  <c:v>15083</c:v>
                </c:pt>
                <c:pt idx="1">
                  <c:v>32113</c:v>
                </c:pt>
                <c:pt idx="2">
                  <c:v>5359</c:v>
                </c:pt>
                <c:pt idx="3">
                  <c:v>32035</c:v>
                </c:pt>
                <c:pt idx="4">
                  <c:v>33998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84215.712140004602</c:v>
                </c:pt>
                <c:pt idx="1">
                  <c:v>34372.287859995398</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114321.74998108974</c:v>
                </c:pt>
                <c:pt idx="1">
                  <c:v>477.46617584024614</c:v>
                </c:pt>
                <c:pt idx="2">
                  <c:v>3802.7838430700185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 Mujeres </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-401</c:v>
                </c:pt>
                <c:pt idx="1">
                  <c:v>-929</c:v>
                </c:pt>
                <c:pt idx="2">
                  <c:v>-1622</c:v>
                </c:pt>
                <c:pt idx="3">
                  <c:v>-2333</c:v>
                </c:pt>
                <c:pt idx="4">
                  <c:v>-1652</c:v>
                </c:pt>
                <c:pt idx="5">
                  <c:v>-754</c:v>
                </c:pt>
                <c:pt idx="6">
                  <c:v>-552</c:v>
                </c:pt>
                <c:pt idx="7">
                  <c:v>-737</c:v>
                </c:pt>
                <c:pt idx="8">
                  <c:v>-1167</c:v>
                </c:pt>
                <c:pt idx="9">
                  <c:v>-1865</c:v>
                </c:pt>
                <c:pt idx="10">
                  <c:v>-2753</c:v>
                </c:pt>
                <c:pt idx="11">
                  <c:v>-3738</c:v>
                </c:pt>
                <c:pt idx="12">
                  <c:v>-5806</c:v>
                </c:pt>
                <c:pt idx="13">
                  <c:v>-8184</c:v>
                </c:pt>
                <c:pt idx="14">
                  <c:v>-8800</c:v>
                </c:pt>
                <c:pt idx="15">
                  <c:v>-8074</c:v>
                </c:pt>
                <c:pt idx="16">
                  <c:v>-5599</c:v>
                </c:pt>
                <c:pt idx="17">
                  <c:v>-6909</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 Hombres </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412</c:v>
                </c:pt>
                <c:pt idx="1">
                  <c:v>962</c:v>
                </c:pt>
                <c:pt idx="2">
                  <c:v>1666</c:v>
                </c:pt>
                <c:pt idx="3">
                  <c:v>2209</c:v>
                </c:pt>
                <c:pt idx="4">
                  <c:v>1255</c:v>
                </c:pt>
                <c:pt idx="5">
                  <c:v>498</c:v>
                </c:pt>
                <c:pt idx="6">
                  <c:v>309</c:v>
                </c:pt>
                <c:pt idx="7">
                  <c:v>360</c:v>
                </c:pt>
                <c:pt idx="8">
                  <c:v>855</c:v>
                </c:pt>
                <c:pt idx="9">
                  <c:v>1805</c:v>
                </c:pt>
                <c:pt idx="10">
                  <c:v>2904</c:v>
                </c:pt>
                <c:pt idx="11">
                  <c:v>4285</c:v>
                </c:pt>
                <c:pt idx="12">
                  <c:v>5434</c:v>
                </c:pt>
                <c:pt idx="13">
                  <c:v>6373</c:v>
                </c:pt>
                <c:pt idx="14">
                  <c:v>7602</c:v>
                </c:pt>
                <c:pt idx="15">
                  <c:v>6809</c:v>
                </c:pt>
                <c:pt idx="16">
                  <c:v>5585</c:v>
                </c:pt>
                <c:pt idx="17">
                  <c:v>7390</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'3.SRL'!$F$14:$F$25</c:f>
              <c:numCache>
                <c:formatCode>_(* #,##0_);_(* \(#,##0\);_(* "-"??_);_(@_)</c:formatCode>
                <c:ptCount val="12"/>
                <c:pt idx="0">
                  <c:v>69992</c:v>
                </c:pt>
                <c:pt idx="1">
                  <c:v>74746</c:v>
                </c:pt>
                <c:pt idx="2">
                  <c:v>79477</c:v>
                </c:pt>
                <c:pt idx="3">
                  <c:v>85332</c:v>
                </c:pt>
                <c:pt idx="4">
                  <c:v>91227</c:v>
                </c:pt>
                <c:pt idx="5">
                  <c:v>89964</c:v>
                </c:pt>
                <c:pt idx="6">
                  <c:v>103189</c:v>
                </c:pt>
                <c:pt idx="7">
                  <c:v>98795</c:v>
                </c:pt>
                <c:pt idx="8">
                  <c:v>103527</c:v>
                </c:pt>
                <c:pt idx="9">
                  <c:v>110808</c:v>
                </c:pt>
                <c:pt idx="10">
                  <c:v>113986</c:v>
                </c:pt>
                <c:pt idx="11">
                  <c:v>115692</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1"/>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'3.SRL'!$J$14:$J$25</c:f>
              <c:numCache>
                <c:formatCode>_(* #,##0_);_(* \(#,##0\);_(* "-"??_);_(@_)</c:formatCode>
                <c:ptCount val="12"/>
                <c:pt idx="0">
                  <c:v>1750959</c:v>
                </c:pt>
                <c:pt idx="1">
                  <c:v>1870702</c:v>
                </c:pt>
                <c:pt idx="2">
                  <c:v>2029636</c:v>
                </c:pt>
                <c:pt idx="3">
                  <c:v>2150960</c:v>
                </c:pt>
                <c:pt idx="4">
                  <c:v>2234794</c:v>
                </c:pt>
                <c:pt idx="5">
                  <c:v>2051483</c:v>
                </c:pt>
                <c:pt idx="6">
                  <c:v>2319511</c:v>
                </c:pt>
                <c:pt idx="7">
                  <c:v>2376178</c:v>
                </c:pt>
                <c:pt idx="8">
                  <c:v>2414753</c:v>
                </c:pt>
                <c:pt idx="9">
                  <c:v>2515541</c:v>
                </c:pt>
                <c:pt idx="10">
                  <c:v>2570275</c:v>
                </c:pt>
                <c:pt idx="11">
                  <c:v>2592072</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1"/>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'3.SRL'!$A$7:$A$25</c:f>
              <c:strCache>
                <c:ptCount val="19"/>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Dic.25 </c:v>
                </c:pt>
                <c:pt idx="18">
                  <c:v> Mar. 2026 </c:v>
                </c:pt>
              </c:strCache>
            </c:strRef>
          </c:cat>
          <c:val>
            <c:numRef>
              <c:f>'3.SRL'!$L$14:$L$25</c:f>
              <c:numCache>
                <c:formatCode>_(* #,##0.00_);_(* \(#,##0.00\);_(* "-"??_);_(@_)</c:formatCode>
                <c:ptCount val="12"/>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pt idx="11">
                  <c:v>22.404937247173528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C-4F52-B91A-6A4896825468}"/>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'4.SRL'!$D$5:$D$23</c15:sqref>
                  </c15:fullRef>
                </c:ext>
              </c:extLst>
              <c:f>'4.SRL'!$D$12:$D$23</c:f>
              <c:numCache>
                <c:formatCode>_(* #,##0.0_);_(* \(#,##0.0\);_(* "-"??_);_(@_)</c:formatCode>
                <c:ptCount val="12"/>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pt idx="11">
                  <c:v>203.62088707412451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C-4F52-B91A-6A4896825468}"/>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'4.SRL'!$E$5:$E$23</c15:sqref>
                  </c15:fullRef>
                </c:ext>
              </c:extLst>
              <c:f>'4.SRL'!$E$12:$E$23</c:f>
              <c:numCache>
                <c:formatCode>0.0%</c:formatCode>
                <c:ptCount val="12"/>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pt idx="11">
                  <c:v>2.036208870741245E-3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SRL'!$B$7:$B$25</c:f>
              <c:numCache>
                <c:formatCode>#,##0_);[Red]\(#,##0\)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pt idx="18">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SRL'!$C$7:$C$25</c:f>
              <c:numCache>
                <c:formatCode>#,##0_);[Red]\(#,##0\)</c:formatCode>
                <c:ptCount val="19"/>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pt idx="18">
                  <c:v>2592072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'[9]III.6.3.Afil'!#REF!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SRL'!$A$14:$A$25</c15:sqref>
                        </c15:formulaRef>
                      </c:ext>
                    </c:extLst>
                    <c:strCache>
                      <c:ptCount val="12"/>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pt idx="11">
                        <c:v>Mar. 2026</c:v>
                      </c:pt>
                    </c:strCache>
                  </c:strRef>
                </c:cat>
                <c:val>
                  <c:numRef>
                    <c:extLst>
                      <c:ext uri="{02D57815-91ED-43cb-92C2-25804820EDAC}">
                        <c15:formulaRef>
                          <c15:sqref>'[9]III.6.3.Afil'!#REF!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SRL'!$E$36:$E$50</c:f>
              <c:numCache>
                <c:formatCode>0</c:formatCode>
                <c:ptCount val="15"/>
                <c:pt idx="0">
                  <c:v>26777</c:v>
                </c:pt>
                <c:pt idx="1">
                  <c:v>156499</c:v>
                </c:pt>
                <c:pt idx="2">
                  <c:v>191728</c:v>
                </c:pt>
                <c:pt idx="3">
                  <c:v>197025</c:v>
                </c:pt>
                <c:pt idx="4">
                  <c:v>175487</c:v>
                </c:pt>
                <c:pt idx="5">
                  <c:v>148540</c:v>
                </c:pt>
                <c:pt idx="6">
                  <c:v>133274</c:v>
                </c:pt>
                <c:pt idx="7">
                  <c:v>108640</c:v>
                </c:pt>
                <c:pt idx="8">
                  <c:v>87574</c:v>
                </c:pt>
                <c:pt idx="9">
                  <c:v>60512</c:v>
                </c:pt>
                <c:pt idx="10">
                  <c:v>35672</c:v>
                </c:pt>
                <c:pt idx="11">
                  <c:v>20650</c:v>
                </c:pt>
                <c:pt idx="12">
                  <c:v>9953</c:v>
                </c:pt>
                <c:pt idx="13">
                  <c:v>3989</c:v>
                </c:pt>
                <c:pt idx="14">
                  <c:v>2515</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SRL'!$D$36:$D$50</c:f>
              <c:numCache>
                <c:formatCode>0;0</c:formatCode>
                <c:ptCount val="15"/>
                <c:pt idx="0">
                  <c:v>-18156</c:v>
                </c:pt>
                <c:pt idx="1">
                  <c:v>-135245</c:v>
                </c:pt>
                <c:pt idx="2">
                  <c:v>-187305</c:v>
                </c:pt>
                <c:pt idx="3">
                  <c:v>-197107</c:v>
                </c:pt>
                <c:pt idx="4">
                  <c:v>-173574</c:v>
                </c:pt>
                <c:pt idx="5">
                  <c:v>-143552</c:v>
                </c:pt>
                <c:pt idx="6">
                  <c:v>-121091</c:v>
                </c:pt>
                <c:pt idx="7">
                  <c:v>-91290</c:v>
                </c:pt>
                <c:pt idx="8">
                  <c:v>-70884</c:v>
                </c:pt>
                <c:pt idx="9">
                  <c:v>-46062</c:v>
                </c:pt>
                <c:pt idx="10">
                  <c:v>-23838</c:v>
                </c:pt>
                <c:pt idx="11">
                  <c:v>-13194</c:v>
                </c:pt>
                <c:pt idx="12">
                  <c:v>-6839</c:v>
                </c:pt>
                <c:pt idx="13">
                  <c:v>-2957</c:v>
                </c:pt>
                <c:pt idx="14">
                  <c:v>-2141</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SFS'!$B$13:$B$24</c:f>
              <c:numCache>
                <c:formatCode>_(* #,##0_);_(* \(#,##0\);_(* "-"??_);_(@_)</c:formatCode>
                <c:ptCount val="12"/>
                <c:pt idx="0">
                  <c:v>3339838</c:v>
                </c:pt>
                <c:pt idx="1">
                  <c:v>3591288</c:v>
                </c:pt>
                <c:pt idx="2">
                  <c:v>3902592</c:v>
                </c:pt>
                <c:pt idx="3">
                  <c:v>4153987</c:v>
                </c:pt>
                <c:pt idx="4">
                  <c:v>4228661</c:v>
                </c:pt>
                <c:pt idx="5">
                  <c:v>4214903</c:v>
                </c:pt>
                <c:pt idx="6">
                  <c:v>4285359</c:v>
                </c:pt>
                <c:pt idx="7">
                  <c:v>4568910</c:v>
                </c:pt>
                <c:pt idx="8">
                  <c:v>4577068</c:v>
                </c:pt>
                <c:pt idx="9">
                  <c:v>4699366</c:v>
                </c:pt>
                <c:pt idx="10">
                  <c:v>4833892</c:v>
                </c:pt>
                <c:pt idx="11">
                  <c:v>4856429</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SFS'!$C$13:$C$24</c:f>
              <c:numCache>
                <c:formatCode>_(* #,##0_);_(* \(#,##0\);_(* "-"??_);_(@_)</c:formatCode>
                <c:ptCount val="12"/>
                <c:pt idx="0">
                  <c:v>3317405</c:v>
                </c:pt>
                <c:pt idx="1">
                  <c:v>3347068</c:v>
                </c:pt>
                <c:pt idx="2">
                  <c:v>3546688</c:v>
                </c:pt>
                <c:pt idx="3">
                  <c:v>3620150</c:v>
                </c:pt>
                <c:pt idx="4">
                  <c:v>3726262</c:v>
                </c:pt>
                <c:pt idx="5">
                  <c:v>5746839</c:v>
                </c:pt>
                <c:pt idx="6">
                  <c:v>5747449</c:v>
                </c:pt>
                <c:pt idx="7">
                  <c:v>5770201</c:v>
                </c:pt>
                <c:pt idx="8">
                  <c:v>5690186</c:v>
                </c:pt>
                <c:pt idx="9">
                  <c:v>5738392</c:v>
                </c:pt>
                <c:pt idx="10">
                  <c:v>5655485</c:v>
                </c:pt>
                <c:pt idx="11">
                  <c:v>5673097</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SFS'!$D$13:$D$24</c:f>
              <c:numCache>
                <c:formatCode>_(* #,##0_);_(* \(#,##0\);_(* "-"??_);_(@_)</c:formatCode>
                <c:ptCount val="12"/>
                <c:pt idx="0">
                  <c:v>30529</c:v>
                </c:pt>
                <c:pt idx="1">
                  <c:v>42908</c:v>
                </c:pt>
                <c:pt idx="2">
                  <c:v>74716</c:v>
                </c:pt>
                <c:pt idx="3">
                  <c:v>93895</c:v>
                </c:pt>
                <c:pt idx="4">
                  <c:v>90657</c:v>
                </c:pt>
                <c:pt idx="5">
                  <c:v>95925</c:v>
                </c:pt>
                <c:pt idx="6">
                  <c:v>97916</c:v>
                </c:pt>
                <c:pt idx="7">
                  <c:v>104426</c:v>
                </c:pt>
                <c:pt idx="8">
                  <c:v>111952</c:v>
                </c:pt>
                <c:pt idx="9">
                  <c:v>115202</c:v>
                </c:pt>
                <c:pt idx="10">
                  <c:v>118983</c:v>
                </c:pt>
                <c:pt idx="11">
                  <c:v>118588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SVDS'!$B$14:$B$25</c:f>
              <c:numCache>
                <c:formatCode>#,##0</c:formatCode>
                <c:ptCount val="12"/>
                <c:pt idx="0">
                  <c:v>1617107</c:v>
                </c:pt>
                <c:pt idx="1">
                  <c:v>1725802</c:v>
                </c:pt>
                <c:pt idx="2">
                  <c:v>1837104</c:v>
                </c:pt>
                <c:pt idx="3">
                  <c:v>1935968</c:v>
                </c:pt>
                <c:pt idx="4">
                  <c:v>1924919</c:v>
                </c:pt>
                <c:pt idx="5">
                  <c:v>1747440</c:v>
                </c:pt>
                <c:pt idx="6">
                  <c:v>1972032</c:v>
                </c:pt>
                <c:pt idx="7">
                  <c:v>2020997</c:v>
                </c:pt>
                <c:pt idx="8">
                  <c:v>2050266</c:v>
                </c:pt>
                <c:pt idx="9">
                  <c:v>2219499</c:v>
                </c:pt>
                <c:pt idx="10">
                  <c:v>2308549</c:v>
                </c:pt>
                <c:pt idx="11">
                  <c:v>2325278</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SVDS'!$C$14:$C$25</c:f>
              <c:numCache>
                <c:formatCode>#,##0</c:formatCode>
                <c:ptCount val="12"/>
                <c:pt idx="0">
                  <c:v>3269757</c:v>
                </c:pt>
                <c:pt idx="1">
                  <c:v>3473894</c:v>
                </c:pt>
                <c:pt idx="2">
                  <c:v>3703355</c:v>
                </c:pt>
                <c:pt idx="3">
                  <c:v>3919943</c:v>
                </c:pt>
                <c:pt idx="4">
                  <c:v>4133143</c:v>
                </c:pt>
                <c:pt idx="5">
                  <c:v>4295419</c:v>
                </c:pt>
                <c:pt idx="6">
                  <c:v>4511974</c:v>
                </c:pt>
                <c:pt idx="7">
                  <c:v>4788859</c:v>
                </c:pt>
                <c:pt idx="8">
                  <c:v>5038132</c:v>
                </c:pt>
                <c:pt idx="9">
                  <c:v>5310546</c:v>
                </c:pt>
                <c:pt idx="10">
                  <c:v>5578179</c:v>
                </c:pt>
                <c:pt idx="11">
                  <c:v>5628845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SVDS'!$D$14:$D$25</c:f>
              <c:numCache>
                <c:formatCode>0.00%</c:formatCode>
                <c:ptCount val="12"/>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pt idx="11">
                  <c:v>0.41310037849683195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cotiz.'!$C$6:$C$24</c:f>
              <c:numCache>
                <c:formatCode>#,##0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pt idx="18">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'3. Afil. cotiz.'!$A$6:$A$24</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'3. Afil. cotiz.'!$B$6:$B$24</c15:sqref>
                        </c15:formulaRef>
                      </c:ext>
                    </c:extLst>
                    <c:numCache>
                      <c:formatCode>#,##0</c:formatCode>
                      <c:ptCount val="19"/>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pt idx="18">
                        <c:v>2325278</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cotiz.'!$D$6:$D$24</c:f>
              <c:numCache>
                <c:formatCode>0.00%</c:formatCode>
                <c:ptCount val="19"/>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pt idx="18">
                  <c:v>0.91329654278226091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[CATEGORY NAME]</a:t>
                    </a:fld>
                    <a:endParaRPr lang="en-US"/>
                  </a:p>
                  <a:p>
                    <a:r>
                      <a:rPr lang="en-US" baseline="0"/>
                      <a:t> </a:t>
                    </a:r>
                    <a:fld id="{7579B752-8A5C-407A-ABF8-4FF1EA3270BD}" type="VALUE">
                      <a:rPr lang="en-US" baseline="0"/>
                      <a:pPr/>
                      <a:t>[VALUE]</a:t>
                    </a:fld>
                    <a:endParaRPr lang="en-US" baseline="0"/>
                  </a:p>
                  <a:p>
                    <a:r>
                      <a:rPr lang="en-US" baseline="0"/>
                      <a:t> </a:t>
                    </a:r>
                    <a:fld id="{1F13F754-9DBD-4EA3-BC41-8BA2D6147FD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[CATEGORY NAME]</a:t>
                    </a:fld>
                    <a:r>
                      <a:rPr lang="en-US" baseline="0"/>
                      <a:t> </a:t>
                    </a:r>
                  </a:p>
                  <a:p>
                    <a:fld id="{8E496077-329D-4D25-A9B2-44DF38C71F8D}" type="VALUE">
                      <a:rPr lang="en-US" baseline="0"/>
                      <a:pPr/>
                      <a:t>[VALUE]</a:t>
                    </a:fld>
                    <a:endParaRPr lang="en-US" baseline="0"/>
                  </a:p>
                  <a:p>
                    <a:r>
                      <a:rPr lang="en-US" baseline="0"/>
                      <a:t> </a:t>
                    </a:r>
                    <a:fld id="{F03D3B44-48A3-4A89-B018-B6AA83D32C38}"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[CATEGORY NAME]</a:t>
                    </a:fld>
                    <a:r>
                      <a:rPr lang="en-US" baseline="0"/>
                      <a:t> </a:t>
                    </a:r>
                  </a:p>
                  <a:p>
                    <a:fld id="{D9756619-C7E3-4268-92EF-E28FD06EF5A3}" type="VALUE">
                      <a:rPr lang="en-US" baseline="0"/>
                      <a:pPr/>
                      <a:t>[VALUE]</a:t>
                    </a:fld>
                    <a:r>
                      <a:rPr lang="en-US" baseline="0"/>
                      <a:t> </a:t>
                    </a:r>
                  </a:p>
                  <a:p>
                    <a:fld id="{5F60D36B-6560-4E00-9D6A-EC6A865DE437}"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[CATEGORY NAME]</a:t>
                    </a:fld>
                    <a:r>
                      <a:rPr lang="en-US" baseline="0"/>
                      <a:t> </a:t>
                    </a:r>
                  </a:p>
                  <a:p>
                    <a:fld id="{BC1B7889-2153-4FB4-AD1B-8EAC2E4BD881}" type="VALUE">
                      <a:rPr lang="en-US" baseline="0"/>
                      <a:pPr/>
                      <a:t>[VALUE]</a:t>
                    </a:fld>
                    <a:endParaRPr lang="en-US" baseline="0"/>
                  </a:p>
                  <a:p>
                    <a:r>
                      <a:rPr lang="en-US" baseline="0"/>
                      <a:t> </a:t>
                    </a:r>
                    <a:fld id="{D8BB008D-B0B5-4A97-8ACE-0FCDF999C4F9}"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[CATEGORY NAME]</a:t>
                    </a:fld>
                    <a:r>
                      <a:rPr lang="en-US" baseline="0"/>
                      <a:t> </a:t>
                    </a:r>
                  </a:p>
                  <a:p>
                    <a:fld id="{5FCE9233-985D-4108-A53C-4E9D52DAC470}" type="VALUE">
                      <a:rPr lang="en-US" baseline="0"/>
                      <a:pPr/>
                      <a:t>[VALUE]</a:t>
                    </a:fld>
                    <a:endParaRPr lang="en-US" baseline="0"/>
                  </a:p>
                  <a:p>
                    <a:r>
                      <a:rPr lang="en-US" baseline="0"/>
                      <a:t> </a:t>
                    </a:r>
                    <a:fld id="{E43BA3A7-D63C-4187-B96F-5E896B246A4E}"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[CATEGORY NAME]</a:t>
                    </a:fld>
                    <a:r>
                      <a:rPr lang="en-US" baseline="0"/>
                      <a:t> </a:t>
                    </a:r>
                  </a:p>
                  <a:p>
                    <a:fld id="{F801EF60-C1F9-4B21-92E7-6C0CFC13042B}" type="VALUE">
                      <a:rPr lang="en-US" baseline="0"/>
                      <a:pPr/>
                      <a:t>[VALUE]</a:t>
                    </a:fld>
                    <a:r>
                      <a:rPr lang="en-US" baseline="0"/>
                      <a:t> </a:t>
                    </a:r>
                  </a:p>
                  <a:p>
                    <a:fld id="{8CD2C1F8-B43B-4D98-BDF9-2233AAD7BE2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[CATEGORY NAME]</a:t>
                    </a:fld>
                    <a:r>
                      <a:rPr lang="en-US" baseline="0"/>
                      <a:t> </a:t>
                    </a:r>
                  </a:p>
                  <a:p>
                    <a:fld id="{C19DE414-349E-4073-B756-18909793D31C}" type="VALUE">
                      <a:rPr lang="en-US" baseline="0"/>
                      <a:pPr/>
                      <a:t>[VALUE]</a:t>
                    </a:fld>
                    <a:r>
                      <a:rPr lang="en-US" baseline="0"/>
                      <a:t> </a:t>
                    </a:r>
                  </a:p>
                  <a:p>
                    <a:fld id="{8656E139-4F7F-473C-98DA-02398340AC73}"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[CATEGORY NAME]</a:t>
                    </a:fld>
                    <a:r>
                      <a:rPr lang="en-US" baseline="0"/>
                      <a:t> </a:t>
                    </a:r>
                  </a:p>
                  <a:p>
                    <a:fld id="{C253DB77-B0BE-4F95-B3C7-844DAF24A443}" type="VALUE">
                      <a:rPr lang="en-US" baseline="0"/>
                      <a:pPr/>
                      <a:t>[VALUE]</a:t>
                    </a:fld>
                    <a:endParaRPr lang="en-US" baseline="0"/>
                  </a:p>
                  <a:p>
                    <a:r>
                      <a:rPr lang="en-US" baseline="0"/>
                      <a:t> </a:t>
                    </a:r>
                    <a:fld id="{523C7F9B-E70A-49AD-89D2-7094ED48E8CA}"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[CATEGORY NAME]</a:t>
                    </a:fld>
                    <a:r>
                      <a:rPr lang="en-US" baseline="0"/>
                      <a:t> </a:t>
                    </a:r>
                  </a:p>
                  <a:p>
                    <a:fld id="{411EF334-9D41-4B2F-B41B-8BAD05008EF5}" type="VALUE">
                      <a:rPr lang="en-US" baseline="0"/>
                      <a:pPr/>
                      <a:t>[VALUE]</a:t>
                    </a:fld>
                    <a:endParaRPr lang="en-US" baseline="0"/>
                  </a:p>
                  <a:p>
                    <a:r>
                      <a:rPr lang="en-US" baseline="0"/>
                      <a:t> </a:t>
                    </a:r>
                    <a:fld id="{760F1231-2E71-44F4-A6E0-61A02E054342}"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[CATEGORY NAME]</a:t>
                    </a:fld>
                    <a:r>
                      <a:rPr lang="en-US" baseline="0"/>
                      <a:t> </a:t>
                    </a:r>
                  </a:p>
                  <a:p>
                    <a:fld id="{0ABD5799-3B26-4EC3-8695-D985B5FE7A44}" type="VALUE">
                      <a:rPr lang="en-US" baseline="0"/>
                      <a:pPr/>
                      <a:t>[VALUE]</a:t>
                    </a:fld>
                    <a:r>
                      <a:rPr lang="en-US" baseline="0"/>
                      <a:t> </a:t>
                    </a:r>
                  </a:p>
                  <a:p>
                    <a:fld id="{F9B344A7-41B8-4687-B3F5-C0AADE9C3150}"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36795</c:v>
                </c:pt>
                <c:pt idx="1">
                  <c:v>254164</c:v>
                </c:pt>
                <c:pt idx="2">
                  <c:v>338126</c:v>
                </c:pt>
                <c:pt idx="3">
                  <c:v>352812</c:v>
                </c:pt>
                <c:pt idx="4">
                  <c:v>313131</c:v>
                </c:pt>
                <c:pt idx="5">
                  <c:v>262359</c:v>
                </c:pt>
                <c:pt idx="6">
                  <c:v>229535</c:v>
                </c:pt>
                <c:pt idx="7">
                  <c:v>181353</c:v>
                </c:pt>
                <c:pt idx="8">
                  <c:v>145087</c:v>
                </c:pt>
                <c:pt idx="9">
                  <c:v>211916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'5. SVDS'!$B$6:$B$14</c:f>
              <c:numCache>
                <c:formatCode>_(* #,##0_);_(* \(#,##0\);_(* "-"??_);_(@_)</c:formatCode>
                <c:ptCount val="9"/>
                <c:pt idx="0">
                  <c:v>924338</c:v>
                </c:pt>
                <c:pt idx="1">
                  <c:v>898427</c:v>
                </c:pt>
                <c:pt idx="2">
                  <c:v>248600</c:v>
                </c:pt>
                <c:pt idx="3">
                  <c:v>137921</c:v>
                </c:pt>
                <c:pt idx="4">
                  <c:v>60822</c:v>
                </c:pt>
                <c:pt idx="5">
                  <c:v>24237</c:v>
                </c:pt>
                <c:pt idx="6">
                  <c:v>11815</c:v>
                </c:pt>
                <c:pt idx="7">
                  <c:v>10924</c:v>
                </c:pt>
                <c:pt idx="8">
                  <c:v>8194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SVDS'!$C$5:$C$23</c:f>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SVDS'!$D$5:$D$23</c:f>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c:ext uri="{02D57815-91ED-43cb-92C2-25804820EDAC}">
                        <c15:formulaRef>
                          <c15:sqref>'6. SVDS'!$F$5:$F$24</c15:sqref>
                        </c15:formulaRef>
                      </c:ext>
                    </c:extLst>
                    <c:numCache>
                      <c:formatCode>#,##0</c:formatCode>
                      <c:ptCount val="20"/>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xmlns:c15="http://schemas.microsoft.com/office/drawing/2012/chart">
                      <c:ext xmlns:c15="http://schemas.microsoft.com/office/drawing/2012/chart" uri="{02D57815-91ED-43cb-92C2-25804820EDAC}">
                        <c15:formulaRef>
                          <c15:sqref>'6. SVDS'!$G$5:$G$24</c15:sqref>
                        </c15:formulaRef>
                      </c:ext>
                    </c:extLst>
                    <c:numCache>
                      <c:formatCode>#,##0</c:formatCode>
                      <c:ptCount val="20"/>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SVDS'!$F$5:$F$23</c:f>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SVDS'!$G$5:$G$23</c:f>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c:ext uri="{02D57815-91ED-43cb-92C2-25804820EDAC}">
                        <c15:formulaRef>
                          <c15:sqref>'6. SVDS'!$C$5:$C$24</c15:sqref>
                        </c15:formulaRef>
                      </c:ext>
                    </c:extLst>
                    <c:numCache>
                      <c:formatCode>#,##0</c:formatCode>
                      <c:ptCount val="20"/>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xmlns:c15="http://schemas.microsoft.com/office/drawing/2012/chart">
                      <c:ext xmlns:c15="http://schemas.microsoft.com/office/drawing/2012/chart" uri="{02D57815-91ED-43cb-92C2-25804820EDAC}">
                        <c15:formulaRef>
                          <c15:sqref>'6. SVDS'!$D$5:$D$24</c15:sqref>
                        </c15:formulaRef>
                      </c:ext>
                    </c:extLst>
                    <c:numCache>
                      <c:formatCode>#,##0</c:formatCode>
                      <c:ptCount val="20"/>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SVDS'!$B$8</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SVDS'!$A$9:$A$25</c:f>
              <c:strCache>
                <c:ptCount val="17"/>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pt idx="16">
                  <c:v>Mar. 2025</c:v>
                </c:pt>
              </c:strCache>
            </c:strRef>
          </c:cat>
          <c:val>
            <c:numRef>
              <c:f>'7. SVDS'!$B$9:$B$25</c:f>
              <c:numCache>
                <c:formatCode>_(* #,##0_);_(* \(#,##0\);_(* "-"??_);_(@_)</c:formatCode>
                <c:ptCount val="17"/>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94184</c:v>
                </c:pt>
                <c:pt idx="16">
                  <c:v>13241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SVDS'!$J$6:$J$22</c15:sqref>
                  </c15:fullRef>
                </c:ext>
              </c:extLst>
              <c:f>'8. SVDS'!$J$16:$J$22</c:f>
              <c:numCache>
                <c:formatCode>_(* #,##0_);_(* \(#,##0\);_(* "-"_);_(@_)</c:formatCode>
                <c:ptCount val="7"/>
                <c:pt idx="0">
                  <c:v>461</c:v>
                </c:pt>
                <c:pt idx="1">
                  <c:v>942</c:v>
                </c:pt>
                <c:pt idx="2">
                  <c:v>1157</c:v>
                </c:pt>
                <c:pt idx="3">
                  <c:v>856</c:v>
                </c:pt>
                <c:pt idx="4">
                  <c:v>2476</c:v>
                </c:pt>
                <c:pt idx="5">
                  <c:v>1632</c:v>
                </c:pt>
                <c:pt idx="6">
                  <c:v>282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679-4B84-B5AE-BC6EABBDC755}"/>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679-4B84-B5AE-BC6EABBDC755}"/>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679-4B84-B5AE-BC6EABBDC755}"/>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SVDS'!$K$6:$K$22</c15:sqref>
                  </c15:fullRef>
                </c:ext>
              </c:extLst>
              <c:f>'8. SVDS'!$K$16:$K$22</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SVDS'!$L$6:$L$22</c15:sqref>
                  </c15:fullRef>
                </c:ext>
              </c:extLst>
              <c:f>'8. SVDS'!$L$16:$L$22</c:f>
              <c:numCache>
                <c:formatCode>_(* #,##0_);_(* \(#,##0\);_(* "-"_);_(@_)</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SVDS'!$M$6:$M$22</c15:sqref>
                  </c15:fullRef>
                </c:ext>
              </c:extLst>
              <c:f>'8. SVDS'!$M$16:$M$22</c:f>
              <c:numCache>
                <c:formatCode>_(* #,##0_);_(* \(#,##0\);_(* "-"_);_(@_)</c:formatCode>
                <c:ptCount val="7"/>
                <c:pt idx="0">
                  <c:v>90</c:v>
                </c:pt>
                <c:pt idx="1">
                  <c:v>232</c:v>
                </c:pt>
                <c:pt idx="2">
                  <c:v>21329</c:v>
                </c:pt>
                <c:pt idx="3">
                  <c:v>9928</c:v>
                </c:pt>
                <c:pt idx="4">
                  <c:v>7434</c:v>
                </c:pt>
                <c:pt idx="5">
                  <c:v>5152</c:v>
                </c:pt>
                <c:pt idx="6">
                  <c:v>58</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5679-4B84-B5AE-BC6EABBDC755}"/>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SVDS'!$B$16:$B$22</c:f>
              <c:numCache>
                <c:formatCode>_(* #,##0_);_(* \(#,##0\);_(* "-"_);_(@_)</c:formatCode>
                <c:ptCount val="7"/>
                <c:pt idx="0">
                  <c:v>4302</c:v>
                </c:pt>
                <c:pt idx="1">
                  <c:v>4168</c:v>
                </c:pt>
                <c:pt idx="2">
                  <c:v>4342</c:v>
                </c:pt>
                <c:pt idx="3">
                  <c:v>7908</c:v>
                </c:pt>
                <c:pt idx="4">
                  <c:v>8589</c:v>
                </c:pt>
                <c:pt idx="5">
                  <c:v>3722</c:v>
                </c:pt>
                <c:pt idx="6">
                  <c:v>358</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SVDS'!$C$16:$C$22</c:f>
              <c:numCache>
                <c:formatCode>_(* #,##0_);_(* \(#,##0\);_(* "-"_);_(@_)</c:formatCode>
                <c:ptCount val="7"/>
                <c:pt idx="0">
                  <c:v>6423</c:v>
                </c:pt>
                <c:pt idx="1">
                  <c:v>9156</c:v>
                </c:pt>
                <c:pt idx="2">
                  <c:v>10949</c:v>
                </c:pt>
                <c:pt idx="3">
                  <c:v>15328</c:v>
                </c:pt>
                <c:pt idx="4">
                  <c:v>19900</c:v>
                </c:pt>
                <c:pt idx="5">
                  <c:v>21532</c:v>
                </c:pt>
                <c:pt idx="6">
                  <c:v>943</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SVDS'!$D$16:$D$22</c:f>
              <c:numCache>
                <c:formatCode>_(* #,##0_);_(* \(#,##0\);_(* "-"_);_(@_)</c:formatCode>
                <c:ptCount val="7"/>
                <c:pt idx="0">
                  <c:v>777</c:v>
                </c:pt>
                <c:pt idx="1">
                  <c:v>1668</c:v>
                </c:pt>
                <c:pt idx="2">
                  <c:v>2442</c:v>
                </c:pt>
                <c:pt idx="3">
                  <c:v>3775</c:v>
                </c:pt>
                <c:pt idx="4">
                  <c:v>2496</c:v>
                </c:pt>
                <c:pt idx="5">
                  <c:v>4616</c:v>
                </c:pt>
                <c:pt idx="6">
                  <c:v>235</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SVDS'!$E$16:$E$22</c:f>
              <c:numCache>
                <c:formatCode>_(* #,##0_);_(* \(#,##0\);_(* "-"_);_(@_)</c:formatCode>
                <c:ptCount val="7"/>
                <c:pt idx="0">
                  <c:v>3046</c:v>
                </c:pt>
                <c:pt idx="1">
                  <c:v>5713</c:v>
                </c:pt>
                <c:pt idx="2">
                  <c:v>7812</c:v>
                </c:pt>
                <c:pt idx="3">
                  <c:v>17661</c:v>
                </c:pt>
                <c:pt idx="4">
                  <c:v>12655</c:v>
                </c:pt>
                <c:pt idx="5">
                  <c:v>14953</c:v>
                </c:pt>
                <c:pt idx="6">
                  <c:v>703</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SVDS'!$F$16:$F$22</c:f>
              <c:numCache>
                <c:formatCode>_(* #,##0_);_(* \(#,##0\);_(* "-"_);_(@_)</c:formatCode>
                <c:ptCount val="7"/>
                <c:pt idx="0">
                  <c:v>6734</c:v>
                </c:pt>
                <c:pt idx="1">
                  <c:v>8222</c:v>
                </c:pt>
                <c:pt idx="2">
                  <c:v>7363</c:v>
                </c:pt>
                <c:pt idx="3">
                  <c:v>14013</c:v>
                </c:pt>
                <c:pt idx="4">
                  <c:v>22272</c:v>
                </c:pt>
                <c:pt idx="5">
                  <c:v>25275</c:v>
                </c:pt>
                <c:pt idx="6">
                  <c:v>1394</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SVDS'!$G$16:$G$22</c:f>
              <c:numCache>
                <c:formatCode>_(* #,##0_);_(* \(#,##0\);_(* "-"_);_(@_)</c:formatCode>
                <c:ptCount val="7"/>
                <c:pt idx="0">
                  <c:v>97</c:v>
                </c:pt>
                <c:pt idx="1">
                  <c:v>577</c:v>
                </c:pt>
                <c:pt idx="2">
                  <c:v>320</c:v>
                </c:pt>
                <c:pt idx="3">
                  <c:v>241</c:v>
                </c:pt>
                <c:pt idx="4">
                  <c:v>283</c:v>
                </c:pt>
                <c:pt idx="5">
                  <c:v>189</c:v>
                </c:pt>
                <c:pt idx="6">
                  <c:v>1</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6"/>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F-447C-BB48-354AE4345307}"/>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SVDS'!$H$16:$H$22</c:f>
              <c:numCache>
                <c:formatCode>_(* #,##0_);_(* \(#,##0\);_(* "-"_);_(@_)</c:formatCode>
                <c:ptCount val="7"/>
                <c:pt idx="0">
                  <c:v>1553</c:v>
                </c:pt>
                <c:pt idx="1">
                  <c:v>4639</c:v>
                </c:pt>
                <c:pt idx="2">
                  <c:v>6675</c:v>
                </c:pt>
                <c:pt idx="3">
                  <c:v>11925</c:v>
                </c:pt>
                <c:pt idx="4">
                  <c:v>14909</c:v>
                </c:pt>
                <c:pt idx="5">
                  <c:v>17113</c:v>
                </c:pt>
                <c:pt idx="6">
                  <c:v>686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'[7]III.5.12.Trasp'!#REF!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c:ext uri="{02D57815-91ED-43cb-92C2-25804820EDAC}">
                        <c15:formulaRef>
                          <c15:sqref>'[7]III.5.12.Trasp'!#REF!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'[8]III.5.13.Trasp'!#REF!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'[8]III.5.13.Trasp'!#REF!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SFS'!$I$8:$I$24</c:f>
              <c:numCache>
                <c:formatCode>#,##0</c:formatCode>
                <c:ptCount val="17"/>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pt idx="16">
                  <c:v>5287597</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SFS'!$J$8:$J$24</c:f>
              <c:numCache>
                <c:formatCode>#,##0</c:formatCode>
                <c:ptCount val="17"/>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pt idx="16">
                  <c:v>5360517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C15-4D50-903A-1FB27D59C1E2}"/>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C15-4D50-903A-1FB27D59C1E2}"/>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SVDS'!$D$16:$D$22</c:f>
              <c:numCache>
                <c:formatCode>#,##0_);[Red]\(#,##0\)</c:formatCode>
                <c:ptCount val="7"/>
                <c:pt idx="0">
                  <c:v>617</c:v>
                </c:pt>
                <c:pt idx="1">
                  <c:v>1256</c:v>
                </c:pt>
                <c:pt idx="2">
                  <c:v>1539</c:v>
                </c:pt>
                <c:pt idx="3">
                  <c:v>1063</c:v>
                </c:pt>
                <c:pt idx="4">
                  <c:v>-225</c:v>
                </c:pt>
                <c:pt idx="5">
                  <c:v>2411</c:v>
                </c:pt>
                <c:pt idx="6">
                  <c:v>20</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SVDS'!$E$16:$E$22</c:f>
              <c:numCache>
                <c:formatCode>#,##0_);[Red]\(#,##0\)</c:formatCode>
                <c:ptCount val="7"/>
                <c:pt idx="0">
                  <c:v>-2569</c:v>
                </c:pt>
                <c:pt idx="1">
                  <c:v>-3592</c:v>
                </c:pt>
                <c:pt idx="2">
                  <c:v>-10418</c:v>
                </c:pt>
                <c:pt idx="3">
                  <c:v>-5510</c:v>
                </c:pt>
                <c:pt idx="4">
                  <c:v>-13730</c:v>
                </c:pt>
                <c:pt idx="5">
                  <c:v>-15298</c:v>
                </c:pt>
                <c:pt idx="6">
                  <c:v>-798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6"/>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C9-4737-9359-3D7DBF817F65}"/>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SVDS'!$F$16:$F$22</c:f>
              <c:numCache>
                <c:formatCode>#,##0_);[Red]\(#,##0\)</c:formatCode>
                <c:ptCount val="7"/>
                <c:pt idx="0">
                  <c:v>2844</c:v>
                </c:pt>
                <c:pt idx="1">
                  <c:v>2885</c:v>
                </c:pt>
                <c:pt idx="2">
                  <c:v>-2220</c:v>
                </c:pt>
                <c:pt idx="3">
                  <c:v>4408</c:v>
                </c:pt>
                <c:pt idx="4">
                  <c:v>10406</c:v>
                </c:pt>
                <c:pt idx="5">
                  <c:v>12864</c:v>
                </c:pt>
                <c:pt idx="6">
                  <c:v>668</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SVDS'!$G$16:$G$22</c:f>
              <c:numCache>
                <c:formatCode>#,##0_);[Red]\(#,##0\)</c:formatCode>
                <c:ptCount val="7"/>
                <c:pt idx="0">
                  <c:v>13</c:v>
                </c:pt>
                <c:pt idx="1">
                  <c:v>436</c:v>
                </c:pt>
                <c:pt idx="2">
                  <c:v>128</c:v>
                </c:pt>
                <c:pt idx="3">
                  <c:v>58</c:v>
                </c:pt>
                <c:pt idx="4">
                  <c:v>48</c:v>
                </c:pt>
                <c:pt idx="5">
                  <c:v>-91</c:v>
                </c:pt>
                <c:pt idx="6">
                  <c:v>-15</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SVDS'!$H$16:$H$22</c:f>
              <c:numCache>
                <c:formatCode>#,##0_);[Red]\(#,##0\)</c:formatCode>
                <c:ptCount val="7"/>
                <c:pt idx="0">
                  <c:v>-3431</c:v>
                </c:pt>
                <c:pt idx="1">
                  <c:v>-2145</c:v>
                </c:pt>
                <c:pt idx="2">
                  <c:v>-5574</c:v>
                </c:pt>
                <c:pt idx="3">
                  <c:v>-4855</c:v>
                </c:pt>
                <c:pt idx="4">
                  <c:v>-3633</c:v>
                </c:pt>
                <c:pt idx="5">
                  <c:v>-420</c:v>
                </c:pt>
                <c:pt idx="6">
                  <c:v>-227</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'[10]III.5.14.Trasp'!#REF!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SVDS'!$J$16:$J$22</c:f>
              <c:numCache>
                <c:formatCode>#,##0_);[Red]\(#,##0\)</c:formatCode>
                <c:ptCount val="7"/>
                <c:pt idx="0">
                  <c:v>423</c:v>
                </c:pt>
                <c:pt idx="1">
                  <c:v>888</c:v>
                </c:pt>
                <c:pt idx="2">
                  <c:v>1066</c:v>
                </c:pt>
                <c:pt idx="3">
                  <c:v>795</c:v>
                </c:pt>
                <c:pt idx="4">
                  <c:v>2436</c:v>
                </c:pt>
                <c:pt idx="5">
                  <c:v>1579</c:v>
                </c:pt>
                <c:pt idx="6">
                  <c:v>-11</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SVDS'!$K$16:$K$22</c:f>
              <c:numCache>
                <c:formatCode>#,##0_);[Red]\(#,##0\)</c:formatCode>
                <c:ptCount val="7"/>
                <c:pt idx="0">
                  <c:v>-15</c:v>
                </c:pt>
                <c:pt idx="1">
                  <c:v>-4</c:v>
                </c:pt>
                <c:pt idx="2">
                  <c:v>-5</c:v>
                </c:pt>
                <c:pt idx="3">
                  <c:v>-10</c:v>
                </c:pt>
                <c:pt idx="4">
                  <c:v>-1</c:v>
                </c:pt>
                <c:pt idx="5">
                  <c:v>0</c:v>
                </c:pt>
                <c:pt idx="6">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SVDS'!$L$16:$L$22</c:f>
              <c:numCache>
                <c:formatCode>#,##0_);[Red]\(#,##0\)</c:formatCode>
                <c:ptCount val="7"/>
                <c:pt idx="0">
                  <c:v>-5</c:v>
                </c:pt>
                <c:pt idx="1">
                  <c:v>-23</c:v>
                </c:pt>
                <c:pt idx="2">
                  <c:v>-15</c:v>
                </c:pt>
                <c:pt idx="3">
                  <c:v>-7</c:v>
                </c:pt>
                <c:pt idx="4">
                  <c:v>-8</c:v>
                </c:pt>
                <c:pt idx="5">
                  <c:v>-12</c:v>
                </c:pt>
                <c:pt idx="6">
                  <c:v>-1</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 Cuidado de la Salud </c:v>
                </c:pt>
                <c:pt idx="1">
                  <c:v> FONAMAT  </c:v>
                </c:pt>
                <c:pt idx="2">
                  <c:v> Subsidios  </c:v>
                </c:pt>
                <c:pt idx="3">
                  <c:v> Comisión SISALRIL </c:v>
                </c:pt>
              </c:strCache>
            </c:strRef>
          </c:cat>
          <c:val>
            <c:numRef>
              <c:f>'1. Pagos SFS'!$D$7:$D$10</c:f>
              <c:numCache>
                <c:formatCode>_(* #,##0.00_);_(* \(#,##0.00\);_(* "-"??_);_(@_)</c:formatCode>
                <c:ptCount val="4"/>
                <c:pt idx="0">
                  <c:v>128556212364.67999</c:v>
                </c:pt>
                <c:pt idx="1">
                  <c:v>2351749199.8099999</c:v>
                </c:pt>
                <c:pt idx="2">
                  <c:v>6429653919.3800001</c:v>
                </c:pt>
                <c:pt idx="3">
                  <c:v>922523540.85000002</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97194048243.199997</c:v>
                </c:pt>
                <c:pt idx="1">
                  <c:v>130246935875.92</c:v>
                </c:pt>
                <c:pt idx="2">
                  <c:v>41791941504.529999</c:v>
                </c:pt>
                <c:pt idx="3">
                  <c:v>22329261883.84</c:v>
                </c:pt>
                <c:pt idx="4">
                  <c:v>11537405079.35</c:v>
                </c:pt>
                <c:pt idx="5">
                  <c:v>22726166573.43</c:v>
                </c:pt>
                <c:pt idx="6">
                  <c:v>6702062305.1200008</c:v>
                </c:pt>
                <c:pt idx="7">
                  <c:v>6472074188.1099997</c:v>
                </c:pt>
                <c:pt idx="8">
                  <c:v>8237843843.1399994</c:v>
                </c:pt>
                <c:pt idx="9">
                  <c:v>8364123277.1400003</c:v>
                </c:pt>
                <c:pt idx="10">
                  <c:v>5519058934.0499992</c:v>
                </c:pt>
                <c:pt idx="11">
                  <c:v>2060323436.1200001</c:v>
                </c:pt>
                <c:pt idx="12">
                  <c:v>2030871442.0999999</c:v>
                </c:pt>
                <c:pt idx="13">
                  <c:v>3365190560.6199999</c:v>
                </c:pt>
                <c:pt idx="14">
                  <c:v>2962716912.0299997</c:v>
                </c:pt>
                <c:pt idx="15">
                  <c:v>3899896805.7299995</c:v>
                </c:pt>
                <c:pt idx="16">
                  <c:v>609156831.51999998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Entidad'!$B$9</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[CATEGORY NAME]</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[CATEGORY NAME]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[PERCENTAGE]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Entidad'!$A$10:$A$12</c:f>
              <c:strCache>
                <c:ptCount val="3"/>
                <c:pt idx="0">
                  <c:v>Certificados Financieros</c:v>
                </c:pt>
                <c:pt idx="1">
                  <c:v>Títulos Desmaterializados  (REPO)</c:v>
                </c:pt>
                <c:pt idx="2">
                  <c:v>Fideicomiso de Adm. Y Fuente de Pago, Garantía e inversión CIIC</c:v>
                </c:pt>
              </c:strCache>
            </c:strRef>
          </c:cat>
          <c:val>
            <c:numRef>
              <c:f>'3.INV_SFS x Entidad'!$B$10:$B$12</c:f>
              <c:numCache>
                <c:formatCode>_(* #,##0.00_);_(* \(#,##0.00\);_(* "-"??_);_(@_)</c:formatCode>
                <c:ptCount val="3"/>
                <c:pt idx="0">
                  <c:v>1057251611.83</c:v>
                </c:pt>
                <c:pt idx="1">
                  <c:v>4052982571.1100001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[CATEGORY NAME]</a:t>
                    </a:fld>
                    <a:r>
                      <a:rPr lang="en-US" baseline="0">
                        <a:solidFill>
                          <a:sysClr val="windowText" lastClr="000000"/>
                        </a:solidFill>
                      </a:rPr>
                      <a:t> </a:t>
                    </a:r>
                    <a:fld id="{2A104475-DBB0-4BB3-B589-29B5F1B2783E}" type="VALUE">
                      <a:rPr lang="en-US" baseline="0">
                        <a:solidFill>
                          <a:sysClr val="windowText" lastClr="000000"/>
                        </a:solidFill>
                      </a:rPr>
                      <a:pPr/>
                      <a:t>[VALUE]</a:t>
                    </a:fld>
                    <a:endParaRPr lang="en-US" baseline="0">
                      <a:solidFill>
                        <a:sysClr val="windowText" lastClr="000000"/>
                      </a:solidFill>
                    </a:endParaRPr>
                  </a:p>
                  <a:p>
                    <a:fld id="{894D13A3-E82C-4A41-AB33-83EC22D00D65}"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[CATEGORY NAME]</a:t>
                    </a:fld>
                    <a:r>
                      <a:rPr lang="en-US" b="1" baseline="0">
                        <a:solidFill>
                          <a:sysClr val="windowText" lastClr="000000"/>
                        </a:solidFill>
                      </a:rPr>
                      <a:t> </a:t>
                    </a:r>
                  </a:p>
                  <a:p>
                    <a:fld id="{6BE0742A-AA17-4C05-B557-AC1170AA3FA8}" type="VALUE">
                      <a:rPr lang="en-US" baseline="0">
                        <a:solidFill>
                          <a:sysClr val="windowText" lastClr="000000"/>
                        </a:solidFill>
                      </a:rPr>
                      <a:pPr/>
                      <a:t>[VALUE]</a:t>
                    </a:fld>
                    <a:endParaRPr lang="en-US" baseline="0">
                      <a:solidFill>
                        <a:sysClr val="windowText" lastClr="000000"/>
                      </a:solidFill>
                    </a:endParaRPr>
                  </a:p>
                  <a:p>
                    <a:fld id="{43C35D7F-AE88-4C8F-8296-0E020A8B2A49}"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[CATEGORY NAME]</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[VALUE]</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[CATEGORY NAME]</a:t>
                    </a:fld>
                    <a:fld id="{21F332F2-C222-4D38-85D6-499D59D0635D}" type="VALUE">
                      <a:rPr lang="en-US" baseline="0">
                        <a:solidFill>
                          <a:sysClr val="windowText" lastClr="000000"/>
                        </a:solidFill>
                      </a:rPr>
                      <a:pPr/>
                      <a:t>[VALUE]</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[CATEGORY NAME]</a:t>
                    </a:fld>
                    <a:r>
                      <a:rPr lang="en-US" baseline="0"/>
                      <a:t> </a:t>
                    </a:r>
                    <a:fld id="{6028EEE7-2B6B-486A-A4B3-9F0F0457E9E8}" type="VALUE">
                      <a:rPr lang="en-US" baseline="0"/>
                      <a:pPr/>
                      <a:t>[VALUE]</a:t>
                    </a:fld>
                    <a:r>
                      <a:rPr lang="en-US" baseline="0"/>
                      <a:t> </a:t>
                    </a:r>
                  </a:p>
                  <a:p>
                    <a:fld id="{CFB1A861-5D3B-495A-908A-1F65D652CC53}" type="PERCENTAGE">
                      <a:rPr lang="en-US" baseline="0"/>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'4.INV_SFS x cuentas'!$B$6:$B$10</c:f>
              <c:numCache>
                <c:formatCode>_(* #,##0.00_);_(* \(#,##0.00\);_(* "-"??_);_(@_)</c:formatCode>
                <c:ptCount val="5"/>
                <c:pt idx="0">
                  <c:v>10437459553.49</c:v>
                </c:pt>
                <c:pt idx="1">
                  <c:v>4977855965.2600002</c:v>
                </c:pt>
                <c:pt idx="2">
                  <c:v>506626108.36000001</c:v>
                </c:pt>
                <c:pt idx="3">
                  <c:v>139465024.94</c:v>
                </c:pt>
                <c:pt idx="4">
                  <c:v>236678374.63999999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SVDS'!$B$10:$B$21</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'2. Pagos_ SVDS'!$C$10:$C$21</c:f>
              <c:numCache>
                <c:formatCode>#,##0.00</c:formatCode>
                <c:ptCount val="12"/>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pt idx="11">
                  <c:v>29064936722.540005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PagosXcuentas'!$B$16:$F$16</c:f>
              <c:numCache>
                <c:formatCode>_(* #,##0.00_);_(* \(#,##0.00\);_(* "-"??_);_(@_)</c:formatCode>
                <c:ptCount val="5"/>
                <c:pt idx="0">
                  <c:v>80245785891.580017</c:v>
                </c:pt>
                <c:pt idx="1">
                  <c:v>89113603543.489975</c:v>
                </c:pt>
                <c:pt idx="2">
                  <c:v>99668069831.23999</c:v>
                </c:pt>
                <c:pt idx="3">
                  <c:v>109335134778.33</c:v>
                </c:pt>
                <c:pt idx="4">
                  <c:v>29064936722.540005</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PagosXcuentas'!$B$7:$F$7</c:f>
              <c:numCache>
                <c:formatCode>_(* #,##0.00_);_(* \(#,##0.00\);_(* "-"??_);_(@_)</c:formatCode>
                <c:ptCount val="5"/>
                <c:pt idx="0">
                  <c:v>64516667631.620003</c:v>
                </c:pt>
                <c:pt idx="1">
                  <c:v>72515503134.449997</c:v>
                </c:pt>
                <c:pt idx="2">
                  <c:v>81223400245.509995</c:v>
                </c:pt>
                <c:pt idx="3">
                  <c:v>89115617059.600006</c:v>
                </c:pt>
                <c:pt idx="4">
                  <c:v>23641779978.07</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PagosXcuentas'!$B$6:$F$6</c:f>
              <c:strCache>
                <c:ptCount val="5"/>
                <c:pt idx="0">
                  <c:v>2022</c:v>
                </c:pt>
                <c:pt idx="1">
                  <c:v>2023</c:v>
                </c:pt>
                <c:pt idx="2">
                  <c:v>2024</c:v>
                </c:pt>
                <c:pt idx="3">
                  <c:v>2025</c:v>
                </c:pt>
                <c:pt idx="4">
                  <c:v>Mar. 2026</c:v>
                </c:pt>
              </c:strCache>
            </c:strRef>
          </c:cat>
          <c:val>
            <c:numRef>
              <c:f>'3. PagosXcuentas'!$B$11:$F$11</c:f>
              <c:numCache>
                <c:formatCode>_(* #,##0.00_);_(* \(#,##0.00\);_(* "-"??_);_(@_)</c:formatCode>
                <c:ptCount val="5"/>
                <c:pt idx="0">
                  <c:v>534942027.41000003</c:v>
                </c:pt>
                <c:pt idx="1">
                  <c:v>550668409.03999996</c:v>
                </c:pt>
                <c:pt idx="2">
                  <c:v>623677440.78999996</c:v>
                </c:pt>
                <c:pt idx="3">
                  <c:v>664056674.83000004</c:v>
                </c:pt>
                <c:pt idx="4">
                  <c:v>168014369.38999999</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PagosXcuentas'!$B$15:$F$15</c:f>
              <c:numCache>
                <c:formatCode>_(* #,##0.00_);_(* \(#,##0.00\);_(* "-"??_);_(@_)</c:formatCode>
                <c:ptCount val="5"/>
                <c:pt idx="0">
                  <c:v>330441648.19999999</c:v>
                </c:pt>
                <c:pt idx="1">
                  <c:v>372362585.42000002</c:v>
                </c:pt>
                <c:pt idx="2">
                  <c:v>415402047.5</c:v>
                </c:pt>
                <c:pt idx="3">
                  <c:v>457843066.76999998</c:v>
                </c:pt>
                <c:pt idx="4">
                  <c:v>122641540.45</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PagosXcuentas'!$B$10:$F$10</c:f>
              <c:numCache>
                <c:formatCode>_(* #,##0.00_);_(* \(#,##0.00\);_(* "-"??_);_(@_)</c:formatCode>
                <c:ptCount val="5"/>
                <c:pt idx="0">
                  <c:v>299922059.91000003</c:v>
                </c:pt>
                <c:pt idx="1">
                  <c:v>328081703.39999998</c:v>
                </c:pt>
                <c:pt idx="2">
                  <c:v>354482605.56999999</c:v>
                </c:pt>
                <c:pt idx="3">
                  <c:v>384338895.58999997</c:v>
                </c:pt>
                <c:pt idx="4">
                  <c:v>98775494.109999999</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PagosXcuentas'!$B$13:$F$13</c:f>
              <c:numCache>
                <c:formatCode>_(* #,##0.00_);_(* \(#,##0.00\);_(* "-"??_);_(@_)</c:formatCode>
                <c:ptCount val="5"/>
                <c:pt idx="0">
                  <c:v>3070768143.7399998</c:v>
                </c:pt>
                <c:pt idx="1">
                  <c:v>3418154271.48</c:v>
                </c:pt>
                <c:pt idx="2">
                  <c:v>3820529252.0700002</c:v>
                </c:pt>
                <c:pt idx="3">
                  <c:v>4192699163.9499998</c:v>
                </c:pt>
                <c:pt idx="4">
                  <c:v>1115402688.22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PagosXcuentas'!$B$14:$F$14</c:f>
              <c:numCache>
                <c:formatCode>_(* #,##0.00_);_(* \(#,##0.00\);_(* "-"??_);_(@_)</c:formatCode>
                <c:ptCount val="5"/>
                <c:pt idx="0">
                  <c:v>660867082.09000003</c:v>
                </c:pt>
                <c:pt idx="1">
                  <c:v>744719455.63999999</c:v>
                </c:pt>
                <c:pt idx="2">
                  <c:v>830780103.28999996</c:v>
                </c:pt>
                <c:pt idx="3">
                  <c:v>915668150.03999996</c:v>
                </c:pt>
                <c:pt idx="4">
                  <c:v>245282754.38</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PagosXcuentas'!$B$6:$F$6</c:f>
              <c:strCache>
                <c:ptCount val="5"/>
                <c:pt idx="0">
                  <c:v>2022</c:v>
                </c:pt>
                <c:pt idx="1">
                  <c:v>2023</c:v>
                </c:pt>
                <c:pt idx="2">
                  <c:v>2024</c:v>
                </c:pt>
                <c:pt idx="3">
                  <c:v>2025</c:v>
                </c:pt>
                <c:pt idx="4">
                  <c:v>Mar. 2026</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'[11]IV.3.3'!#REF!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PagosXcuentas'!$B$6:$F$6</c15:sqref>
                        </c15:formulaRef>
                      </c:ext>
                    </c:extLst>
                    <c:strCache>
                      <c:ptCount val="5"/>
                      <c:pt idx="0">
                        <c:v>2022</c:v>
                      </c:pt>
                      <c:pt idx="1">
                        <c:v>2023</c:v>
                      </c:pt>
                      <c:pt idx="2">
                        <c:v>2024</c:v>
                      </c:pt>
                      <c:pt idx="3">
                        <c:v>2025</c:v>
                      </c:pt>
                      <c:pt idx="4">
                        <c:v>Mar. 2026</c:v>
                      </c:pt>
                    </c:strCache>
                  </c:strRef>
                </c:cat>
                <c:val>
                  <c:numRef>
                    <c:extLst>
                      <c:ext uri="{02D57815-91ED-43cb-92C2-25804820EDAC}">
                        <c15:formulaRef>
                          <c15:sqref>'[11]IV.3.3'!#REF!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-226261</c:v>
                </c:pt>
                <c:pt idx="1">
                  <c:v>-297890</c:v>
                </c:pt>
                <c:pt idx="2">
                  <c:v>-323271</c:v>
                </c:pt>
                <c:pt idx="3">
                  <c:v>-279006</c:v>
                </c:pt>
                <c:pt idx="4">
                  <c:v>-326734</c:v>
                </c:pt>
                <c:pt idx="5">
                  <c:v>-428760</c:v>
                </c:pt>
                <c:pt idx="6">
                  <c:v>-453402</c:v>
                </c:pt>
                <c:pt idx="7">
                  <c:v>-429388</c:v>
                </c:pt>
                <c:pt idx="8">
                  <c:v>-395165</c:v>
                </c:pt>
                <c:pt idx="9">
                  <c:v>-389766</c:v>
                </c:pt>
                <c:pt idx="10">
                  <c:v>-363656</c:v>
                </c:pt>
                <c:pt idx="11">
                  <c:v>-344929</c:v>
                </c:pt>
                <c:pt idx="12">
                  <c:v>-296412</c:v>
                </c:pt>
                <c:pt idx="13">
                  <c:v>-231247</c:v>
                </c:pt>
                <c:pt idx="14">
                  <c:v>-189345</c:v>
                </c:pt>
                <c:pt idx="15">
                  <c:v>-138065</c:v>
                </c:pt>
                <c:pt idx="16">
                  <c:v>-87860</c:v>
                </c:pt>
                <c:pt idx="17">
                  <c:v>-159360</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236459</c:v>
                </c:pt>
                <c:pt idx="1">
                  <c:v>311136</c:v>
                </c:pt>
                <c:pt idx="2">
                  <c:v>337093</c:v>
                </c:pt>
                <c:pt idx="3">
                  <c:v>277634</c:v>
                </c:pt>
                <c:pt idx="4">
                  <c:v>297483</c:v>
                </c:pt>
                <c:pt idx="5">
                  <c:v>427791</c:v>
                </c:pt>
                <c:pt idx="6">
                  <c:v>454135</c:v>
                </c:pt>
                <c:pt idx="7">
                  <c:v>433399</c:v>
                </c:pt>
                <c:pt idx="8">
                  <c:v>397077</c:v>
                </c:pt>
                <c:pt idx="9">
                  <c:v>389929</c:v>
                </c:pt>
                <c:pt idx="10">
                  <c:v>363592</c:v>
                </c:pt>
                <c:pt idx="11">
                  <c:v>339725</c:v>
                </c:pt>
                <c:pt idx="12">
                  <c:v>284415</c:v>
                </c:pt>
                <c:pt idx="13">
                  <c:v>219108</c:v>
                </c:pt>
                <c:pt idx="14">
                  <c:v>175049</c:v>
                </c:pt>
                <c:pt idx="15">
                  <c:v>123625</c:v>
                </c:pt>
                <c:pt idx="16">
                  <c:v>78200</c:v>
                </c:pt>
                <c:pt idx="17">
                  <c:v>141747</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Entidades'!$G$6</c:f>
              <c:strCache>
                <c:ptCount val="1"/>
                <c:pt idx="0">
                  <c:v>Total</c:v>
                </c:pt>
              </c:strCache>
            </c:strRef>
          </c:tx>
          <c:spPr>
            <a:solidFill>
              <a:schemeClr val="accent1"/>
            </a:solidFill>
            <a:ln>
              <a:noFill/>
            </a:ln>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Entidades'!$G$7:$G$21,' 4.Pago Entidades'!$F$23:$F$23)</c15:sqref>
                  </c15:fullRef>
                </c:ext>
              </c:extLst>
              <c:f>' 4.Pago Entidades'!$G$7:$G$21</c:f>
              <c:numCache>
                <c:formatCode>_(* #,##0.00_);_(* \(#,##0.00\);_(* "-"??_);_(@_)</c:formatCode>
                <c:ptCount val="15"/>
                <c:pt idx="0">
                  <c:v>102749244063.67999</c:v>
                </c:pt>
                <c:pt idx="1">
                  <c:v>73002815132.610016</c:v>
                </c:pt>
                <c:pt idx="2">
                  <c:v>64165220271</c:v>
                </c:pt>
                <c:pt idx="3">
                  <c:v>61769854581.489998</c:v>
                </c:pt>
                <c:pt idx="4">
                  <c:v>51683495350.629997</c:v>
                </c:pt>
                <c:pt idx="5">
                  <c:v>14289649926.679998</c:v>
                </c:pt>
                <c:pt idx="6">
                  <c:v>3576672422.0600004</c:v>
                </c:pt>
                <c:pt idx="7">
                  <c:v>2805537345.8499999</c:v>
                </c:pt>
                <c:pt idx="8">
                  <c:v>1715390761.76</c:v>
                </c:pt>
                <c:pt idx="9">
                  <c:v>1171309572.29</c:v>
                </c:pt>
                <c:pt idx="10">
                  <c:v>1598489330.6600001</c:v>
                </c:pt>
                <c:pt idx="11">
                  <c:v>4222374704.6000004</c:v>
                </c:pt>
                <c:pt idx="12">
                  <c:v>1918090019.0499997</c:v>
                </c:pt>
                <c:pt idx="13">
                  <c:v>2384051361.48</c:v>
                </c:pt>
                <c:pt idx="14">
                  <c:v>1403427684.0199997</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8"/>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0-4825-8DB4-D0D3B22C6D9B}"/>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anual'!$B$7:$B$15</c:f>
              <c:numCache>
                <c:formatCode>_(* #,##0.00_);_(* \(#,##0.00\);_(* "-"??_);_(@_)</c:formatCode>
                <c:ptCount val="9"/>
                <c:pt idx="0">
                  <c:v>599976.12957899994</c:v>
                </c:pt>
                <c:pt idx="1">
                  <c:v>707666.437209</c:v>
                </c:pt>
                <c:pt idx="2">
                  <c:v>820942.24981800001</c:v>
                </c:pt>
                <c:pt idx="3">
                  <c:v>960567.11641200003</c:v>
                </c:pt>
                <c:pt idx="4">
                  <c:v>1062302.305562</c:v>
                </c:pt>
                <c:pt idx="5">
                  <c:v>1213344.006122</c:v>
                </c:pt>
                <c:pt idx="6">
                  <c:v>1397051.0850722701</c:v>
                </c:pt>
                <c:pt idx="7">
                  <c:v>1599685.5746889999</c:v>
                </c:pt>
                <c:pt idx="8">
                  <c:v>1631311.3651313579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anual'!$E$7:$E$15</c:f>
              <c:numCache>
                <c:formatCode>0.0%</c:formatCode>
                <c:ptCount val="9"/>
                <c:pt idx="0">
                  <c:v>0.14257687710783717</c:v>
                </c:pt>
                <c:pt idx="1">
                  <c:v>0.15475770074404829</c:v>
                </c:pt>
                <c:pt idx="2">
                  <c:v>0.18490465009533372</c:v>
                </c:pt>
                <c:pt idx="3">
                  <c:v>0.17698267466301509</c:v>
                </c:pt>
                <c:pt idx="4">
                  <c:v>0.16977020759736031</c:v>
                </c:pt>
                <c:pt idx="5">
                  <c:v>0.17936847274599327</c:v>
                </c:pt>
                <c:pt idx="6">
                  <c:v>0.18871702400592355</c:v>
                </c:pt>
                <c:pt idx="7">
                  <c:v>0.20255462914042735</c:v>
                </c:pt>
                <c:pt idx="8">
                  <c:v>0.20655913499813011</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1297546991448.1799</c:v>
                </c:pt>
                <c:pt idx="1">
                  <c:v>95634277412.399994</c:v>
                </c:pt>
                <c:pt idx="2">
                  <c:v>52012415594.110001</c:v>
                </c:pt>
                <c:pt idx="3">
                  <c:v>2003930692.4100001</c:v>
                </c:pt>
                <c:pt idx="4">
                  <c:v>184113749984.258</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Mar. 2026</c:v>
                </c:pt>
              </c:strCache>
            </c:strRef>
          </c:cat>
          <c:val>
            <c:numRef>
              <c:extLst>
                <c:ext xmlns:c15="http://schemas.microsoft.com/office/drawing/2012/chart" uri="{02D57815-91ED-43cb-92C2-25804820EDAC}">
                  <c15:fullRef>
                    <c15:sqref>'8. Rent. nominal'!$B$8:$B$44</c15:sqref>
                  </c15:fullRef>
                </c:ext>
              </c:extLst>
              <c:f>('8. Rent. nominal'!$B$8:$B$29,'8. Rent. nominal'!$B$31,'8. Rent. nominal'!$B$33,'8. Rent. nominal'!$B$35:$B$44)</c:f>
              <c:numCache>
                <c:formatCode>0.00%</c:formatCode>
                <c:ptCount val="14"/>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pt idx="13">
                  <c:v>7.9164390015537406E-2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Mar. 2026</c:v>
                </c:pt>
              </c:strCache>
            </c:strRef>
          </c:cat>
          <c:val>
            <c:numRef>
              <c:extLst>
                <c:ext xmlns:c15="http://schemas.microsoft.com/office/drawing/2012/chart" uri="{02D57815-91ED-43cb-92C2-25804820EDAC}">
                  <c15:fullRef>
                    <c15:sqref>'8. Rent. nominal'!$C$8:$C$44</c15:sqref>
                  </c15:fullRef>
                </c:ext>
              </c:extLst>
              <c:f>('8. Rent. nominal'!$C$8:$C$29,'8. Rent. nominal'!$C$31,'8. Rent. nominal'!$C$33,'8. Rent. nominal'!$C$35:$C$44)</c:f>
              <c:numCache>
                <c:formatCode>0.00%</c:formatCode>
                <c:ptCount val="14"/>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pt idx="13">
                  <c:v>8.0970044128347102E-2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'9.Rentab.Real'!$B$8:$B$26</c:f>
              <c:numCache>
                <c:formatCode>0.00%</c:formatCode>
                <c:ptCount val="19"/>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pt idx="18">
                  <c:v>8.0970044128347102E-2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'9.Rentab.Real'!$C$8:$C$26</c:f>
              <c:numCache>
                <c:formatCode>0.00%</c:formatCode>
                <c:ptCount val="19"/>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pt idx="18">
                  <c:v>4.6300000000000001E-2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'9.Rentab.Real'!$D$8:$D$26</c:f>
              <c:numCache>
                <c:formatCode>0.00%</c:formatCode>
                <c:ptCount val="19"/>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pt idx="18">
                  <c:v>3.4670044128347101E-2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año'!$B$16:$B$27</c:f>
              <c:numCache>
                <c:formatCode>#,##0</c:formatCode>
                <c:ptCount val="12"/>
                <c:pt idx="0">
                  <c:v>704</c:v>
                </c:pt>
                <c:pt idx="1">
                  <c:v>580</c:v>
                </c:pt>
                <c:pt idx="2">
                  <c:v>660</c:v>
                </c:pt>
                <c:pt idx="3">
                  <c:v>5389</c:v>
                </c:pt>
                <c:pt idx="4">
                  <c:v>764</c:v>
                </c:pt>
                <c:pt idx="5">
                  <c:v>616</c:v>
                </c:pt>
                <c:pt idx="6">
                  <c:v>1030</c:v>
                </c:pt>
                <c:pt idx="7">
                  <c:v>1237</c:v>
                </c:pt>
                <c:pt idx="8">
                  <c:v>1264</c:v>
                </c:pt>
                <c:pt idx="9">
                  <c:v>1360</c:v>
                </c:pt>
                <c:pt idx="10">
                  <c:v>1369</c:v>
                </c:pt>
                <c:pt idx="11">
                  <c:v>171</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[12]V.3!#REF!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año'!$A$16:$A$27</c15:sqref>
                        </c15:formulaRef>
                      </c:ext>
                    </c:extLst>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extLst>
                      <c:ext uri="{02D57815-91ED-43cb-92C2-25804820EDAC}">
                        <c15:formulaRef>
                          <c15:sqref>[12]V.3!#REF!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13955</c:v>
                </c:pt>
                <c:pt idx="1">
                  <c:v>4930</c:v>
                </c:pt>
                <c:pt idx="2">
                  <c:v>16445</c:v>
                </c:pt>
                <c:pt idx="3">
                  <c:v>42295.7</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Pens. Solida'!$A$6:$A$13</c:f>
              <c:strCache>
                <c:ptCount val="8"/>
                <c:pt idx="0">
                  <c:v>2019    </c:v>
                </c:pt>
                <c:pt idx="1">
                  <c:v>2020    </c:v>
                </c:pt>
                <c:pt idx="2">
                  <c:v>2021    </c:v>
                </c:pt>
                <c:pt idx="3">
                  <c:v>2022    </c:v>
                </c:pt>
                <c:pt idx="4">
                  <c:v>2023    </c:v>
                </c:pt>
                <c:pt idx="5">
                  <c:v>2024    </c:v>
                </c:pt>
                <c:pt idx="6">
                  <c:v>2025    </c:v>
                </c:pt>
                <c:pt idx="7">
                  <c:v>Mar. 2026</c:v>
                </c:pt>
              </c:strCache>
            </c:strRef>
          </c:cat>
          <c:val>
            <c:numRef>
              <c:f>'4. Pens. Solida'!$B$6:$B$13</c:f>
              <c:numCache>
                <c:formatCode>_(* #,##0_);_(* \(#,##0\);_(* "-"??_);_(@_)</c:formatCode>
                <c:ptCount val="8"/>
                <c:pt idx="0">
                  <c:v>1122</c:v>
                </c:pt>
                <c:pt idx="1">
                  <c:v>10086</c:v>
                </c:pt>
                <c:pt idx="2">
                  <c:v>10512</c:v>
                </c:pt>
                <c:pt idx="3">
                  <c:v>19999</c:v>
                </c:pt>
                <c:pt idx="4">
                  <c:v>20007</c:v>
                </c:pt>
                <c:pt idx="5">
                  <c:v>4648</c:v>
                </c:pt>
                <c:pt idx="6">
                  <c:v>10925</c:v>
                </c:pt>
                <c:pt idx="7">
                  <c:v>0</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'!$B$14:$B$25</c:f>
              <c:numCache>
                <c:formatCode>_(* #,##0.00_);_(* \(#,##0.00\);_(* "-"??_);_(@_)</c:formatCode>
                <c:ptCount val="12"/>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pt idx="11">
                  <c:v>1001398556.51</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'!$D$14:$D$25</c:f>
              <c:numCache>
                <c:formatCode>_(* #,##0.00_);_(* \(#,##0.00\);_(* "-"??_);_(@_)</c:formatCode>
                <c:ptCount val="12"/>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pt idx="11">
                  <c:v>43575254.060000002</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'!$F$14:$F$25</c:f>
              <c:numCache>
                <c:formatCode>_(* #,##0.00_);_(* \(#,##0.00\);_(* "-"??_);_(@_)</c:formatCode>
                <c:ptCount val="12"/>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pt idx="11">
                  <c:v>571528.73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'5.SFS'!$F$8</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'5.SFS'!$E$9:$E$13</c:f>
              <c:strCache>
                <c:ptCount val="5"/>
                <c:pt idx="0">
                  <c:v>Distrito Nacional</c:v>
                </c:pt>
                <c:pt idx="1">
                  <c:v>Este</c:v>
                </c:pt>
                <c:pt idx="2">
                  <c:v>Norte</c:v>
                </c:pt>
                <c:pt idx="3">
                  <c:v>Sur</c:v>
                </c:pt>
                <c:pt idx="4">
                  <c:v>Sin especificar</c:v>
                </c:pt>
              </c:strCache>
            </c:strRef>
          </c:cat>
          <c:val>
            <c:numRef>
              <c:f>'5.SFS'!$F$9:$F$13</c:f>
              <c:numCache>
                <c:formatCode>_(* #,##0_);_(* \(#,##0\);_(* "-"??_);_(@_)</c:formatCode>
                <c:ptCount val="5"/>
                <c:pt idx="0">
                  <c:v>4078538</c:v>
                </c:pt>
                <c:pt idx="1">
                  <c:v>669514</c:v>
                </c:pt>
                <c:pt idx="2">
                  <c:v>2353525</c:v>
                </c:pt>
                <c:pt idx="3">
                  <c:v>1267603</c:v>
                </c:pt>
                <c:pt idx="4">
                  <c:v>2278934</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8-459B-81CD-6AD6BF58A7D2}"/>
                </c:ext>
              </c:extLst>
            </c:dLbl>
            <c:dLbl>
              <c:idx val="19"/>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0-415F-A6EB-C04A67EC93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ARL'!$B$7:$B$26</c:f>
              <c:numCache>
                <c:formatCode>_(* #,##0_);_(* \(#,##0\);_(* "-"??_);_(@_)</c:formatCode>
                <c:ptCount val="20"/>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pt idx="19">
                  <c:v>5215</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9"/>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0-415F-A6EB-C04A67EC93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ARL'!$C$7:$C$26</c:f>
              <c:numCache>
                <c:formatCode>_(* #,##0_);_(* \(#,##0\);_(* "-"??_);_(@_)</c:formatCode>
                <c:ptCount val="20"/>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pt idx="19">
                  <c:v>63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Empre.'!$B$7:$B$26</c:f>
              <c:numCache>
                <c:formatCode>_(* #,##0_);_(* \(#,##0\);_(* "-"??_);_(@_)</c:formatCode>
                <c:ptCount val="20"/>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pt idx="19">
                  <c:v>1099</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4-4CBD-B622-68E185A34CEC}"/>
                </c:ext>
              </c:extLst>
            </c:dLbl>
            <c:dLbl>
              <c:idx val="19"/>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3-4B25-A929-70DABCCB127F}"/>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Empre.'!$C$7:$C$26</c:f>
              <c:numCache>
                <c:formatCode>_(* #,##0_);_(* \(#,##0\);_(* "-"??_);_(@_)</c:formatCode>
                <c:ptCount val="20"/>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pt idx="19">
                  <c:v>4179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'2.CI'!$E$4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'2.CI'!$E$5:$E$8</c:f>
              <c:numCache>
                <c:formatCode>_(* #,##0_);_(* \(#,##0\);_(* "-"_);_(@_)</c:formatCode>
                <c:ptCount val="4"/>
                <c:pt idx="0">
                  <c:v>5253</c:v>
                </c:pt>
                <c:pt idx="1">
                  <c:v>26138</c:v>
                </c:pt>
                <c:pt idx="2">
                  <c:v>5274</c:v>
                </c:pt>
                <c:pt idx="3">
                  <c:v>3795</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1.1208386767512294E-2"/>
                  <c:y val="0.340551034089307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0</c:v>
                </c:pt>
                <c:pt idx="1">
                  <c:v>4</c:v>
                </c:pt>
                <c:pt idx="2">
                  <c:v>0</c:v>
                </c:pt>
                <c:pt idx="3">
                  <c:v>2</c:v>
                </c:pt>
                <c:pt idx="4">
                  <c:v>11</c:v>
                </c:pt>
                <c:pt idx="5">
                  <c:v>15</c:v>
                </c:pt>
                <c:pt idx="6">
                  <c:v>37</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Mar. 2026</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7</c:v>
                </c:pt>
                <c:pt idx="2">
                  <c:v>3</c:v>
                </c:pt>
                <c:pt idx="3">
                  <c:v>1</c:v>
                </c:pt>
                <c:pt idx="4">
                  <c:v>5</c:v>
                </c:pt>
                <c:pt idx="5">
                  <c:v>2</c:v>
                </c:pt>
                <c:pt idx="6">
                  <c:v>0</c:v>
                </c:pt>
                <c:pt idx="7">
                  <c:v>19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'5.SFS'!$B$8</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'5.SFS'!$A$9:$A$18</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'5.SFS'!$B$9:$B$18</c:f>
              <c:numCache>
                <c:formatCode>_(* #,##0_);_(* \(#,##0\);_(* "-"??_);_(@_)</c:formatCode>
                <c:ptCount val="10"/>
                <c:pt idx="0">
                  <c:v>4078538</c:v>
                </c:pt>
                <c:pt idx="1">
                  <c:v>669514</c:v>
                </c:pt>
                <c:pt idx="2">
                  <c:v>1098190</c:v>
                </c:pt>
                <c:pt idx="3">
                  <c:v>476902</c:v>
                </c:pt>
                <c:pt idx="4">
                  <c:v>266823</c:v>
                </c:pt>
                <c:pt idx="5">
                  <c:v>511610</c:v>
                </c:pt>
                <c:pt idx="6">
                  <c:v>539408</c:v>
                </c:pt>
                <c:pt idx="7">
                  <c:v>309049</c:v>
                </c:pt>
                <c:pt idx="8">
                  <c:v>419146</c:v>
                </c:pt>
                <c:pt idx="9">
                  <c:v>2278934</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63E5-4211-A24C-EAA4EAC9129B}"/>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2880053</c:v>
                </c:pt>
                <c:pt idx="1">
                  <c:v>2278934</c:v>
                </c:pt>
                <c:pt idx="2">
                  <c:v>1045470</c:v>
                </c:pt>
                <c:pt idx="3">
                  <c:v>732618</c:v>
                </c:pt>
                <c:pt idx="4">
                  <c:v>51030</c:v>
                </c:pt>
                <c:pt idx="5">
                  <c:v>282245</c:v>
                </c:pt>
                <c:pt idx="6">
                  <c:v>240858</c:v>
                </c:pt>
                <c:pt idx="7">
                  <c:v>208980</c:v>
                </c:pt>
                <c:pt idx="8">
                  <c:v>46744</c:v>
                </c:pt>
                <c:pt idx="9">
                  <c:v>205337</c:v>
                </c:pt>
                <c:pt idx="10">
                  <c:v>183489</c:v>
                </c:pt>
                <c:pt idx="11">
                  <c:v>165364</c:v>
                </c:pt>
                <c:pt idx="12">
                  <c:v>161798</c:v>
                </c:pt>
                <c:pt idx="13">
                  <c:v>156592</c:v>
                </c:pt>
                <c:pt idx="14">
                  <c:v>153015</c:v>
                </c:pt>
                <c:pt idx="15">
                  <c:v>146018</c:v>
                </c:pt>
                <c:pt idx="16">
                  <c:v>112601</c:v>
                </c:pt>
                <c:pt idx="17">
                  <c:v>113580</c:v>
                </c:pt>
                <c:pt idx="18">
                  <c:v>116764</c:v>
                </c:pt>
                <c:pt idx="19">
                  <c:v>104446</c:v>
                </c:pt>
                <c:pt idx="20">
                  <c:v>98785</c:v>
                </c:pt>
                <c:pt idx="21">
                  <c:v>78729</c:v>
                </c:pt>
                <c:pt idx="22">
                  <c:v>73880</c:v>
                </c:pt>
                <c:pt idx="23">
                  <c:v>69383</c:v>
                </c:pt>
                <c:pt idx="24">
                  <c:v>66675</c:v>
                </c:pt>
                <c:pt idx="25">
                  <c:v>63379</c:v>
                </c:pt>
                <c:pt idx="26">
                  <c:v>61955</c:v>
                </c:pt>
                <c:pt idx="27">
                  <c:v>56935</c:v>
                </c:pt>
                <c:pt idx="28">
                  <c:v>374798</c:v>
                </c:pt>
                <c:pt idx="29">
                  <c:v>48166</c:v>
                </c:pt>
                <c:pt idx="30">
                  <c:v>47536</c:v>
                </c:pt>
                <c:pt idx="31">
                  <c:v>207038</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SFS-RC'!$C$6:$C$24</c:f>
              <c:numCache>
                <c:formatCode>#,##0</c:formatCode>
                <c:ptCount val="19"/>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pt idx="18">
                  <c:v>2597755</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SFS-RC'!$B$6:$B$24</c:f>
              <c:numCache>
                <c:formatCode>#,##0</c:formatCode>
                <c:ptCount val="19"/>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pt idx="18">
                  <c:v>2258674</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6">
  <a:schemeClr val="accent3"/>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pt>
    <dgm:pt modelId="{EE5727F7-D7D3-4176-9EF3-3662AEA71B1C}" type="pres">
      <dgm:prSet presAssocID="{C4CF1EC7-36E2-4C06-A002-29F1E6904EC6}" presName="vertFlow" presStyleCnt="0"/>
      <dgm:spPr/>
    </dgm:pt>
    <dgm:pt modelId="{8CCBF217-CC5C-46AD-8F04-9341C886F941}" type="pres">
      <dgm:prSet presAssocID="{C4CF1EC7-36E2-4C06-A002-29F1E6904EC6}" presName="header" presStyleLbl="node1" presStyleIdx="0" presStyleCnt="3"/>
      <dgm:spPr/>
    </dgm:pt>
    <dgm:pt modelId="{183AAA97-0269-4D97-A395-7E7DC2B4A440}" type="pres">
      <dgm:prSet presAssocID="{01DC95CD-39A9-41A7-B90D-C07949DE6A9A}" presName="parTrans" presStyleLbl="sibTrans2D1" presStyleIdx="0" presStyleCnt="12"/>
      <dgm:spPr/>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pt>
    <dgm:pt modelId="{34998208-A58D-437C-A710-37EF43781C18}" type="pres">
      <dgm:prSet presAssocID="{E184740E-A8F4-42CD-82B5-532BF02F84BC}" presName="sibTrans" presStyleLbl="sibTrans2D1" presStyleIdx="1" presStyleCnt="12"/>
      <dgm:spPr/>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pt>
    <dgm:pt modelId="{9D54DAED-0F82-4780-BFED-1329E7C8AFD1}" type="pres">
      <dgm:prSet presAssocID="{210624BD-9E87-46B2-A35B-E271C6274F7F}" presName="sibTrans" presStyleLbl="sibTrans2D1" presStyleIdx="2" presStyleCnt="12"/>
      <dgm:spPr/>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pt>
    <dgm:pt modelId="{432AB00C-380B-4859-9427-97707FC466FB}" type="pres">
      <dgm:prSet presAssocID="{75C81791-4A75-4B18-851E-1201376D107D}" presName="sibTrans" presStyleLbl="sibTrans2D1" presStyleIdx="3" presStyleCnt="12"/>
      <dgm:spPr/>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pt>
    <dgm:pt modelId="{1757E6F0-2305-4BA0-8224-59F0666BA549}" type="pres">
      <dgm:prSet presAssocID="{C4CF1EC7-36E2-4C06-A002-29F1E6904EC6}" presName="hSp" presStyleCnt="0"/>
      <dgm:spPr/>
    </dgm:pt>
    <dgm:pt modelId="{7628CDCA-4F5B-4FAB-9BD1-03D96E006FAA}" type="pres">
      <dgm:prSet presAssocID="{126BF090-8A48-4154-A695-C3013E1F4822}" presName="vertFlow" presStyleCnt="0"/>
      <dgm:spPr/>
    </dgm:pt>
    <dgm:pt modelId="{DA304E86-C60A-4C60-A2F1-8C28500BC241}" type="pres">
      <dgm:prSet presAssocID="{126BF090-8A48-4154-A695-C3013E1F4822}" presName="header" presStyleLbl="node1" presStyleIdx="1" presStyleCnt="3"/>
      <dgm:spPr/>
    </dgm:pt>
    <dgm:pt modelId="{605AA14A-C8D4-495B-AF31-5B30628DE2D7}" type="pres">
      <dgm:prSet presAssocID="{09E0A89A-0E12-47F8-BBA7-F1EAFDC8F58B}" presName="parTrans" presStyleLbl="sibTrans2D1" presStyleIdx="4" presStyleCnt="12"/>
      <dgm:spPr/>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pt>
    <dgm:pt modelId="{A6CB59EC-090C-4EE2-A627-BFCCE849FCAB}" type="pres">
      <dgm:prSet presAssocID="{E38116E4-C881-499C-93DB-4B706147CAE6}" presName="sibTrans" presStyleLbl="sibTrans2D1" presStyleIdx="5" presStyleCnt="12"/>
      <dgm:spPr/>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pt>
    <dgm:pt modelId="{696C8C79-9FE7-4137-A496-F6E780E6D38D}" type="pres">
      <dgm:prSet presAssocID="{6FBF2B7C-2AD9-49A3-BBD5-47180A48EB8C}" presName="sibTrans" presStyleLbl="sibTrans2D1" presStyleIdx="6" presStyleCnt="12"/>
      <dgm:spPr/>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pt>
    <dgm:pt modelId="{D9709671-C915-49B1-9CB2-36B3E9A0D5CA}" type="pres">
      <dgm:prSet presAssocID="{126BF090-8A48-4154-A695-C3013E1F4822}" presName="hSp" presStyleCnt="0"/>
      <dgm:spPr/>
    </dgm:pt>
    <dgm:pt modelId="{5BF4200C-62C7-4E62-8A63-FDA6D94F15C5}" type="pres">
      <dgm:prSet presAssocID="{71E03D40-8730-48BE-BAAE-02ED63756BE7}" presName="vertFlow" presStyleCnt="0"/>
      <dgm:spPr/>
    </dgm:pt>
    <dgm:pt modelId="{7415C7F8-E079-4180-9D47-AD3AF52E094E}" type="pres">
      <dgm:prSet presAssocID="{71E03D40-8730-48BE-BAAE-02ED63756BE7}" presName="header" presStyleLbl="node1" presStyleIdx="2" presStyleCnt="3"/>
      <dgm:spPr/>
    </dgm:pt>
    <dgm:pt modelId="{93FB2C3D-0F28-4F7A-AA9D-E3FD636777BA}" type="pres">
      <dgm:prSet presAssocID="{0C954D42-7C86-440F-BFD7-BFF1992EFD77}" presName="parTrans" presStyleLbl="sibTrans2D1" presStyleIdx="7" presStyleCnt="12"/>
      <dgm:spPr/>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pt>
    <dgm:pt modelId="{3F17379C-69CF-468D-9CB8-E8F4EEF44317}" type="pres">
      <dgm:prSet presAssocID="{982267A4-F15A-4718-9214-9F4D83C07E05}" presName="sibTrans" presStyleLbl="sibTrans2D1" presStyleIdx="8" presStyleCnt="12"/>
      <dgm:spPr/>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pt>
    <dgm:pt modelId="{863A9A9E-ECF9-40B0-9E66-718228D8AC5B}" type="pres">
      <dgm:prSet presAssocID="{3903FB8C-7ADD-4798-B0BD-63A9F09C9ACB}" presName="sibTrans" presStyleLbl="sibTrans2D1" presStyleIdx="9" presStyleCnt="12"/>
      <dgm:spPr/>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pt>
    <dgm:pt modelId="{08324F05-B36D-4E81-9DE5-A2502F8BF361}" type="pres">
      <dgm:prSet presAssocID="{65578862-2DC7-46F7-8825-22B671AFE5EE}" presName="sibTrans" presStyleLbl="sibTrans2D1" presStyleIdx="10" presStyleCnt="12"/>
      <dgm:spPr/>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pt>
    <dgm:pt modelId="{AF110921-BC1B-4797-A05C-968D7526DC08}" type="pres">
      <dgm:prSet presAssocID="{2DCC027A-23F7-4ED2-92F7-7DEB166B46A0}" presName="sibTrans" presStyleLbl="sibTrans2D1" presStyleIdx="11" presStyleCnt="12"/>
      <dgm:spPr/>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pt>
  </dgm:ptLst>
  <dgm:cxnLst>
    <dgm:cxn modelId="{8FA83402-F6B4-496F-A253-6A891DBF7F62}" type="presOf" srcId="{4D79598F-6658-428C-AA21-3D6ACA9CC4B4}" destId="{5D363DDB-1EC0-464B-A2E9-00F482F7FA20}" srcOrd="0" destOrd="0" presId="urn:microsoft.com/office/officeart/2005/8/layout/lProcess1"/>
    <dgm:cxn modelId="{6B559604-52E5-41BC-86FC-E21F939BC68A}" type="presOf" srcId="{E38116E4-C881-499C-93DB-4B706147CAE6}" destId="{A6CB59EC-090C-4EE2-A627-BFCCE849FCAB}" srcOrd="0" destOrd="0" presId="urn:microsoft.com/office/officeart/2005/8/layout/lProcess1"/>
    <dgm:cxn modelId="{12EE4C07-01A3-41BA-A4D6-FCA97FA37288}" type="presOf" srcId="{71E03D40-8730-48BE-BAAE-02ED63756BE7}" destId="{7415C7F8-E079-4180-9D47-AD3AF52E094E}" srcOrd="0" destOrd="0" presId="urn:microsoft.com/office/officeart/2005/8/layout/lProcess1"/>
    <dgm:cxn modelId="{245A7809-6BE7-477D-A5D8-C1558853256F}" type="presOf" srcId="{BD27BB06-D81E-45C2-AF7F-42EC7A818AA6}" destId="{E9C00906-2932-49B7-8300-79D8D4C6F372}"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7D018112-D232-4016-918C-8D250306C2FF}" type="presOf" srcId="{7D84D57C-17A9-4E7D-8D17-523D07D64C19}" destId="{04BA403E-8CD6-4BB4-9A66-92703F26C964}" srcOrd="0" destOrd="0" presId="urn:microsoft.com/office/officeart/2005/8/layout/lProcess1"/>
    <dgm:cxn modelId="{DF7BAC1C-5FA4-494E-87C9-773DAECD643D}" type="presOf" srcId="{09E0A89A-0E12-47F8-BBA7-F1EAFDC8F58B}" destId="{605AA14A-C8D4-495B-AF31-5B30628DE2D7}" srcOrd="0" destOrd="0" presId="urn:microsoft.com/office/officeart/2005/8/layout/lProcess1"/>
    <dgm:cxn modelId="{15672723-502D-4196-B0DE-756DE41707A5}" type="presOf" srcId="{01DC95CD-39A9-41A7-B90D-C07949DE6A9A}" destId="{183AAA97-0269-4D97-A395-7E7DC2B4A440}"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CB4A9539-9A9E-496C-974E-6DD6379983CE}" srcId="{C4CF1EC7-36E2-4C06-A002-29F1E6904EC6}" destId="{7D84D57C-17A9-4E7D-8D17-523D07D64C19}" srcOrd="2" destOrd="0" parTransId="{41DC28E9-814E-4763-9640-C50EFD991EE2}" sibTransId="{75C81791-4A75-4B18-851E-1201376D107D}"/>
    <dgm:cxn modelId="{14600F64-B57F-4CFB-8BE6-72D503400DA8}" srcId="{71E03D40-8730-48BE-BAAE-02ED63756BE7}" destId="{4D79598F-6658-428C-AA21-3D6ACA9CC4B4}" srcOrd="2" destOrd="0" parTransId="{5685242F-4DDD-4A48-B482-9CDC6A1C0ED4}" sibTransId="{65578862-2DC7-46F7-8825-22B671AFE5EE}"/>
    <dgm:cxn modelId="{40547144-5A63-4E03-8711-84103AABBD77}" srcId="{BDF2A6CB-E4A0-466E-86F2-B57542874DDB}" destId="{C4CF1EC7-36E2-4C06-A002-29F1E6904EC6}" srcOrd="0" destOrd="0" parTransId="{78982C8B-99E9-4C8B-962A-FA10B35FE308}" sibTransId="{B385368E-E0C0-4A2E-BA9B-C1C4106898D2}"/>
    <dgm:cxn modelId="{54E99A45-1CC2-48A6-8B9A-EDE14B2D64FC}" type="presOf" srcId="{E6603C91-310E-4248-8A06-B8D0AE2E3C40}" destId="{967B61C9-F9B9-4111-A1A3-111B510495DA}" srcOrd="0" destOrd="0" presId="urn:microsoft.com/office/officeart/2005/8/layout/lProcess1"/>
    <dgm:cxn modelId="{B822474A-C888-4C6F-A3E3-37B8BE023D5A}" srcId="{71E03D40-8730-48BE-BAAE-02ED63756BE7}" destId="{5165DC28-4AE3-4C47-90F9-B85DB135F1B9}" srcOrd="3" destOrd="0" parTransId="{7B261955-C5EE-4D61-852D-4E20B2C8B07E}" sibTransId="{2DCC027A-23F7-4ED2-92F7-7DEB166B46A0}"/>
    <dgm:cxn modelId="{DB2EB64D-530B-4B1B-A58E-64ED5306CC87}" type="presOf" srcId="{5165DC28-4AE3-4C47-90F9-B85DB135F1B9}" destId="{0AFCCFBE-6EC1-4BE4-A0E9-BC37A8706C5A}"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2594552-B53A-4CA2-A0F5-7B45083572E9}" type="presOf" srcId="{2289582D-F857-4021-B3F3-6DF27DBF76EA}" destId="{131ECA23-9589-403C-9F5A-06881CDFB059}" srcOrd="0" destOrd="0" presId="urn:microsoft.com/office/officeart/2005/8/layout/lProcess1"/>
    <dgm:cxn modelId="{F4427253-C626-44D0-B6DC-0DB7DBC1F905}" type="presOf" srcId="{126BF090-8A48-4154-A695-C3013E1F4822}" destId="{DA304E86-C60A-4C60-A2F1-8C28500BC241}"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3AB7AF7D-BB17-415E-B62C-0BE34742AA27}" srcId="{126BF090-8A48-4154-A695-C3013E1F4822}" destId="{BD27BB06-D81E-45C2-AF7F-42EC7A818AA6}" srcOrd="0" destOrd="0" parTransId="{09E0A89A-0E12-47F8-BBA7-F1EAFDC8F58B}" sibTransId="{E38116E4-C881-499C-93DB-4B706147CAE6}"/>
    <dgm:cxn modelId="{BFCD1580-D6C0-4570-9A61-38F72E61F278}" type="presOf" srcId="{75C81791-4A75-4B18-851E-1201376D107D}" destId="{432AB00C-380B-4859-9427-97707FC466FB}"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C5E6D38A-87ED-440C-86A3-79A5CF478C51}" type="presOf" srcId="{6FBF2B7C-2AD9-49A3-BBD5-47180A48EB8C}" destId="{696C8C79-9FE7-4137-A496-F6E780E6D38D}" srcOrd="0" destOrd="0" presId="urn:microsoft.com/office/officeart/2005/8/layout/lProcess1"/>
    <dgm:cxn modelId="{A449D58F-6608-439B-BBD0-EA84A6BB7522}" type="presOf" srcId="{29363A2F-A929-444D-9EB7-E5D35142754E}" destId="{8D8FAE51-E1A0-4AE8-996B-4E3AA015DEBA}"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F8C9699C-8012-4203-AF59-ACBED89C0A12}" srcId="{BDF2A6CB-E4A0-466E-86F2-B57542874DDB}" destId="{71E03D40-8730-48BE-BAAE-02ED63756BE7}" srcOrd="2" destOrd="0" parTransId="{59249FA6-51EF-4837-8D78-204FC78E6487}" sibTransId="{E373B14B-2C9F-482A-972C-2EFBB2AFA059}"/>
    <dgm:cxn modelId="{C4A3F69C-73B0-4545-A001-84BA844E892A}" type="presOf" srcId="{65578862-2DC7-46F7-8825-22B671AFE5EE}" destId="{08324F05-B36D-4E81-9DE5-A2502F8BF361}" srcOrd="0" destOrd="0" presId="urn:microsoft.com/office/officeart/2005/8/layout/lProcess1"/>
    <dgm:cxn modelId="{73FE5DA3-2414-47E2-8443-6DF321A47E62}" srcId="{71E03D40-8730-48BE-BAAE-02ED63756BE7}" destId="{98C2D54F-4610-4D2A-9A78-F583B3D2FFFD}" srcOrd="4" destOrd="0" parTransId="{E6FD2F41-FAB2-42D5-8440-61A0023F28D0}" sibTransId="{AFAAA678-AD09-4509-B5AC-103DB71355AF}"/>
    <dgm:cxn modelId="{5264DCA3-E004-41B9-A602-D576B4EAA466}" type="presOf" srcId="{D850A5F7-F66A-4988-B5E0-76840559B376}" destId="{86162BEE-0EF3-4A6E-B905-16A3773FD679}"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2B3DB9B3-882C-49BD-8A3E-1E67EDF40E1C}" type="presOf" srcId="{3903FB8C-7ADD-4798-B0BD-63A9F09C9ACB}" destId="{863A9A9E-ECF9-40B0-9E66-718228D8AC5B}"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22C2C2D4-5ED2-4487-AF16-5E3A2B898F5B}" type="presOf" srcId="{982267A4-F15A-4718-9214-9F4D83C07E05}" destId="{3F17379C-69CF-468D-9CB8-E8F4EEF44317}"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64D294D8-DE8F-4BB1-8BCA-FCFF32322798}" type="presOf" srcId="{E184740E-A8F4-42CD-82B5-532BF02F84BC}" destId="{34998208-A58D-437C-A710-37EF43781C18}"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EC875BE4-21D6-4BD3-8A9E-EA7D229DB012}" srcId="{C4CF1EC7-36E2-4C06-A002-29F1E6904EC6}" destId="{2289582D-F857-4021-B3F3-6DF27DBF76EA}" srcOrd="0" destOrd="0" parTransId="{01DC95CD-39A9-41A7-B90D-C07949DE6A9A}" sibTransId="{E184740E-A8F4-42CD-82B5-532BF02F84BC}"/>
    <dgm:cxn modelId="{D7082BF0-5B3D-4283-BA77-AEB794C1E96D}" type="presOf" srcId="{C4CF1EC7-36E2-4C06-A002-29F1E6904EC6}" destId="{8CCBF217-CC5C-46AD-8F04-9341C886F941}"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C13826FB-AEB8-40CC-958A-861AD0E3B92F}" type="presOf" srcId="{210624BD-9E87-46B2-A35B-E271C6274F7F}" destId="{9D54DAED-0F82-4780-BFED-1329E7C8AFD1}"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6.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5.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5.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5.xml"/><Relationship Id="rId4"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2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 Id="rId4"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3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png"/><Relationship Id="rId1" Type="http://schemas.openxmlformats.org/officeDocument/2006/relationships/hyperlink" Target="#Contenido!A109"/></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5.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Contenido!A26"/></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5.png"/><Relationship Id="rId1" Type="http://schemas.openxmlformats.org/officeDocument/2006/relationships/hyperlink" Target="#Contenido!A109"/></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2.png"/><Relationship Id="rId1" Type="http://schemas.openxmlformats.org/officeDocument/2006/relationships/hyperlink" Target="#Contenido!A60"/></Relationships>
</file>

<file path=xl/drawings/_rels/drawing5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Contenido!A108"/></Relationships>
</file>

<file path=xl/drawings/_rels/drawing5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3.png"/><Relationship Id="rId1" Type="http://schemas.openxmlformats.org/officeDocument/2006/relationships/hyperlink" Target="#Contenido!A134"/></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Contenido!A107"/></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5.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5.xml"/></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6.xml"/><Relationship Id="rId5" Type="http://schemas.openxmlformats.org/officeDocument/2006/relationships/image" Target="../media/image14.png"/><Relationship Id="rId4" Type="http://schemas.openxmlformats.org/officeDocument/2006/relationships/hyperlink" Target="#Contenido!A1"/></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5.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5.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152400</xdr:rowOff>
    </xdr:from>
    <xdr:to>
      <xdr:col>10</xdr:col>
      <xdr:colOff>2209800</xdr:colOff>
      <xdr:row>34</xdr:row>
      <xdr:rowOff>459282</xdr:rowOff>
    </xdr:to>
    <xdr:pic>
      <xdr:nvPicPr>
        <xdr:cNvPr id="2" name="Picture 1">
          <a:extLst>
            <a:ext uri="{FF2B5EF4-FFF2-40B4-BE49-F238E27FC236}">
              <a16:creationId xmlns:a16="http://schemas.microsoft.com/office/drawing/2014/main" id="{37C080AA-054F-D8A6-5C59-384A9B199CE4}"/>
            </a:ext>
          </a:extLst>
        </xdr:cNvPr>
        <xdr:cNvPicPr>
          <a:picLocks noChangeAspect="1"/>
        </xdr:cNvPicPr>
      </xdr:nvPicPr>
      <xdr:blipFill>
        <a:blip xmlns:r="http://schemas.openxmlformats.org/officeDocument/2006/relationships" r:embed="rId1"/>
        <a:stretch>
          <a:fillRect/>
        </a:stretch>
      </xdr:blipFill>
      <xdr:spPr>
        <a:xfrm>
          <a:off x="152400" y="152400"/>
          <a:ext cx="13982700" cy="175661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25</xdr:row>
      <xdr:rowOff>17318</xdr:rowOff>
    </xdr:from>
    <xdr:to>
      <xdr:col>13</xdr:col>
      <xdr:colOff>1194955</xdr:colOff>
      <xdr:row>61</xdr:row>
      <xdr:rowOff>69273</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6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51955</xdr:colOff>
      <xdr:row>23</xdr:row>
      <xdr:rowOff>71436</xdr:rowOff>
    </xdr:from>
    <xdr:to>
      <xdr:col>10</xdr:col>
      <xdr:colOff>1976437</xdr:colOff>
      <xdr:row>66</xdr:row>
      <xdr:rowOff>47625</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848591</xdr:rowOff>
    </xdr:from>
    <xdr:to>
      <xdr:col>10</xdr:col>
      <xdr:colOff>1125682</xdr:colOff>
      <xdr:row>36</xdr:row>
      <xdr:rowOff>155864</xdr:rowOff>
    </xdr:to>
    <xdr:graphicFrame macro="">
      <xdr:nvGraphicFramePr>
        <xdr:cNvPr id="4" name="6 Gráfico">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45</xdr:row>
      <xdr:rowOff>69273</xdr:rowOff>
    </xdr:from>
    <xdr:to>
      <xdr:col>14</xdr:col>
      <xdr:colOff>502228</xdr:colOff>
      <xdr:row>85</xdr:row>
      <xdr:rowOff>103909</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27</xdr:row>
      <xdr:rowOff>168852</xdr:rowOff>
    </xdr:from>
    <xdr:to>
      <xdr:col>21</xdr:col>
      <xdr:colOff>1417925</xdr:colOff>
      <xdr:row>77</xdr:row>
      <xdr:rowOff>97414</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1000124</xdr:colOff>
      <xdr:row>28</xdr:row>
      <xdr:rowOff>1142998</xdr:rowOff>
    </xdr:from>
    <xdr:to>
      <xdr:col>14</xdr:col>
      <xdr:colOff>595311</xdr:colOff>
      <xdr:row>74</xdr:row>
      <xdr:rowOff>95249</xdr:rowOff>
    </xdr:to>
    <xdr:graphicFrame macro="">
      <xdr:nvGraphicFramePr>
        <xdr:cNvPr id="4" name="3 Gráfico">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69</xdr:row>
      <xdr:rowOff>17318</xdr:rowOff>
    </xdr:from>
    <xdr:to>
      <xdr:col>7</xdr:col>
      <xdr:colOff>0</xdr:colOff>
      <xdr:row>71</xdr:row>
      <xdr:rowOff>32162</xdr:rowOff>
    </xdr:to>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15</xdr:col>
      <xdr:colOff>619126</xdr:colOff>
      <xdr:row>11</xdr:row>
      <xdr:rowOff>71438</xdr:rowOff>
    </xdr:from>
    <xdr:to>
      <xdr:col>30</xdr:col>
      <xdr:colOff>404813</xdr:colOff>
      <xdr:row>35</xdr:row>
      <xdr:rowOff>143457</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stretch>
          <a:fillRect/>
        </a:stretch>
      </xdr:blipFill>
      <xdr:spPr>
        <a:xfrm>
          <a:off x="34194751" y="9405938"/>
          <a:ext cx="12739687" cy="931126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twoCellAnchor editAs="oneCell">
    <xdr:from>
      <xdr:col>14</xdr:col>
      <xdr:colOff>155864</xdr:colOff>
      <xdr:row>3</xdr:row>
      <xdr:rowOff>138546</xdr:rowOff>
    </xdr:from>
    <xdr:to>
      <xdr:col>28</xdr:col>
      <xdr:colOff>103910</xdr:colOff>
      <xdr:row>47</xdr:row>
      <xdr:rowOff>128146</xdr:rowOff>
    </xdr:to>
    <xdr:pic>
      <xdr:nvPicPr>
        <xdr:cNvPr id="3" name="Imagen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5"/>
        <a:stretch>
          <a:fillRect/>
        </a:stretch>
      </xdr:blipFill>
      <xdr:spPr>
        <a:xfrm>
          <a:off x="19898591" y="1575955"/>
          <a:ext cx="10616046" cy="10553691"/>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febrero</a:t>
          </a:r>
          <a:r>
            <a:rPr lang="es-DO" sz="1800" baseline="0"/>
            <a:t> 2025</a:t>
          </a:r>
          <a:endParaRPr lang="es-DO" sz="18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40822</xdr:colOff>
      <xdr:row>68</xdr:row>
      <xdr:rowOff>139816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20893" cy="1309381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15</xdr:row>
      <xdr:rowOff>0</xdr:rowOff>
    </xdr:from>
    <xdr:to>
      <xdr:col>19</xdr:col>
      <xdr:colOff>476250</xdr:colOff>
      <xdr:row>53</xdr:row>
      <xdr:rowOff>47624</xdr:rowOff>
    </xdr:to>
    <xdr:graphicFrame macro="">
      <xdr:nvGraphicFramePr>
        <xdr:cNvPr id="3" name="Gráfico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5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5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40820</xdr:colOff>
      <xdr:row>27</xdr:row>
      <xdr:rowOff>54429</xdr:rowOff>
    </xdr:from>
    <xdr:to>
      <xdr:col>12</xdr:col>
      <xdr:colOff>666749</xdr:colOff>
      <xdr:row>63</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27</xdr:row>
      <xdr:rowOff>136071</xdr:rowOff>
    </xdr:from>
    <xdr:to>
      <xdr:col>13</xdr:col>
      <xdr:colOff>1156607</xdr:colOff>
      <xdr:row>62</xdr:row>
      <xdr:rowOff>103909</xdr:rowOff>
    </xdr:to>
    <xdr:graphicFrame macro="">
      <xdr:nvGraphicFramePr>
        <xdr:cNvPr id="240749" name="2 Gráfico">
          <a:extLst>
            <a:ext uri="{FF2B5EF4-FFF2-40B4-BE49-F238E27FC236}">
              <a16:creationId xmlns:a16="http://schemas.microsoft.com/office/drawing/2014/main" id="{00000000-0008-0000-5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59</xdr:row>
      <xdr:rowOff>95250</xdr:rowOff>
    </xdr:from>
    <xdr:to>
      <xdr:col>3</xdr:col>
      <xdr:colOff>217714</xdr:colOff>
      <xdr:row>61</xdr:row>
      <xdr:rowOff>79888</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28</xdr:row>
      <xdr:rowOff>216478</xdr:rowOff>
    </xdr:from>
    <xdr:to>
      <xdr:col>28</xdr:col>
      <xdr:colOff>168234</xdr:colOff>
      <xdr:row>73</xdr:row>
      <xdr:rowOff>173182</xdr:rowOff>
    </xdr:to>
    <xdr:graphicFrame macro="">
      <xdr:nvGraphicFramePr>
        <xdr:cNvPr id="242802" name="2 Gráfico">
          <a:extLst>
            <a:ext uri="{FF2B5EF4-FFF2-40B4-BE49-F238E27FC236}">
              <a16:creationId xmlns:a16="http://schemas.microsoft.com/office/drawing/2014/main" id="{00000000-0008-0000-5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28451</xdr:colOff>
      <xdr:row>29</xdr:row>
      <xdr:rowOff>40823</xdr:rowOff>
    </xdr:from>
    <xdr:to>
      <xdr:col>12</xdr:col>
      <xdr:colOff>1238250</xdr:colOff>
      <xdr:row>89</xdr:row>
      <xdr:rowOff>108858</xdr:rowOff>
    </xdr:to>
    <xdr:graphicFrame macro="">
      <xdr:nvGraphicFramePr>
        <xdr:cNvPr id="252018" name="2 Gráfico">
          <a:extLst>
            <a:ext uri="{FF2B5EF4-FFF2-40B4-BE49-F238E27FC236}">
              <a16:creationId xmlns:a16="http://schemas.microsoft.com/office/drawing/2014/main" id="{00000000-0008-0000-5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xdr:row>
      <xdr:rowOff>121227</xdr:rowOff>
    </xdr:from>
    <xdr:to>
      <xdr:col>15</xdr:col>
      <xdr:colOff>853787</xdr:colOff>
      <xdr:row>65</xdr:row>
      <xdr:rowOff>121226</xdr:rowOff>
    </xdr:to>
    <xdr:graphicFrame macro="">
      <xdr:nvGraphicFramePr>
        <xdr:cNvPr id="247922" name="2 Gráfico">
          <a:extLst>
            <a:ext uri="{FF2B5EF4-FFF2-40B4-BE49-F238E27FC236}">
              <a16:creationId xmlns:a16="http://schemas.microsoft.com/office/drawing/2014/main" id="{00000000-0008-0000-5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27</xdr:row>
      <xdr:rowOff>17318</xdr:rowOff>
    </xdr:from>
    <xdr:to>
      <xdr:col>14</xdr:col>
      <xdr:colOff>1281544</xdr:colOff>
      <xdr:row>64</xdr:row>
      <xdr:rowOff>86591</xdr:rowOff>
    </xdr:to>
    <xdr:graphicFrame macro="">
      <xdr:nvGraphicFramePr>
        <xdr:cNvPr id="249970" name="2 Gráfico">
          <a:extLst>
            <a:ext uri="{FF2B5EF4-FFF2-40B4-BE49-F238E27FC236}">
              <a16:creationId xmlns:a16="http://schemas.microsoft.com/office/drawing/2014/main" id="{00000000-0008-0000-6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5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28</xdr:row>
      <xdr:rowOff>452438</xdr:rowOff>
    </xdr:from>
    <xdr:to>
      <xdr:col>6</xdr:col>
      <xdr:colOff>166687</xdr:colOff>
      <xdr:row>62</xdr:row>
      <xdr:rowOff>23812</xdr:rowOff>
    </xdr:to>
    <xdr:graphicFrame macro="">
      <xdr:nvGraphicFramePr>
        <xdr:cNvPr id="7" name="6 Gráfico">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870856</xdr:colOff>
      <xdr:row>21</xdr:row>
      <xdr:rowOff>455158</xdr:rowOff>
    </xdr:from>
    <xdr:to>
      <xdr:col>18</xdr:col>
      <xdr:colOff>613682</xdr:colOff>
      <xdr:row>37</xdr:row>
      <xdr:rowOff>121783</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1.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25</xdr:row>
      <xdr:rowOff>123264</xdr:rowOff>
    </xdr:from>
    <xdr:to>
      <xdr:col>10</xdr:col>
      <xdr:colOff>806823</xdr:colOff>
      <xdr:row>42</xdr:row>
      <xdr:rowOff>201705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133990</xdr:colOff>
      <xdr:row>25</xdr:row>
      <xdr:rowOff>95251</xdr:rowOff>
    </xdr:from>
    <xdr:to>
      <xdr:col>15</xdr:col>
      <xdr:colOff>707571</xdr:colOff>
      <xdr:row>43</xdr:row>
      <xdr:rowOff>122464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5401</xdr:colOff>
      <xdr:row>3</xdr:row>
      <xdr:rowOff>256135</xdr:rowOff>
    </xdr:from>
    <xdr:to>
      <xdr:col>24</xdr:col>
      <xdr:colOff>416219</xdr:colOff>
      <xdr:row>11</xdr:row>
      <xdr:rowOff>164968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8769651" y="1535206"/>
          <a:ext cx="5840068" cy="133758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14</xdr:col>
      <xdr:colOff>995364</xdr:colOff>
      <xdr:row>20</xdr:row>
      <xdr:rowOff>314325</xdr:rowOff>
    </xdr:from>
    <xdr:to>
      <xdr:col>16</xdr:col>
      <xdr:colOff>1266824</xdr:colOff>
      <xdr:row>38</xdr:row>
      <xdr:rowOff>399447</xdr:rowOff>
    </xdr:to>
    <xdr:pic>
      <xdr:nvPicPr>
        <xdr:cNvPr id="4" name="Imagen 3">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a:stretch>
          <a:fillRect/>
        </a:stretch>
      </xdr:blipFill>
      <xdr:spPr>
        <a:xfrm>
          <a:off x="67456052" y="9910763"/>
          <a:ext cx="11606210" cy="78956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444371</xdr:colOff>
      <xdr:row>19</xdr:row>
      <xdr:rowOff>67234</xdr:rowOff>
    </xdr:from>
    <xdr:to>
      <xdr:col>8</xdr:col>
      <xdr:colOff>1647264</xdr:colOff>
      <xdr:row>38</xdr:row>
      <xdr:rowOff>78440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19</xdr:row>
      <xdr:rowOff>11205</xdr:rowOff>
    </xdr:from>
    <xdr:to>
      <xdr:col>4</xdr:col>
      <xdr:colOff>1086971</xdr:colOff>
      <xdr:row>39</xdr:row>
      <xdr:rowOff>159685</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25</xdr:row>
      <xdr:rowOff>71437</xdr:rowOff>
    </xdr:from>
    <xdr:to>
      <xdr:col>9</xdr:col>
      <xdr:colOff>2476499</xdr:colOff>
      <xdr:row>60</xdr:row>
      <xdr:rowOff>47623</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Diciembre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23</xdr:row>
      <xdr:rowOff>304057</xdr:rowOff>
    </xdr:from>
    <xdr:to>
      <xdr:col>11</xdr:col>
      <xdr:colOff>1766454</xdr:colOff>
      <xdr:row>50</xdr:row>
      <xdr:rowOff>86590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44824</xdr:rowOff>
    </xdr:from>
    <xdr:to>
      <xdr:col>8</xdr:col>
      <xdr:colOff>369794</xdr:colOff>
      <xdr:row>61</xdr:row>
      <xdr:rowOff>122465</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30</xdr:row>
      <xdr:rowOff>22412</xdr:rowOff>
    </xdr:from>
    <xdr:to>
      <xdr:col>16</xdr:col>
      <xdr:colOff>0</xdr:colOff>
      <xdr:row>61</xdr:row>
      <xdr:rowOff>81643</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119064</xdr:colOff>
      <xdr:row>32</xdr:row>
      <xdr:rowOff>23813</xdr:rowOff>
    </xdr:from>
    <xdr:to>
      <xdr:col>15</xdr:col>
      <xdr:colOff>1023937</xdr:colOff>
      <xdr:row>60</xdr:row>
      <xdr:rowOff>21649</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32</xdr:row>
      <xdr:rowOff>100853</xdr:rowOff>
    </xdr:from>
    <xdr:to>
      <xdr:col>7</xdr:col>
      <xdr:colOff>459442</xdr:colOff>
      <xdr:row>63</xdr:row>
      <xdr:rowOff>112059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a:extLst>
            <a:ext uri="{FF2B5EF4-FFF2-40B4-BE49-F238E27FC236}">
              <a16:creationId xmlns:a16="http://schemas.microsoft.com/office/drawing/2014/main" id="{00000000-0008-0000-0800-00001A000000}"/>
            </a:ext>
          </a:extLst>
        </xdr:cNvPr>
        <xdr:cNvGrpSpPr/>
      </xdr:nvGrpSpPr>
      <xdr:grpSpPr>
        <a:xfrm>
          <a:off x="259772" y="2978727"/>
          <a:ext cx="13837228"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08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8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8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8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8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8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8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8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8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8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8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8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8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8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8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8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8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8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8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8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8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8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C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26</xdr:row>
      <xdr:rowOff>100853</xdr:rowOff>
    </xdr:from>
    <xdr:to>
      <xdr:col>15</xdr:col>
      <xdr:colOff>526676</xdr:colOff>
      <xdr:row>43</xdr:row>
      <xdr:rowOff>336175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95250</xdr:rowOff>
    </xdr:from>
    <xdr:to>
      <xdr:col>14</xdr:col>
      <xdr:colOff>71436</xdr:colOff>
      <xdr:row>60</xdr:row>
      <xdr:rowOff>47624</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62781</xdr:colOff>
      <xdr:row>26</xdr:row>
      <xdr:rowOff>34635</xdr:rowOff>
    </xdr:from>
    <xdr:to>
      <xdr:col>14</xdr:col>
      <xdr:colOff>1643063</xdr:colOff>
      <xdr:row>82</xdr:row>
      <xdr:rowOff>47625</xdr:rowOff>
    </xdr:to>
    <xdr:graphicFrame macro="">
      <xdr:nvGraphicFramePr>
        <xdr:cNvPr id="2" name="3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26</xdr:row>
      <xdr:rowOff>138546</xdr:rowOff>
    </xdr:from>
    <xdr:to>
      <xdr:col>11</xdr:col>
      <xdr:colOff>1143000</xdr:colOff>
      <xdr:row>70</xdr:row>
      <xdr:rowOff>86591</xdr:rowOff>
    </xdr:to>
    <xdr:graphicFrame macro="">
      <xdr:nvGraphicFramePr>
        <xdr:cNvPr id="5" name="4 Gráfico">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121228</xdr:colOff>
      <xdr:row>24</xdr:row>
      <xdr:rowOff>952500</xdr:rowOff>
    </xdr:from>
    <xdr:to>
      <xdr:col>13</xdr:col>
      <xdr:colOff>761999</xdr:colOff>
      <xdr:row>69</xdr:row>
      <xdr:rowOff>47625</xdr:rowOff>
    </xdr:to>
    <xdr:graphicFrame macro="">
      <xdr:nvGraphicFramePr>
        <xdr:cNvPr id="3" name="2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A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A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19</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28143</xdr:rowOff>
    </xdr:from>
    <xdr:to>
      <xdr:col>19</xdr:col>
      <xdr:colOff>642937</xdr:colOff>
      <xdr:row>58</xdr:row>
      <xdr:rowOff>95249</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8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25</xdr:row>
      <xdr:rowOff>238125</xdr:rowOff>
    </xdr:from>
    <xdr:to>
      <xdr:col>16</xdr:col>
      <xdr:colOff>904875</xdr:colOff>
      <xdr:row>58</xdr:row>
      <xdr:rowOff>95249</xdr:rowOff>
    </xdr:to>
    <xdr:graphicFrame macro="">
      <xdr:nvGraphicFramePr>
        <xdr:cNvPr id="2" name="5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5.xml><?xml version="1.0" encoding="utf-8"?>
<xdr:wsDr xmlns:xdr="http://schemas.openxmlformats.org/drawingml/2006/spreadsheetDrawing" xmlns:a="http://schemas.openxmlformats.org/drawingml/2006/main">
  <xdr:twoCellAnchor>
    <xdr:from>
      <xdr:col>9</xdr:col>
      <xdr:colOff>857250</xdr:colOff>
      <xdr:row>29</xdr:row>
      <xdr:rowOff>166687</xdr:rowOff>
    </xdr:from>
    <xdr:to>
      <xdr:col>18</xdr:col>
      <xdr:colOff>523875</xdr:colOff>
      <xdr:row>69</xdr:row>
      <xdr:rowOff>119062</xdr:rowOff>
    </xdr:to>
    <xdr:graphicFrame macro="">
      <xdr:nvGraphicFramePr>
        <xdr:cNvPr id="2" name="1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3401</xdr:rowOff>
    </xdr:from>
    <xdr:to>
      <xdr:col>9</xdr:col>
      <xdr:colOff>1064759</xdr:colOff>
      <xdr:row>69</xdr:row>
      <xdr:rowOff>47624</xdr:rowOff>
    </xdr:to>
    <xdr:graphicFrame macro="">
      <xdr:nvGraphicFramePr>
        <xdr:cNvPr id="3" name="13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68</xdr:row>
      <xdr:rowOff>122465</xdr:rowOff>
    </xdr:from>
    <xdr:to>
      <xdr:col>3</xdr:col>
      <xdr:colOff>709466</xdr:colOff>
      <xdr:row>70</xdr:row>
      <xdr:rowOff>64251</xdr:rowOff>
    </xdr:to>
    <xdr:sp macro="" textlink="">
      <xdr:nvSpPr>
        <xdr:cNvPr id="7" name="1 CuadroTexto">
          <a:extLst>
            <a:ext uri="{FF2B5EF4-FFF2-40B4-BE49-F238E27FC236}">
              <a16:creationId xmlns:a16="http://schemas.microsoft.com/office/drawing/2014/main" id="{00000000-0008-0000-3A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33618</xdr:rowOff>
    </xdr:from>
    <xdr:to>
      <xdr:col>7</xdr:col>
      <xdr:colOff>504265</xdr:colOff>
      <xdr:row>56</xdr:row>
      <xdr:rowOff>179293</xdr:rowOff>
    </xdr:to>
    <xdr:graphicFrame macro="">
      <xdr:nvGraphicFramePr>
        <xdr:cNvPr id="3" name="8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23</xdr:row>
      <xdr:rowOff>51227</xdr:rowOff>
    </xdr:from>
    <xdr:to>
      <xdr:col>14</xdr:col>
      <xdr:colOff>1197429</xdr:colOff>
      <xdr:row>56</xdr:row>
      <xdr:rowOff>163286</xdr:rowOff>
    </xdr:to>
    <xdr:graphicFrame macro="">
      <xdr:nvGraphicFramePr>
        <xdr:cNvPr id="4" name="9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24</xdr:row>
      <xdr:rowOff>173183</xdr:rowOff>
    </xdr:from>
    <xdr:to>
      <xdr:col>7</xdr:col>
      <xdr:colOff>329047</xdr:colOff>
      <xdr:row>70</xdr:row>
      <xdr:rowOff>17319</xdr:rowOff>
    </xdr:to>
    <xdr:graphicFrame macro="">
      <xdr:nvGraphicFramePr>
        <xdr:cNvPr id="2" name="5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25</xdr:row>
      <xdr:rowOff>103909</xdr:rowOff>
    </xdr:from>
    <xdr:to>
      <xdr:col>14</xdr:col>
      <xdr:colOff>0</xdr:colOff>
      <xdr:row>70</xdr:row>
      <xdr:rowOff>86591</xdr:rowOff>
    </xdr:to>
    <xdr:graphicFrame macro="">
      <xdr:nvGraphicFramePr>
        <xdr:cNvPr id="3" name="4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B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B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E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0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2360759</xdr:colOff>
      <xdr:row>17</xdr:row>
      <xdr:rowOff>285750</xdr:rowOff>
    </xdr:from>
    <xdr:to>
      <xdr:col>2</xdr:col>
      <xdr:colOff>762000</xdr:colOff>
      <xdr:row>44</xdr:row>
      <xdr:rowOff>122464</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 val="III.6.3.Afil"/>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6:F25" totalsRowShown="0" headerRowDxfId="765" dataDxfId="763" headerRowBorderDxfId="764" tableBorderDxfId="762" totalsRowBorderDxfId="761">
  <tableColumns count="6">
    <tableColumn id="1" xr3:uid="{00000000-0010-0000-0000-000001000000}" name="Años" dataDxfId="760"/>
    <tableColumn id="2" xr3:uid="{00000000-0010-0000-0000-000002000000}" name="Afiliación SFS" dataDxfId="759"/>
    <tableColumn id="6" xr3:uid="{00000000-0010-0000-0000-000006000000}" name="Variación Porcentual Anual de la Poblacaion Afiliada" dataDxfId="758">
      <calculatedColumnFormula>+(Tabla5[[#This Row],[Afiliación SFS]]-B6)/Tabla5[[#This Row],[Afiliación SFS]]</calculatedColumnFormula>
    </tableColumn>
    <tableColumn id="3" xr3:uid="{00000000-0010-0000-0000-000003000000}" name="Población Nacional estimada" dataDxfId="757"/>
    <tableColumn id="4" xr3:uid="{00000000-0010-0000-0000-000004000000}" name=" Evolucion del % Población Total Afiliada al  SFS" dataDxfId="756">
      <calculatedColumnFormula>B7/D7</calculatedColumnFormula>
    </tableColumn>
    <tableColumn id="5" xr3:uid="{00000000-0010-0000-0000-000005000000}" name="Tasa de Crecimiento Anual" dataDxfId="75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A4:L23" totalsRowShown="0" headerRowDxfId="660" dataDxfId="658" headerRowBorderDxfId="659" tableBorderDxfId="657" totalsRowBorderDxfId="656">
  <tableColumns count="12">
    <tableColumn id="1" xr3:uid="{00000000-0010-0000-0900-000001000000}" name="Período" dataDxfId="655"/>
    <tableColumn id="2" xr3:uid="{00000000-0010-0000-0900-000002000000}" name="Titulares-Masc" dataDxfId="654" dataCellStyle="Millares 2 4"/>
    <tableColumn id="3" xr3:uid="{00000000-0010-0000-0900-000003000000}" name="Dep-Dir-Masc" dataDxfId="653" dataCellStyle="Millares 2 4"/>
    <tableColumn id="4" xr3:uid="{00000000-0010-0000-0900-000004000000}" name="Dep_Adic-Masc" dataDxfId="652" dataCellStyle="Millares 2 4"/>
    <tableColumn id="5" xr3:uid="{00000000-0010-0000-0900-000005000000}" name="Total de Dep-Masc" dataDxfId="651" dataCellStyle="Millares 2 4">
      <calculatedColumnFormula>+D5+C5</calculatedColumnFormula>
    </tableColumn>
    <tableColumn id="6" xr3:uid="{00000000-0010-0000-0900-000006000000}" name="Total Masculino" dataDxfId="650" dataCellStyle="Millares 2 4">
      <calculatedColumnFormula>B5+C5+D5</calculatedColumnFormula>
    </tableColumn>
    <tableColumn id="7" xr3:uid="{00000000-0010-0000-0900-000007000000}" name="Titulares-Fem" dataDxfId="649" dataCellStyle="Millares 2 4"/>
    <tableColumn id="8" xr3:uid="{00000000-0010-0000-0900-000008000000}" name="Dep-Dir-Fem" dataDxfId="648" dataCellStyle="Millares 2 4"/>
    <tableColumn id="9" xr3:uid="{00000000-0010-0000-0900-000009000000}" name="Dep_Adic-Fem" dataDxfId="647" dataCellStyle="Millares 2 4"/>
    <tableColumn id="10" xr3:uid="{00000000-0010-0000-0900-00000A000000}" name="Total Dep-Fem" dataDxfId="646" dataCellStyle="Millares 2 4">
      <calculatedColumnFormula>+I5+H5</calculatedColumnFormula>
    </tableColumn>
    <tableColumn id="11" xr3:uid="{00000000-0010-0000-0900-00000B000000}" name="Total _x000a_Femenino" dataDxfId="645" dataCellStyle="Millares 2 4">
      <calculatedColumnFormula>G5+H5+I5</calculatedColumnFormula>
    </tableColumn>
    <tableColumn id="12" xr3:uid="{00000000-0010-0000-0900-00000C000000}" name="Total Afiliados SFS RC" dataDxfId="644"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A000000}" name="Tabla2249" displayName="Tabla2249" ref="A8:G27" totalsRowShown="0" headerRowDxfId="643" dataDxfId="641" headerRowBorderDxfId="642" tableBorderDxfId="640" totalsRowBorderDxfId="639">
  <tableColumns count="7">
    <tableColumn id="1" xr3:uid="{00000000-0010-0000-0A00-000001000000}" name="Grupo" dataDxfId="638" dataCellStyle="Millares 2 4"/>
    <tableColumn id="2" xr3:uid="{00000000-0010-0000-0A00-000002000000}" name="Afiliados por Grupo de Edad" dataDxfId="637">
      <calculatedColumnFormula>+D9+F9</calculatedColumnFormula>
    </tableColumn>
    <tableColumn id="3" xr3:uid="{00000000-0010-0000-0A00-000003000000}" name="%" dataDxfId="636">
      <calculatedColumnFormula>+B9/$B$27</calculatedColumnFormula>
    </tableColumn>
    <tableColumn id="4" xr3:uid="{00000000-0010-0000-0A00-000004000000}" name="Hombres" dataDxfId="635"/>
    <tableColumn id="5" xr3:uid="{00000000-0010-0000-0A00-000005000000}" name=" % Hombres" dataDxfId="634">
      <calculatedColumnFormula>D9/B9</calculatedColumnFormula>
    </tableColumn>
    <tableColumn id="6" xr3:uid="{00000000-0010-0000-0A00-000006000000}" name="Mujeres" dataDxfId="633"/>
    <tableColumn id="7" xr3:uid="{00000000-0010-0000-0A00-000007000000}" name=" %  Mujeres" dataDxfId="632">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B000000}" name="Tabla4754" displayName="Tabla4754" ref="A6:C12" totalsRowShown="0" headerRowDxfId="631" dataDxfId="629" headerRowBorderDxfId="630" tableBorderDxfId="628" totalsRowBorderDxfId="627">
  <tableColumns count="3">
    <tableColumn id="1" xr3:uid="{00000000-0010-0000-0B00-000001000000}" name="Región Geográfica" dataDxfId="626"/>
    <tableColumn id="3" xr3:uid="{00000000-0010-0000-0B00-000003000000}" name="Total" dataDxfId="625"/>
    <tableColumn id="4" xr3:uid="{00000000-0010-0000-0B00-000004000000}" name="%" dataDxfId="624"/>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C000000}" name="Tabla475460" displayName="Tabla475460" ref="A25:C36" totalsRowShown="0" headerRowDxfId="623" dataDxfId="621" headerRowBorderDxfId="622" tableBorderDxfId="620" totalsRowBorderDxfId="619">
  <tableColumns count="3">
    <tableColumn id="2" xr3:uid="{00000000-0010-0000-0C00-000002000000}" name="Región de Salud " dataDxfId="618"/>
    <tableColumn id="3" xr3:uid="{00000000-0010-0000-0C00-000003000000}" name="Total" dataDxfId="617"/>
    <tableColumn id="4" xr3:uid="{00000000-0010-0000-0C00-000004000000}" name="%" dataDxfId="61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a48" displayName="Tabla48" ref="C12:E46" totalsRowShown="0" headerRowDxfId="615" dataDxfId="613" headerRowBorderDxfId="614" tableBorderDxfId="612" totalsRowBorderDxfId="611">
  <sortState xmlns:xlrd2="http://schemas.microsoft.com/office/spreadsheetml/2017/richdata2" ref="C13:E46">
    <sortCondition descending="1" ref="D13:D46"/>
  </sortState>
  <tableColumns count="3">
    <tableColumn id="1" xr3:uid="{00000000-0010-0000-0D00-000001000000}" name="Provincias" dataDxfId="610"/>
    <tableColumn id="10" xr3:uid="{00000000-0010-0000-0D00-00000A000000}" name="Feb. 2026" dataDxfId="609">
      <calculatedColumnFormula>+#REF!</calculatedColumnFormula>
    </tableColumn>
    <tableColumn id="12" xr3:uid="{00000000-0010-0000-0D00-00000C000000}" name="% Provincia" dataDxfId="608">
      <calculatedColumnFormula>+Tabla48[[#This Row],[Feb. 2026]]/$D$46</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a12" displayName="Tabla12" ref="B10:I29" totalsRowShown="0" headerRowDxfId="607" dataDxfId="605" headerRowBorderDxfId="606" tableBorderDxfId="604" totalsRowBorderDxfId="603">
  <tableColumns count="8">
    <tableColumn id="1" xr3:uid="{00000000-0010-0000-0E00-000001000000}" name="Año" dataDxfId="602" dataCellStyle="Normal 2 2"/>
    <tableColumn id="2" xr3:uid="{00000000-0010-0000-0E00-000002000000}" name="Afiliados Titulares " dataDxfId="601" dataCellStyle="Normal 2 2"/>
    <tableColumn id="3" xr3:uid="{00000000-0010-0000-0E00-000003000000}" name="Afiliados Dependientes " dataDxfId="600" dataCellStyle="Normal 2 2"/>
    <tableColumn id="4" xr3:uid="{00000000-0010-0000-0E00-000004000000}" name="Afiliados Totales" dataDxfId="599" dataCellStyle="Normal 2 2">
      <calculatedColumnFormula>C11+D11</calculatedColumnFormula>
    </tableColumn>
    <tableColumn id="5" xr3:uid="{00000000-0010-0000-0E00-000005000000}" name="% Afiliados   titulares " dataDxfId="598" dataCellStyle="Normal 2 2">
      <calculatedColumnFormula>C11/E11</calculatedColumnFormula>
    </tableColumn>
    <tableColumn id="6" xr3:uid="{00000000-0010-0000-0E00-000006000000}" name=" % Afiliados Dependientes" dataDxfId="597" dataCellStyle="Normal 2 2">
      <calculatedColumnFormula>D11/E11</calculatedColumnFormula>
    </tableColumn>
    <tableColumn id="7" xr3:uid="{00000000-0010-0000-0E00-000007000000}" name="Índice de dependencia RS" dataDxfId="596" dataCellStyle="Normal 2 2">
      <calculatedColumnFormula>D11/C11</calculatedColumnFormula>
    </tableColumn>
    <tableColumn id="8" xr3:uid="{00000000-0010-0000-0E00-000008000000}" name=" Dependendientes por cada 100 titulares" dataDxfId="595">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a15" displayName="Tabla15" ref="B10:I29" totalsRowShown="0" headerRowDxfId="594" dataDxfId="592" headerRowBorderDxfId="593" tableBorderDxfId="591" totalsRowBorderDxfId="590">
  <tableColumns count="8">
    <tableColumn id="1" xr3:uid="{00000000-0010-0000-0F00-000001000000}" name="Período" dataDxfId="589"/>
    <tableColumn id="2" xr3:uid="{00000000-0010-0000-0F00-000002000000}" name="Titulares_Masc" dataDxfId="588" dataCellStyle="Millares 2 4"/>
    <tableColumn id="3" xr3:uid="{00000000-0010-0000-0F00-000003000000}" name="Dependientes Directos_Masc" dataDxfId="587" dataCellStyle="Millares 2 4"/>
    <tableColumn id="4" xr3:uid="{00000000-0010-0000-0F00-000004000000}" name="Total Masculino" dataDxfId="586" dataCellStyle="Millares 2 4">
      <calculatedColumnFormula>C11+D11</calculatedColumnFormula>
    </tableColumn>
    <tableColumn id="5" xr3:uid="{00000000-0010-0000-0F00-000005000000}" name="Titulares_Fem" dataDxfId="585" dataCellStyle="Millares 2 4"/>
    <tableColumn id="6" xr3:uid="{00000000-0010-0000-0F00-000006000000}" name="Dependientes Directos_Fem" dataDxfId="584" dataCellStyle="Millares 2 4"/>
    <tableColumn id="7" xr3:uid="{00000000-0010-0000-0F00-000007000000}" name="Total Femenino" dataDxfId="583" dataCellStyle="Millares 2 4">
      <calculatedColumnFormula>F11+G11</calculatedColumnFormula>
    </tableColumn>
    <tableColumn id="8" xr3:uid="{00000000-0010-0000-0F00-000008000000}" name="Total Afiliados SFS RS" dataDxfId="582"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a224972" displayName="Tabla224972" ref="A8:G27" totalsRowShown="0" headerRowDxfId="581" dataDxfId="579" headerRowBorderDxfId="580" tableBorderDxfId="578" totalsRowBorderDxfId="577">
  <tableColumns count="7">
    <tableColumn id="1" xr3:uid="{00000000-0010-0000-1000-000001000000}" name="Grupo" dataDxfId="576" dataCellStyle="Millares 2 4"/>
    <tableColumn id="2" xr3:uid="{00000000-0010-0000-1000-000002000000}" name="Afiliados por Grupo de Edad" dataDxfId="575">
      <calculatedColumnFormula>+D9+F9</calculatedColumnFormula>
    </tableColumn>
    <tableColumn id="3" xr3:uid="{00000000-0010-0000-1000-000003000000}" name="%" dataDxfId="574">
      <calculatedColumnFormula>+B9/$B$27</calculatedColumnFormula>
    </tableColumn>
    <tableColumn id="4" xr3:uid="{00000000-0010-0000-1000-000004000000}" name="Hombres" dataDxfId="573"/>
    <tableColumn id="5" xr3:uid="{00000000-0010-0000-1000-000005000000}" name=" % Hombres" dataDxfId="572">
      <calculatedColumnFormula>D9/B9</calculatedColumnFormula>
    </tableColumn>
    <tableColumn id="6" xr3:uid="{00000000-0010-0000-1000-000006000000}" name="Mujeres" dataDxfId="571"/>
    <tableColumn id="7" xr3:uid="{00000000-0010-0000-1000-000007000000}" name=" %  Mujeres" dataDxfId="570">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a22497275" displayName="Tabla22497275" ref="U8:Y27" totalsRowShown="0" headerRowDxfId="569" dataDxfId="567" headerRowBorderDxfId="568" tableBorderDxfId="566" totalsRowBorderDxfId="565">
  <tableColumns count="5">
    <tableColumn id="1" xr3:uid="{00000000-0010-0000-1100-000001000000}" name="Grupo" dataDxfId="564" dataCellStyle="Millares 2 4"/>
    <tableColumn id="2" xr3:uid="{00000000-0010-0000-1100-000002000000}" name="Afiliados por Grupo de Edad" dataDxfId="563">
      <calculatedColumnFormula>+X9+Y9</calculatedColumnFormula>
    </tableColumn>
    <tableColumn id="3" xr3:uid="{00000000-0010-0000-1100-000003000000}" name="%" dataDxfId="562">
      <calculatedColumnFormula>+V9/$B$27</calculatedColumnFormula>
    </tableColumn>
    <tableColumn id="4" xr3:uid="{00000000-0010-0000-1100-000004000000}" name="Hombres" dataDxfId="561">
      <calculatedColumnFormula>+Tabla224972[[#This Row],[Hombres]]</calculatedColumnFormula>
    </tableColumn>
    <tableColumn id="6" xr3:uid="{00000000-0010-0000-1100-000006000000}" name="Mujeres" dataDxfId="560">
      <calculatedColumnFormula>+Tabla224972[[#This Row],[Mujeres]]</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a475461" displayName="Tabla475461" ref="A7:C13" totalsRowShown="0" headerRowDxfId="559" dataDxfId="557" headerRowBorderDxfId="558" tableBorderDxfId="556" totalsRowBorderDxfId="555">
  <tableColumns count="3">
    <tableColumn id="1" xr3:uid="{00000000-0010-0000-1200-000001000000}" name="Región Geográfica" dataDxfId="554"/>
    <tableColumn id="3" xr3:uid="{00000000-0010-0000-1200-000003000000}" name="Total" dataDxfId="553"/>
    <tableColumn id="4" xr3:uid="{00000000-0010-0000-1200-000004000000}" name="%" dataDxfId="55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5:H24" totalsRowShown="0" headerRowDxfId="754" dataDxfId="752" headerRowBorderDxfId="753" tableBorderDxfId="751" totalsRowBorderDxfId="750">
  <tableColumns count="8">
    <tableColumn id="1" xr3:uid="{00000000-0010-0000-0100-000001000000}" name="Mes / Año" dataDxfId="749"/>
    <tableColumn id="2" xr3:uid="{00000000-0010-0000-0100-000002000000}" name="Afiliación  RC" dataDxfId="748"/>
    <tableColumn id="3" xr3:uid="{00000000-0010-0000-0100-000003000000}" name="Afiliación RS" dataDxfId="747"/>
    <tableColumn id="4" xr3:uid="{00000000-0010-0000-0100-000004000000}" name="Pensionados" dataDxfId="746"/>
    <tableColumn id="5" xr3:uid="{00000000-0010-0000-0100-000005000000}" name="Total " dataDxfId="745">
      <calculatedColumnFormula>SUM(B6:D6)</calculatedColumnFormula>
    </tableColumn>
    <tableColumn id="6" xr3:uid="{00000000-0010-0000-0100-000006000000}" name="%  RC " dataDxfId="744">
      <calculatedColumnFormula>B6/E6</calculatedColumnFormula>
    </tableColumn>
    <tableColumn id="7" xr3:uid="{00000000-0010-0000-0100-000007000000}" name="%   RS " dataDxfId="743">
      <calculatedColumnFormula>C6/E6</calculatedColumnFormula>
    </tableColumn>
    <tableColumn id="8" xr3:uid="{00000000-0010-0000-0100-000008000000}" name="%Pensionados " dataDxfId="742">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a47546062" displayName="Tabla47546062" ref="A23:C34" totalsRowShown="0" headerRowDxfId="551" dataDxfId="549" headerRowBorderDxfId="550" tableBorderDxfId="548" totalsRowBorderDxfId="547">
  <tableColumns count="3">
    <tableColumn id="2" xr3:uid="{00000000-0010-0000-1300-000002000000}" name="Región de Salud " dataDxfId="546"/>
    <tableColumn id="3" xr3:uid="{00000000-0010-0000-1300-000003000000}" name="Total" dataDxfId="545"/>
    <tableColumn id="4" xr3:uid="{00000000-0010-0000-1300-000004000000}" name="%" dataDxfId="544"/>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4000000}" name="Tabla4863" displayName="Tabla4863" ref="C12:E46" totalsRowShown="0" headerRowDxfId="543" dataDxfId="541" headerRowBorderDxfId="542" tableBorderDxfId="540" totalsRowBorderDxfId="539">
  <sortState xmlns:xlrd2="http://schemas.microsoft.com/office/spreadsheetml/2017/richdata2" ref="C13:E38">
    <sortCondition descending="1" ref="D5:D38"/>
  </sortState>
  <tableColumns count="3">
    <tableColumn id="1" xr3:uid="{00000000-0010-0000-1400-000001000000}" name="Provincias" dataDxfId="538"/>
    <tableColumn id="10" xr3:uid="{00000000-0010-0000-1400-00000A000000}" name="Feb. 2026" dataDxfId="537">
      <calculatedColumnFormula>+#REF!</calculatedColumnFormula>
    </tableColumn>
    <tableColumn id="12" xr3:uid="{00000000-0010-0000-1400-00000C000000}" name="% Provincia" dataDxfId="536">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a4754616580" displayName="Tabla4754616580" ref="A6:C10" totalsRowShown="0" headerRowDxfId="535" dataDxfId="533" headerRowBorderDxfId="534" tableBorderDxfId="532" totalsRowBorderDxfId="531">
  <tableColumns count="3">
    <tableColumn id="1" xr3:uid="{00000000-0010-0000-1500-000001000000}" name="Pensionados" dataDxfId="530"/>
    <tableColumn id="3" xr3:uid="{00000000-0010-0000-1500-000003000000}" name="Total" dataDxfId="529"/>
    <tableColumn id="4" xr3:uid="{00000000-0010-0000-1500-000004000000}" name="%" dataDxfId="528"/>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6000000}" name="Tabla47546165" displayName="Tabla47546165" ref="A7:C11" totalsRowShown="0" headerRowDxfId="527" dataDxfId="525" headerRowBorderDxfId="526" tableBorderDxfId="524" totalsRowBorderDxfId="523">
  <tableColumns count="3">
    <tableColumn id="1" xr3:uid="{00000000-0010-0000-1600-000001000000}" name="Categoria de ARS" dataDxfId="522"/>
    <tableColumn id="3" xr3:uid="{00000000-0010-0000-1600-000003000000}" name="Total" dataDxfId="521"/>
    <tableColumn id="4" xr3:uid="{00000000-0010-0000-1600-000004000000}" name="%" dataDxfId="520"/>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7000000}" name="Tabla22497276" displayName="Tabla22497276" ref="A8:G27" totalsRowShown="0" headerRowDxfId="519" dataDxfId="517" headerRowBorderDxfId="518" tableBorderDxfId="516" totalsRowBorderDxfId="515">
  <tableColumns count="7">
    <tableColumn id="1" xr3:uid="{00000000-0010-0000-1700-000001000000}" name="rango de edad" dataDxfId="514" dataCellStyle="Millares 2 4"/>
    <tableColumn id="2" xr3:uid="{00000000-0010-0000-1700-000002000000}" name="Afiliados por Grupo de Edad" dataDxfId="513">
      <calculatedColumnFormula>+D9+F9</calculatedColumnFormula>
    </tableColumn>
    <tableColumn id="3" xr3:uid="{00000000-0010-0000-1700-000003000000}" name="%" dataDxfId="512">
      <calculatedColumnFormula>+B9/$B$27</calculatedColumnFormula>
    </tableColumn>
    <tableColumn id="4" xr3:uid="{00000000-0010-0000-1700-000004000000}" name="Hombres" dataDxfId="511"/>
    <tableColumn id="5" xr3:uid="{00000000-0010-0000-1700-000005000000}" name=" % Hombres" dataDxfId="510">
      <calculatedColumnFormula>D9/B9</calculatedColumnFormula>
    </tableColumn>
    <tableColumn id="6" xr3:uid="{00000000-0010-0000-1700-000006000000}" name="Mujeres" dataDxfId="509"/>
    <tableColumn id="7" xr3:uid="{00000000-0010-0000-1700-000007000000}" name=" %  Mujeres" dataDxfId="508">
      <calculatedColumnFormula>+F9/B9</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la2" displayName="Tabla2" ref="A6:L25" totalsRowShown="0" headerRowDxfId="507" dataDxfId="505" headerRowBorderDxfId="506" tableBorderDxfId="504" totalsRowBorderDxfId="503">
  <tableColumns count="12">
    <tableColumn id="1" xr3:uid="{00000000-0010-0000-1800-000001000000}" name="Años" dataDxfId="502"/>
    <tableColumn id="3" xr3:uid="{00000000-0010-0000-1800-000003000000}" name="Empresas Privadas" dataDxfId="501"/>
    <tableColumn id="4" xr3:uid="{00000000-0010-0000-1800-000004000000}" name=" Empresas Públicas " dataDxfId="500"/>
    <tableColumn id="5" xr3:uid="{00000000-0010-0000-1800-000005000000}" name="Empresas Públicas Centralizadas" dataDxfId="499"/>
    <tableColumn id="14" xr3:uid="{00000000-0010-0000-1800-00000E000000}" name="Empresas Pendiente en Clasificar" dataDxfId="498"/>
    <tableColumn id="7" xr3:uid="{00000000-0010-0000-1800-000007000000}" name="Total Empresas" dataDxfId="497">
      <calculatedColumnFormula>SUM(B7:E7)</calculatedColumnFormula>
    </tableColumn>
    <tableColumn id="8" xr3:uid="{00000000-0010-0000-1800-000008000000}" name=" Empleados Privados" dataDxfId="496"/>
    <tableColumn id="9" xr3:uid="{00000000-0010-0000-1800-000009000000}" name="Empleados  Públicos " dataDxfId="495"/>
    <tableColumn id="10" xr3:uid="{00000000-0010-0000-1800-00000A000000}" name="Empleados Públicos Centralizados" dataDxfId="494"/>
    <tableColumn id="12" xr3:uid="{00000000-0010-0000-1800-00000C000000}" name="Total  Empleados" dataDxfId="493">
      <calculatedColumnFormula>SUM(G7:I7)+Tabla2[[#This Row],[Empresas y Empleados sin claficar]]</calculatedColumnFormula>
    </tableColumn>
    <tableColumn id="11" xr3:uid="{00000000-0010-0000-1800-00000B000000}" name="Empresas y Empleados sin claficar" dataDxfId="492">
      <calculatedColumnFormula>+Tabla2[[#This Row],[Empresas Pendiente en Clasificar]]</calculatedColumnFormula>
    </tableColumn>
    <tableColumn id="13" xr3:uid="{00000000-0010-0000-1800-00000D000000}" name="Relación Promedio Empleados / Empresas" dataDxfId="491"/>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a23" displayName="Tabla23" ref="A4:E25" totalsRowShown="0" headerRowDxfId="490" dataDxfId="488" headerRowBorderDxfId="489" tableBorderDxfId="487" totalsRowBorderDxfId="486">
  <tableColumns count="5">
    <tableColumn id="1" xr3:uid="{00000000-0010-0000-1900-000001000000}" name="Años" dataDxfId="485"/>
    <tableColumn id="2" xr3:uid="{00000000-0010-0000-1900-000002000000}" name="Afiliación al SRL" dataDxfId="484"/>
    <tableColumn id="3" xr3:uid="{00000000-0010-0000-1900-000003000000}" name="Total Casos de Accid. Laborales y Enf. Prof." dataDxfId="483"/>
    <tableColumn id="4" xr3:uid="{00000000-0010-0000-1900-000004000000}" name="Accidentabilidad Afiliados_x000a_(No. de accidentes por cada 100,000 afiliados)" dataDxfId="482"/>
    <tableColumn id="5" xr3:uid="{00000000-0010-0000-1900-000005000000}" name="Tasa de accidentabilidad   " dataDxfId="481"/>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a21" displayName="Tabla21" ref="A6:D25" totalsRowShown="0" headerRowDxfId="480" dataDxfId="478" headerRowBorderDxfId="479" tableBorderDxfId="477" totalsRowBorderDxfId="476">
  <tableColumns count="4">
    <tableColumn id="1" xr3:uid="{00000000-0010-0000-1A00-000001000000}" name="Años" dataDxfId="475"/>
    <tableColumn id="2" xr3:uid="{00000000-0010-0000-1A00-000002000000}" name="Ocupada Sector Formal" dataDxfId="474"/>
    <tableColumn id="3" xr3:uid="{00000000-0010-0000-1A00-000003000000}" name="Afiliados  SRL" dataDxfId="473">
      <calculatedColumnFormula>+'4.SRL'!B5</calculatedColumnFormula>
    </tableColumn>
    <tableColumn id="4" xr3:uid="{00000000-0010-0000-1A00-000004000000}" name="% Crecimiento" dataDxfId="472">
      <calculatedColumnFormula>C7/C6-1</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a22" displayName="Tabla22" ref="A7:G24" totalsRowShown="0" headerRowDxfId="471" dataDxfId="469" headerRowBorderDxfId="470" tableBorderDxfId="468" totalsRowBorderDxfId="467">
  <tableColumns count="7">
    <tableColumn id="1" xr3:uid="{00000000-0010-0000-1B00-000001000000}" name="Grupo" dataDxfId="466"/>
    <tableColumn id="2" xr3:uid="{00000000-0010-0000-1B00-000002000000}" name="Afiliados por Grupo de Edad" dataDxfId="465"/>
    <tableColumn id="3" xr3:uid="{00000000-0010-0000-1B00-000003000000}" name="%" dataDxfId="464"/>
    <tableColumn id="4" xr3:uid="{00000000-0010-0000-1B00-000004000000}" name="Hombres" dataDxfId="463"/>
    <tableColumn id="5" xr3:uid="{00000000-0010-0000-1B00-000005000000}" name=" % Hombres" dataDxfId="462">
      <calculatedColumnFormula>D8/B8</calculatedColumnFormula>
    </tableColumn>
    <tableColumn id="6" xr3:uid="{00000000-0010-0000-1B00-000006000000}" name="Mujeres" dataDxfId="461"/>
    <tableColumn id="7" xr3:uid="{00000000-0010-0000-1B00-000007000000}" name=" %  Mujeres" dataDxfId="460">
      <calculatedColumnFormula>+F8/B8</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a7" displayName="Tabla7" ref="A6:D25" totalsRowShown="0" headerRowDxfId="459" dataDxfId="457" headerRowBorderDxfId="458" tableBorderDxfId="456" totalsRowBorderDxfId="455">
  <tableColumns count="4">
    <tableColumn id="1" xr3:uid="{00000000-0010-0000-1C00-000001000000}" name="Año" dataDxfId="454" dataCellStyle="Normal 2"/>
    <tableColumn id="2" xr3:uid="{00000000-0010-0000-1C00-000002000000}" name="Cotizantes" dataDxfId="453" dataCellStyle="Millares 2"/>
    <tableColumn id="3" xr3:uid="{00000000-0010-0000-1C00-000003000000}" name="Afiliados " dataDxfId="452" dataCellStyle="Millares 2"/>
    <tableColumn id="4" xr3:uid="{00000000-0010-0000-1C00-000004000000}" name="Densidad de Cotizantes" dataDxfId="451" dataCellStyle="Normal 2">
      <calculatedColumnFormula>B7/C7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4" totalsRowShown="0" headerRowDxfId="741" dataDxfId="739" headerRowBorderDxfId="740" tableBorderDxfId="738" totalsRowBorderDxfId="737" dataCellStyle="Millares 2 4">
  <tableColumns count="16">
    <tableColumn id="1" xr3:uid="{00000000-0010-0000-0200-000001000000}" name="Mes / Año" dataDxfId="736" dataCellStyle="Millares 2 4"/>
    <tableColumn id="2" xr3:uid="{00000000-0010-0000-0200-000002000000}" name="RS-Hombres" dataDxfId="735" dataCellStyle="Millares 2 4"/>
    <tableColumn id="4" xr3:uid="{00000000-0010-0000-0200-000004000000}" name="RS-Mujeres" dataDxfId="734" dataCellStyle="Millares 2 4"/>
    <tableColumn id="6" xr3:uid="{00000000-0010-0000-0200-000006000000}" name="RC-Hombres " dataDxfId="733" dataCellStyle="Millares 2 4"/>
    <tableColumn id="8" xr3:uid="{00000000-0010-0000-0200-000008000000}" name="RC-Mujeres" dataDxfId="732" dataCellStyle="Millares 2 4"/>
    <tableColumn id="22" xr3:uid="{00000000-0010-0000-0200-000016000000}" name="RET-Hombres " dataDxfId="731" dataCellStyle="Millares 2 4"/>
    <tableColumn id="21" xr3:uid="{00000000-0010-0000-0200-000015000000}" name="RET- Mujeres" dataDxfId="730" dataCellStyle="Millares 2 4"/>
    <tableColumn id="20" xr3:uid="{00000000-0010-0000-0200-000014000000}" name="Total" dataDxfId="729" dataCellStyle="Millares 2 4"/>
    <tableColumn id="10" xr3:uid="{00000000-0010-0000-0200-00000A000000}" name="SFS-Hombres " dataDxfId="728" dataCellStyle="Millares 2 4"/>
    <tableColumn id="12" xr3:uid="{00000000-0010-0000-0200-00000C000000}" name="SFS-Mujeres  " dataDxfId="727" dataCellStyle="Millares 2 4">
      <calculatedColumnFormula>+E5+C5</calculatedColumnFormula>
    </tableColumn>
    <tableColumn id="14" xr3:uid="{00000000-0010-0000-0200-00000E000000}" name="SFS-Total " dataDxfId="726" dataCellStyle="Millares 2 4">
      <calculatedColumnFormula>I5+J5</calculatedColumnFormula>
    </tableColumn>
    <tableColumn id="15" xr3:uid="{00000000-0010-0000-0200-00000F000000}" name="Indice de Masculinidad (IM) del  RC" dataDxfId="725" dataCellStyle="Millares 2 4">
      <calculatedColumnFormula>+D5/E5</calculatedColumnFormula>
    </tableColumn>
    <tableColumn id="16" xr3:uid="{00000000-0010-0000-0200-000010000000}" name="Indice de Femenidad  (IF)_x000a_RC" dataDxfId="724" dataCellStyle="Millares 2 4">
      <calculatedColumnFormula>E5/D5</calculatedColumnFormula>
    </tableColumn>
    <tableColumn id="17" xr3:uid="{00000000-0010-0000-0200-000011000000}" name="Indice de Feminidad (IF) RS" dataDxfId="723" dataCellStyle="Millares 2 4">
      <calculatedColumnFormula>+B5/C5</calculatedColumnFormula>
    </tableColumn>
    <tableColumn id="18" xr3:uid="{00000000-0010-0000-0200-000012000000}" name="% Mujeres SFS" dataDxfId="722" dataCellStyle="Millares 2 4">
      <calculatedColumnFormula>+#REF!/#REF!</calculatedColumnFormula>
    </tableColumn>
    <tableColumn id="19" xr3:uid="{00000000-0010-0000-0200-000013000000}" name="% Hombres SFS" dataDxfId="721"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D000000}" name="Tabla9" displayName="Tabla9" ref="A5:D24" totalsRowShown="0" headerRowDxfId="450" dataDxfId="448" headerRowBorderDxfId="449" tableBorderDxfId="447" totalsRowBorderDxfId="446">
  <tableColumns count="4">
    <tableColumn id="1" xr3:uid="{00000000-0010-0000-1D00-000001000000}" name="Años" dataDxfId="445" dataCellStyle="Normal 2"/>
    <tableColumn id="2" xr3:uid="{00000000-0010-0000-1D00-000002000000}" name="Trabajadores Cotizantes " dataDxfId="444" dataCellStyle="Millares 2">
      <calculatedColumnFormula>+'2. SVDS'!B7</calculatedColumnFormula>
    </tableColumn>
    <tableColumn id="3" xr3:uid="{00000000-0010-0000-1D00-000003000000}" name="Población Ocupada Formal" dataDxfId="443" dataCellStyle="Millares 2"/>
    <tableColumn id="4" xr3:uid="{00000000-0010-0000-1D00-000004000000}" name="% Cotizantes/ Pobl. Asalariada" dataDxfId="442">
      <calculatedColumnFormula>B6/C6</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E000000}" name="Tabla5759" displayName="Tabla5759" ref="A6:C18" totalsRowCount="1" headerRowDxfId="441" dataDxfId="439" totalsRowDxfId="437" headerRowBorderDxfId="440" tableBorderDxfId="438" headerRowCellStyle="Millares 5 2">
  <tableColumns count="3">
    <tableColumn id="1" xr3:uid="{00000000-0010-0000-1E00-000001000000}" name="Edad" totalsRowLabel="Fuente: SIPEN" dataDxfId="436" totalsRowDxfId="435" dataCellStyle="Normal 13 2"/>
    <tableColumn id="2" xr3:uid="{00000000-0010-0000-1E00-000002000000}" name="Cotizantes" dataDxfId="434" totalsRowDxfId="433"/>
    <tableColumn id="3" xr3:uid="{00000000-0010-0000-1E00-000003000000}" name="%" dataDxfId="432" totalsRowDxfId="431"/>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a20" displayName="Tabla20" ref="A5:C15" totalsRowShown="0" headerRowDxfId="430" dataDxfId="428" headerRowBorderDxfId="429" tableBorderDxfId="427" totalsRowBorderDxfId="426">
  <tableColumns count="3">
    <tableColumn id="1" xr3:uid="{00000000-0010-0000-1F00-000001000000}" name="Cantidad de Salarios Mínimos Cotizables" dataDxfId="425" dataCellStyle="Normal 13 2"/>
    <tableColumn id="2" xr3:uid="{00000000-0010-0000-1F00-000002000000}" name="Cotizantes" dataDxfId="424"/>
    <tableColumn id="3" xr3:uid="{00000000-0010-0000-1F00-000003000000}" name="%" dataDxfId="423"/>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a63" displayName="Tabla63" ref="B4:H23" totalsRowShown="0" headerRowDxfId="422" dataDxfId="420" headerRowBorderDxfId="421" tableBorderDxfId="419" totalsRowBorderDxfId="418">
  <tableColumns count="7">
    <tableColumn id="1" xr3:uid="{00000000-0010-0000-2000-000001000000}" name="Mes" dataDxfId="417"/>
    <tableColumn id="2" xr3:uid="{00000000-0010-0000-2000-000002000000}" name="Afiliados Masculino" dataDxfId="416"/>
    <tableColumn id="3" xr3:uid="{00000000-0010-0000-2000-000003000000}" name="Afiliados Femeninos" dataDxfId="415"/>
    <tableColumn id="4" xr3:uid="{00000000-0010-0000-2000-000004000000}" name="Total _x000a_Afiliados" dataDxfId="414">
      <calculatedColumnFormula>+Tabla63[[#This Row],[Afiliados Femeninos]]+Tabla63[[#This Row],[Afiliados Masculino]]</calculatedColumnFormula>
    </tableColumn>
    <tableColumn id="5" xr3:uid="{00000000-0010-0000-2000-000005000000}" name="Cotizantes Masculinos" dataDxfId="413"/>
    <tableColumn id="6" xr3:uid="{00000000-0010-0000-2000-000006000000}" name="Cotizantes Femenino " dataDxfId="412"/>
    <tableColumn id="7" xr3:uid="{00000000-0010-0000-2000-000007000000}" name="Total _x000a_Cotizantes" dataDxfId="411">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a67" displayName="Tabla67" ref="A8:B25" totalsRowShown="0" headerRowDxfId="410" dataDxfId="408" headerRowBorderDxfId="409">
  <tableColumns count="2">
    <tableColumn id="1" xr3:uid="{00000000-0010-0000-2100-000001000000}" name="Períodos" dataDxfId="407"/>
    <tableColumn id="2" xr3:uid="{00000000-0010-0000-2100-000002000000}" name="Casos" dataDxfId="40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a18" displayName="Tabla18" ref="A5:O23" totalsRowShown="0" headerRowDxfId="405" dataDxfId="403" headerRowBorderDxfId="404" tableBorderDxfId="402" totalsRowBorderDxfId="401">
  <tableColumns count="15">
    <tableColumn id="1" xr3:uid="{00000000-0010-0000-2200-000001000000}" name="Período" dataDxfId="400"/>
    <tableColumn id="2" xr3:uid="{00000000-0010-0000-2200-000002000000}" name="Atlántico" dataDxfId="399"/>
    <tableColumn id="3" xr3:uid="{00000000-0010-0000-2200-000003000000}" name="Crecer" dataDxfId="398"/>
    <tableColumn id="4" xr3:uid="{00000000-0010-0000-2200-000004000000}" name="JMMB-BDI" dataDxfId="397"/>
    <tableColumn id="5" xr3:uid="{00000000-0010-0000-2200-000005000000}" name="Popular" dataDxfId="396"/>
    <tableColumn id="6" xr3:uid="{00000000-0010-0000-2200-000006000000}" name="Reservas" dataDxfId="395"/>
    <tableColumn id="7" xr3:uid="{00000000-0010-0000-2200-000007000000}" name="Romana" dataDxfId="394"/>
    <tableColumn id="8" xr3:uid="{00000000-0010-0000-2200-000008000000}" name="Siembra" dataDxfId="393"/>
    <tableColumn id="9" xr3:uid="{00000000-0010-0000-2200-000009000000}" name="Total" dataDxfId="392"/>
    <tableColumn id="10" xr3:uid="{00000000-0010-0000-2200-00000A000000}" name="Ministerio de Hacienda" dataDxfId="391"/>
    <tableColumn id="11" xr3:uid="{00000000-0010-0000-2200-00000B000000}" name="Plan  Sustitutivo del Banco Central" dataDxfId="390"/>
    <tableColumn id="12" xr3:uid="{00000000-0010-0000-2200-00000C000000}" name="Plan  Sustitutivo del Banco de Reservas" dataDxfId="389"/>
    <tableColumn id="13" xr3:uid="{00000000-0010-0000-2200-00000D000000}" name="Plan Sustitutivo INABIMA" dataDxfId="388"/>
    <tableColumn id="14" xr3:uid="{00000000-0010-0000-2200-00000E000000}" name="Total Reparto" dataDxfId="387"/>
    <tableColumn id="15" xr3:uid="{00000000-0010-0000-2200-00000F000000}" name="Total General" dataDxfId="386"/>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a19" displayName="Tabla19" ref="A4:O23" totalsRowShown="0" headerRowDxfId="385" dataDxfId="383" headerRowBorderDxfId="384" tableBorderDxfId="382" totalsRowBorderDxfId="381">
  <tableColumns count="15">
    <tableColumn id="1" xr3:uid="{00000000-0010-0000-2300-000001000000}" name="Año" dataDxfId="380" totalsRowDxfId="379"/>
    <tableColumn id="2" xr3:uid="{00000000-0010-0000-2300-000002000000}" name="Atlántico" dataDxfId="378" totalsRowDxfId="377"/>
    <tableColumn id="3" xr3:uid="{00000000-0010-0000-2300-000003000000}" name="Crecer" dataDxfId="376" totalsRowDxfId="375"/>
    <tableColumn id="4" xr3:uid="{00000000-0010-0000-2300-000004000000}" name="JMMB-BDI" dataDxfId="374" totalsRowDxfId="373"/>
    <tableColumn id="5" xr3:uid="{00000000-0010-0000-2300-000005000000}" name="Popular" dataDxfId="372" totalsRowDxfId="371"/>
    <tableColumn id="6" xr3:uid="{00000000-0010-0000-2300-000006000000}" name="Reservas" dataDxfId="370" totalsRowDxfId="369"/>
    <tableColumn id="7" xr3:uid="{00000000-0010-0000-2300-000007000000}" name="Romana" dataDxfId="368" totalsRowDxfId="367"/>
    <tableColumn id="8" xr3:uid="{00000000-0010-0000-2300-000008000000}" name="Siembra" dataDxfId="366" totalsRowDxfId="365"/>
    <tableColumn id="9" xr3:uid="{00000000-0010-0000-2300-000009000000}" name="Total AFP" dataDxfId="364" totalsRowDxfId="363"/>
    <tableColumn id="10" xr3:uid="{00000000-0010-0000-2300-00000A000000}" name="FPBC" dataDxfId="362" totalsRowDxfId="361"/>
    <tableColumn id="11" xr3:uid="{00000000-0010-0000-2300-00000B000000}" name="Bco Reservas" dataDxfId="360" totalsRowDxfId="359"/>
    <tableColumn id="12" xr3:uid="{00000000-0010-0000-2300-00000C000000}" name="INABIMA" dataDxfId="358" totalsRowDxfId="357"/>
    <tableColumn id="13" xr3:uid="{00000000-0010-0000-2300-00000D000000}" name="Ministerio de Hacienda" dataDxfId="356" totalsRowDxfId="355"/>
    <tableColumn id="14" xr3:uid="{00000000-0010-0000-2300-00000E000000}" name="Total Reparto" dataDxfId="354" totalsRowDxfId="353"/>
    <tableColumn id="15" xr3:uid="{00000000-0010-0000-2300-00000F000000}" name="Total General" dataDxfId="352" totalsRowDxfId="351"/>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4000000}" name="Tabla16" displayName="Tabla16" ref="A5:N24" totalsRowShown="0" headerRowDxfId="350" dataDxfId="348" headerRowBorderDxfId="349">
  <tableColumns count="14">
    <tableColumn id="1" xr3:uid="{00000000-0010-0000-2400-000001000000}" name="Años" dataDxfId="347"/>
    <tableColumn id="2" xr3:uid="{00000000-0010-0000-2400-000002000000}" name="Atlántico" dataDxfId="346"/>
    <tableColumn id="3" xr3:uid="{00000000-0010-0000-2400-000003000000}" name="Crecer" dataDxfId="345"/>
    <tableColumn id="4" xr3:uid="{00000000-0010-0000-2400-000004000000}" name="JMMB-BDI" dataDxfId="344"/>
    <tableColumn id="5" xr3:uid="{00000000-0010-0000-2400-000005000000}" name="Popular" dataDxfId="343"/>
    <tableColumn id="6" xr3:uid="{00000000-0010-0000-2400-000006000000}" name="Reservas" dataDxfId="342"/>
    <tableColumn id="7" xr3:uid="{00000000-0010-0000-2400-000007000000}" name="Romana" dataDxfId="341"/>
    <tableColumn id="8" xr3:uid="{00000000-0010-0000-2400-000008000000}" name="Siembra" dataDxfId="340"/>
    <tableColumn id="9" xr3:uid="{00000000-0010-0000-2400-000009000000}" name="Total" dataDxfId="339"/>
    <tableColumn id="10" xr3:uid="{00000000-0010-0000-2400-00000A000000}" name="Ministerio de Hacienda" dataDxfId="338"/>
    <tableColumn id="11" xr3:uid="{00000000-0010-0000-2400-00000B000000}" name="Plan  Sustitutivo del Banco Central" dataDxfId="337"/>
    <tableColumn id="12" xr3:uid="{00000000-0010-0000-2400-00000C000000}" name="Plan  Sustitutivo del Banco de Reservas" dataDxfId="336"/>
    <tableColumn id="13" xr3:uid="{00000000-0010-0000-2400-00000D000000}" name="Plan Sustitutivo INABIMA" dataDxfId="335"/>
    <tableColumn id="14" xr3:uid="{00000000-0010-0000-2400-00000E000000}" name="Total General" dataDxfId="334"/>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a29" displayName="Tabla29" ref="A6:D10" totalsRowShown="0" headerRowDxfId="333" dataDxfId="331" headerRowBorderDxfId="332" tableBorderDxfId="330" dataCellStyle="Millares 4">
  <tableColumns count="4">
    <tableColumn id="1" xr3:uid="{00000000-0010-0000-2500-000001000000}" name="Cuentas" dataDxfId="329" dataCellStyle="Millares 4"/>
    <tableColumn id="8" xr3:uid="{00000000-0010-0000-2500-000008000000}" name="2025" dataDxfId="328" dataCellStyle="Millares 4"/>
    <tableColumn id="5" xr3:uid="{00000000-0010-0000-2500-000005000000}" name="Mar. 2026" dataDxfId="327" dataCellStyle="Millares 4"/>
    <tableColumn id="11" xr3:uid="{00000000-0010-0000-2500-00000B000000}" name="Total" dataDxfId="326" dataCellStyle="Millares 4">
      <calculatedColumnFormula>SUM(B7:C7)</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a30" displayName="Tabla30" ref="A4:F31" totalsRowCount="1" headerRowDxfId="325" dataDxfId="323" headerRowBorderDxfId="324" tableBorderDxfId="322" totalsRowBorderDxfId="321">
  <autoFilter ref="A4:F30" xr:uid="{00000000-0009-0000-0100-00001D000000}"/>
  <tableColumns count="6">
    <tableColumn id="1" xr3:uid="{00000000-0010-0000-2600-000001000000}" name="No." dataDxfId="320" totalsRowDxfId="319"/>
    <tableColumn id="2" xr3:uid="{00000000-0010-0000-2600-000002000000}" name="ARS" dataDxfId="318" totalsRowDxfId="317"/>
    <tableColumn id="3" xr3:uid="{00000000-0010-0000-2600-000003000000}" name="Total General" dataDxfId="316" totalsRowDxfId="315"/>
    <tableColumn id="5" xr3:uid="{00000000-0010-0000-2600-000005000000}" name=" Mar. 2026" dataDxfId="314" totalsRowDxfId="313">
      <calculatedColumnFormula>+'Resumen '!M75</calculatedColumnFormula>
    </tableColumn>
    <tableColumn id="4" xr3:uid="{00000000-0010-0000-2600-000004000000}" name="2025" dataDxfId="312" totalsRowDxfId="311"/>
    <tableColumn id="7" xr3:uid="{00000000-0010-0000-2600-000007000000}" name="2022-2024" dataDxfId="310" totalsRowDxfId="309">
      <calculatedColumnFormula>+#REF!+#REF!</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3000000}" name="Tabla224973" displayName="Tabla224973" ref="C8:I27" totalsRowShown="0" headerRowDxfId="720" dataDxfId="718" headerRowBorderDxfId="719" tableBorderDxfId="717" totalsRowBorderDxfId="716">
  <tableColumns count="7">
    <tableColumn id="1" xr3:uid="{00000000-0010-0000-0300-000001000000}" name="Grupo" dataDxfId="715" dataCellStyle="Millares 2 4"/>
    <tableColumn id="2" xr3:uid="{00000000-0010-0000-0300-000002000000}" name="Afiliados SFS  " dataDxfId="714"/>
    <tableColumn id="3" xr3:uid="{00000000-0010-0000-0300-000003000000}" name="%" dataDxfId="713">
      <calculatedColumnFormula>+D9/$D$27</calculatedColumnFormula>
    </tableColumn>
    <tableColumn id="4" xr3:uid="{00000000-0010-0000-0300-000004000000}" name="Hombres" dataDxfId="712"/>
    <tableColumn id="5" xr3:uid="{00000000-0010-0000-0300-000005000000}" name=" % Hombres" dataDxfId="711">
      <calculatedColumnFormula>F9/D9</calculatedColumnFormula>
    </tableColumn>
    <tableColumn id="6" xr3:uid="{00000000-0010-0000-0300-000006000000}" name="Mujeres" dataDxfId="710"/>
    <tableColumn id="7" xr3:uid="{00000000-0010-0000-0300-000007000000}" name=" %  Mujeres" dataDxfId="709">
      <calculatedColumnFormula>+H9/D9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7000000}" name="Tabla31" displayName="Tabla31" ref="A9:C17" totalsRowShown="0" headerRowDxfId="308" dataDxfId="306" headerRowBorderDxfId="307" tableBorderDxfId="305" headerRowCellStyle="Normal 2 12">
  <tableColumns count="3">
    <tableColumn id="1" xr3:uid="{00000000-0010-0000-2700-000001000000}" name="Instrumentos" dataDxfId="304" dataCellStyle="Normal 2 12"/>
    <tableColumn id="2" xr3:uid="{00000000-0010-0000-2700-000002000000}" name=" Total Invertido" dataDxfId="303"/>
    <tableColumn id="3" xr3:uid="{00000000-0010-0000-2700-000003000000}" name="%" dataDxfId="302" dataCellStyle="Normal 2 1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8000000}" name="Tabla32" displayName="Tabla32" ref="A5:C12" totalsRowShown="0" headerRowDxfId="301" dataDxfId="299" headerRowBorderDxfId="300" tableBorderDxfId="298" headerRowCellStyle="Millares 4">
  <tableColumns count="3">
    <tableColumn id="1" xr3:uid="{00000000-0010-0000-2800-000001000000}" name="Cuentas" dataDxfId="297" dataCellStyle="Millares 4"/>
    <tableColumn id="2" xr3:uid="{00000000-0010-0000-2800-000002000000}" name=" Total Invertido" dataDxfId="296"/>
    <tableColumn id="3" xr3:uid="{00000000-0010-0000-2800-000003000000}" name="%" dataDxfId="295" dataCellStyle="Normal 2 1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a34" displayName="Tabla34" ref="A5:C24" totalsRowShown="0" headerRowDxfId="294" dataDxfId="292" headerRowBorderDxfId="293" tableBorderDxfId="291" totalsRowBorderDxfId="290">
  <tableColumns count="3">
    <tableColumn id="1" xr3:uid="{00000000-0010-0000-2900-000001000000}" name="Año" dataDxfId="289" dataCellStyle="Normal 2"/>
    <tableColumn id="2" xr3:uid="{00000000-0010-0000-2900-000002000000}" name="Pagos a Pensionados" dataDxfId="288"/>
    <tableColumn id="3" xr3:uid="{00000000-0010-0000-2900-000003000000}" name="Total de Pensionados" dataDxfId="287"/>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7" displayName="Tabla37" ref="B9:C22" totalsRowShown="0" headerRowDxfId="286" dataDxfId="284" headerRowBorderDxfId="285" tableBorderDxfId="283" totalsRowBorderDxfId="282">
  <tableColumns count="2">
    <tableColumn id="1" xr3:uid="{00000000-0010-0000-2A00-000001000000}" name="Año" dataDxfId="281" dataCellStyle="Normal 2"/>
    <tableColumn id="2" xr3:uid="{00000000-0010-0000-2A00-000002000000}" name="Dispersión SVDS" dataDxfId="280"/>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a35" displayName="Tabla35" ref="A6:H16" totalsRowShown="0" headerRowDxfId="279" dataDxfId="277" headerRowBorderDxfId="278" tableBorderDxfId="276" totalsRowBorderDxfId="275" headerRowCellStyle="Normal 2 2" dataCellStyle="Normal 2 2">
  <tableColumns count="8">
    <tableColumn id="1" xr3:uid="{00000000-0010-0000-2B00-000001000000}" name="Cuentas" dataDxfId="274" dataCellStyle="Normal 2 2"/>
    <tableColumn id="9" xr3:uid="{00000000-0010-0000-2B00-000009000000}" name="2022" dataDxfId="273" dataCellStyle="Normal 2 2"/>
    <tableColumn id="8" xr3:uid="{00000000-0010-0000-2B00-000008000000}" name="2023" dataDxfId="272" dataCellStyle="Normal 2 2"/>
    <tableColumn id="10" xr3:uid="{00000000-0010-0000-2B00-00000A000000}" name="2024" dataDxfId="271" dataCellStyle="Normal 2 2"/>
    <tableColumn id="3" xr3:uid="{A4EB88B9-A44A-42E2-B060-1484A6D19D2D}" name="2025" dataDxfId="270" dataCellStyle="Normal 2 2"/>
    <tableColumn id="6" xr3:uid="{00000000-0010-0000-2B00-000006000000}" name="Mar. 2026" dataDxfId="269" dataCellStyle="Normal 2 2"/>
    <tableColumn id="7" xr3:uid="{00000000-0010-0000-2B00-000007000000}" name="Total" dataDxfId="268" dataCellStyle="Normal 2 2">
      <calculatedColumnFormula>SUM(B7:F7)</calculatedColumnFormula>
    </tableColumn>
    <tableColumn id="2" xr3:uid="{00000000-0010-0000-2B00-000002000000}" name="%" dataDxfId="267">
      <calculatedColumnFormula>+Tabla35[[#This Row],[Total]]/$G$16</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a36" displayName="Tabla36" ref="A6:G22" totalsRowShown="0" headerRowDxfId="266" dataDxfId="264" headerRowBorderDxfId="265" tableBorderDxfId="263" totalsRowBorderDxfId="262" headerRowCellStyle="Normal 43" dataCellStyle="Normal 114 2">
  <tableColumns count="7">
    <tableColumn id="1" xr3:uid="{00000000-0010-0000-2C00-000001000000}" name="Totales Generales" dataDxfId="261" dataCellStyle="Normal 114 2"/>
    <tableColumn id="7" xr3:uid="{00000000-0010-0000-2C00-000007000000}" name="2022" dataDxfId="260" dataCellStyle="Normal 114 2"/>
    <tableColumn id="8" xr3:uid="{00000000-0010-0000-2C00-000008000000}" name="2023" dataDxfId="259" dataCellStyle="Normal 114 2"/>
    <tableColumn id="9" xr3:uid="{00000000-0010-0000-2C00-000009000000}" name="2024" dataDxfId="258" dataCellStyle="Normal 114 2"/>
    <tableColumn id="3" xr3:uid="{D98ED33E-646B-4310-BA87-2A600383C867}" name="2025" dataDxfId="257" dataCellStyle="Normal 114 2"/>
    <tableColumn id="5" xr3:uid="{00000000-0010-0000-2C00-000005000000}" name="Mar. 2026" dataDxfId="256"/>
    <tableColumn id="6" xr3:uid="{00000000-0010-0000-2C00-000006000000}" name="Total" dataDxfId="255"/>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40" displayName="Tabla40" ref="A6:E15" totalsRowShown="0" headerRowDxfId="254" dataDxfId="252" headerRowBorderDxfId="253" tableBorderDxfId="251" totalsRowBorderDxfId="250" headerRowCellStyle="Normal 24">
  <tableColumns count="5">
    <tableColumn id="1" xr3:uid="{00000000-0010-0000-2D00-000001000000}" name="Período" dataDxfId="249"/>
    <tableColumn id="2" xr3:uid="{00000000-0010-0000-2D00-000002000000}" name="Patrimonio Fondos de Pensiones _x000a_(RD$ Millones)" dataDxfId="248"/>
    <tableColumn id="3" xr3:uid="{00000000-0010-0000-2D00-000003000000}" name="Tasa de crecimiento Anual" dataDxfId="247"/>
    <tableColumn id="4" xr3:uid="{00000000-0010-0000-2D00-000004000000}" name="Producto Interno Bruto (PIB) _x000a_(RD$ Millones)*" dataDxfId="246"/>
    <tableColumn id="5" xr3:uid="{00000000-0010-0000-2D00-000005000000}" name="Valor estimado  _x000a_% Patrimonio/ PIB" dataDxfId="245" dataCellStyle="Normal 24">
      <calculatedColumnFormula>B7/D7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E000000}" name="Tabla318" displayName="Tabla318" ref="A5:C12" totalsRowShown="0" headerRowDxfId="244" dataDxfId="242" headerRowBorderDxfId="243" tableBorderDxfId="241" totalsRowBorderDxfId="240">
  <sortState xmlns:xlrd2="http://schemas.microsoft.com/office/spreadsheetml/2017/richdata2" ref="A5:B10">
    <sortCondition descending="1" ref="B5:B10"/>
  </sortState>
  <tableColumns count="3">
    <tableColumn id="1" xr3:uid="{00000000-0010-0000-2E00-000001000000}" name="Composicion de Patrimonio de Fondo de Pensiones" dataDxfId="239"/>
    <tableColumn id="2" xr3:uid="{00000000-0010-0000-2E00-000002000000}" name="Total" dataDxfId="238"/>
    <tableColumn id="3" xr3:uid="{00000000-0010-0000-2E00-000003000000}" name="%" dataDxfId="237">
      <calculatedColumnFormula>+Tabla318[[#This Row],[Total]]/$B$11</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Tabla39" displayName="Tabla39" ref="A7:C44" totalsRowShown="0" headerRowDxfId="236" dataDxfId="234" headerRowBorderDxfId="235" tableBorderDxfId="233" totalsRowBorderDxfId="232">
  <tableColumns count="3">
    <tableColumn id="1" xr3:uid="{00000000-0010-0000-3000-000001000000}" name="Período" dataDxfId="231" dataCellStyle="Normal 26"/>
    <tableColumn id="2" xr3:uid="{00000000-0010-0000-3000-000002000000}" name="Promedio CCI " dataDxfId="230" dataCellStyle="Normal 26"/>
    <tableColumn id="3" xr3:uid="{00000000-0010-0000-3000-000003000000}" name="Promedio Sistema" dataDxfId="229" dataCellStyle="Normal 2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a38" displayName="Tabla38" ref="A7:D26" totalsRowShown="0" headerRowDxfId="228" dataDxfId="226" totalsRowDxfId="224" headerRowBorderDxfId="227" tableBorderDxfId="225">
  <tableColumns count="4">
    <tableColumn id="1" xr3:uid="{00000000-0010-0000-3100-000001000000}" name="Período" dataDxfId="223" totalsRowDxfId="222" dataCellStyle="Normal 26 3"/>
    <tableColumn id="2" xr3:uid="{00000000-0010-0000-3100-000002000000}" name="Rentabilidad Nominal del Sistema" dataDxfId="221" totalsRowDxfId="220" dataCellStyle="Normal 26 3"/>
    <tableColumn id="3" xr3:uid="{00000000-0010-0000-3100-000003000000}" name="Inflación Acumulada" dataDxfId="219" totalsRowDxfId="218" dataCellStyle="Normal 26 3"/>
    <tableColumn id="4" xr3:uid="{00000000-0010-0000-3100-000004000000}" name="Rentabilidad Real" dataDxfId="217" totalsRowDxfId="216" dataCellStyle="Normal 26 3">
      <calculatedColumnFormula>B8-C8</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4000000}" name="Tabla22497374" displayName="Tabla22497374" ref="Q8:T27" totalsRowShown="0" headerRowDxfId="708" dataDxfId="706" headerRowBorderDxfId="707" tableBorderDxfId="705" totalsRowBorderDxfId="704">
  <tableColumns count="4">
    <tableColumn id="1" xr3:uid="{00000000-0010-0000-0400-000001000000}" name="Grupo" dataDxfId="703" dataCellStyle="Millares 2 4"/>
    <tableColumn id="2" xr3:uid="{00000000-0010-0000-0400-000002000000}" name="Afiliados SFS  " dataDxfId="702">
      <calculatedColumnFormula>+Tabla22497374[[#This Row],[Hombres]]+Tabla22497374[[#This Row],[Mujeres]]</calculatedColumnFormula>
    </tableColumn>
    <tableColumn id="4" xr3:uid="{00000000-0010-0000-0400-000004000000}" name="Hombres" dataDxfId="701">
      <calculatedColumnFormula>+Tabla224973[[#This Row],[Hombres]]</calculatedColumnFormula>
    </tableColumn>
    <tableColumn id="6" xr3:uid="{00000000-0010-0000-0400-000006000000}" name="Mujeres" dataDxfId="700">
      <calculatedColumnFormula>+Tabla224973[[#This Row],[Mujeres]]</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a45" displayName="Tabla45" ref="A7:G28" totalsRowShown="0" headerRowDxfId="215" dataDxfId="213" headerRowBorderDxfId="214" tableBorderDxfId="212">
  <tableColumns count="7">
    <tableColumn id="1" xr3:uid="{00000000-0010-0000-3200-000001000000}" name="Períodos" dataDxfId="211"/>
    <tableColumn id="2" xr3:uid="{00000000-0010-0000-3200-000002000000}" name="Discapacidad" dataDxfId="210"/>
    <tableColumn id="3" xr3:uid="{00000000-0010-0000-3200-000003000000}" name="Sobrevivencia" dataDxfId="209"/>
    <tableColumn id="4" xr3:uid="{00000000-0010-0000-3200-000004000000}" name="Retiro Programado" dataDxfId="208"/>
    <tableColumn id="5" xr3:uid="{00000000-0010-0000-3200-000005000000}" name="Total Pensiones" dataDxfId="207">
      <calculatedColumnFormula>+Tabla45[[#This Row],[Retiro Programado]]+Tabla45[[#This Row],[Sobrevivencia]]+Tabla45[[#This Row],[Discapacidad]]</calculatedColumnFormula>
    </tableColumn>
    <tableColumn id="6" xr3:uid="{00000000-0010-0000-3200-000006000000}" name="% Discapacidad" dataDxfId="206"/>
    <tableColumn id="7" xr3:uid="{00000000-0010-0000-3200-000007000000}" name="% Sobrevivencia" dataDxfId="205"/>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a4" displayName="Tabla4" ref="A6:B10" totalsRowShown="0" headerRowDxfId="204" dataDxfId="202" headerRowBorderDxfId="203" tableBorderDxfId="201">
  <tableColumns count="2">
    <tableColumn id="1" xr3:uid="{00000000-0010-0000-3300-000001000000}" name="Concepto" dataDxfId="200"/>
    <tableColumn id="2" xr3:uid="{00000000-0010-0000-3300-000002000000}" name="RD$" dataDxfId="199" dataCellStyle="Millares 10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a428" displayName="Tabla428" ref="A5:D14" totalsRowShown="0" headerRowDxfId="198" dataDxfId="196" headerRowBorderDxfId="197" tableBorderDxfId="195" totalsRowBorderDxfId="194">
  <tableColumns count="4">
    <tableColumn id="5" xr3:uid="{00000000-0010-0000-3400-000005000000}" name="Año" dataDxfId="193"/>
    <tableColumn id="1" xr3:uid="{00000000-0010-0000-3400-000001000000}" name="Cantidad Pensiones Otorgadas" dataDxfId="192"/>
    <tableColumn id="2" xr3:uid="{00000000-0010-0000-3400-000002000000}" name="Pensión RD$" dataDxfId="191"/>
    <tableColumn id="3" xr3:uid="{00000000-0010-0000-3400-000003000000}" name="RD$ Estimado Anual" dataDxfId="190">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a42853" displayName="Tabla42853" ref="B4:C37" totalsRowCount="1" headerRowDxfId="189" dataDxfId="187" totalsRowDxfId="185" headerRowBorderDxfId="188" tableBorderDxfId="186" totalsRowBorderDxfId="184">
  <tableColumns count="2">
    <tableColumn id="5" xr3:uid="{00000000-0010-0000-3500-000005000000}" name="Decreto" totalsRowLabel="Total" dataDxfId="183" totalsRowDxfId="182"/>
    <tableColumn id="1" xr3:uid="{00000000-0010-0000-3500-000001000000}" name="Cantidad Pensión" totalsRowFunction="custom" dataDxfId="181" totalsRowDxfId="180">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6000000}" name="Tabla42" displayName="Tabla42" ref="A5:H26" totalsRowShown="0" headerRowDxfId="179" dataDxfId="177" headerRowBorderDxfId="178" tableBorderDxfId="176" totalsRowBorderDxfId="175">
  <tableColumns count="8">
    <tableColumn id="1" xr3:uid="{00000000-0010-0000-3600-000001000000}" name="Fecha" dataDxfId="174"/>
    <tableColumn id="2" xr3:uid="{00000000-0010-0000-3600-000002000000}" name=" Prestaciones de Beneficios_x000a_ (ARL Salud Segura)" dataDxfId="173"/>
    <tableColumn id="3" xr3:uid="{00000000-0010-0000-3600-000003000000}" name="% / Total" dataDxfId="172">
      <calculatedColumnFormula>B6/H6</calculatedColumnFormula>
    </tableColumn>
    <tableColumn id="4" xr3:uid="{00000000-0010-0000-3600-000004000000}" name="Comisión SISALRIL" dataDxfId="171"/>
    <tableColumn id="5" xr3:uid="{00000000-0010-0000-3600-000005000000}" name="% / Total2" dataDxfId="170">
      <calculatedColumnFormula>D6/H6</calculatedColumnFormula>
    </tableColumn>
    <tableColumn id="6" xr3:uid="{00000000-0010-0000-3600-000006000000}" name="Fondos de Solidaridad FSS (SRL)" dataDxfId="169"/>
    <tableColumn id="7" xr3:uid="{00000000-0010-0000-3600-000007000000}" name="% / Total3" dataDxfId="168">
      <calculatedColumnFormula>F6/H6</calculatedColumnFormula>
    </tableColumn>
    <tableColumn id="8" xr3:uid="{00000000-0010-0000-3600-000008000000}" name="Total por Año" dataDxfId="167"/>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7000000}" name="Tabla46" displayName="Tabla46" ref="A6:F28" totalsRowShown="0" headerRowDxfId="166" dataDxfId="164" headerRowBorderDxfId="165" tableBorderDxfId="163" totalsRowBorderDxfId="162">
  <tableColumns count="6">
    <tableColumn id="1" xr3:uid="{00000000-0010-0000-3700-000001000000}" name="Años" dataDxfId="161"/>
    <tableColumn id="2" xr3:uid="{00000000-0010-0000-3700-000002000000}" name="Accidentes de Trabajo" dataDxfId="160"/>
    <tableColumn id="3" xr3:uid="{00000000-0010-0000-3700-000003000000}" name="Enfermedades Profesionales" dataDxfId="159"/>
    <tableColumn id="4" xr3:uid="{00000000-0010-0000-3700-000004000000}" name="Total Casos" dataDxfId="158"/>
    <tableColumn id="5" xr3:uid="{00000000-0010-0000-3700-000005000000}" name="% Accidentes Laborales" dataDxfId="157"/>
    <tableColumn id="6" xr3:uid="{00000000-0010-0000-3700-000006000000}" name="% Enfermedades Profesionales" dataDxfId="156"/>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a47" displayName="Tabla47" ref="A6:R27" totalsRowShown="0" headerRowDxfId="155" dataDxfId="153" headerRowBorderDxfId="154" tableBorderDxfId="152" totalsRowBorderDxfId="151">
  <tableColumns count="18">
    <tableColumn id="1" xr3:uid="{00000000-0010-0000-3800-000001000000}" name="Año " dataDxfId="150"/>
    <tableColumn id="2" xr3:uid="{00000000-0010-0000-3800-000002000000}" name="Región 0" dataDxfId="149"/>
    <tableColumn id="3" xr3:uid="{00000000-0010-0000-3800-000003000000}" name="Región I" dataDxfId="148"/>
    <tableColumn id="4" xr3:uid="{00000000-0010-0000-3800-000004000000}" name="Región II" dataDxfId="147"/>
    <tableColumn id="5" xr3:uid="{00000000-0010-0000-3800-000005000000}" name="Región III" dataDxfId="146"/>
    <tableColumn id="6" xr3:uid="{00000000-0010-0000-3800-000006000000}" name="Región IV" dataDxfId="145"/>
    <tableColumn id="7" xr3:uid="{00000000-0010-0000-3800-000007000000}" name="Región V" dataDxfId="144"/>
    <tableColumn id="8" xr3:uid="{00000000-0010-0000-3800-000008000000}" name="Región VI" dataDxfId="143"/>
    <tableColumn id="9" xr3:uid="{00000000-0010-0000-3800-000009000000}" name="Región VII" dataDxfId="142"/>
    <tableColumn id="11" xr3:uid="{00000000-0010-0000-3800-00000B000000}" name="Total Anual" dataDxfId="141"/>
    <tableColumn id="12" xr3:uid="{00000000-0010-0000-3800-00000C000000}" name="% Región 0" dataDxfId="140">
      <calculatedColumnFormula>B7/J7</calculatedColumnFormula>
    </tableColumn>
    <tableColumn id="13" xr3:uid="{00000000-0010-0000-3800-00000D000000}" name="% Región I" dataDxfId="139">
      <calculatedColumnFormula>C7/J7</calculatedColumnFormula>
    </tableColumn>
    <tableColumn id="14" xr3:uid="{00000000-0010-0000-3800-00000E000000}" name="% Región II" dataDxfId="138">
      <calculatedColumnFormula>D7/J7</calculatedColumnFormula>
    </tableColumn>
    <tableColumn id="15" xr3:uid="{00000000-0010-0000-3800-00000F000000}" name="% Región III" dataDxfId="137">
      <calculatedColumnFormula>E7/J7</calculatedColumnFormula>
    </tableColumn>
    <tableColumn id="16" xr3:uid="{00000000-0010-0000-3800-000010000000}" name="% Región IV" dataDxfId="136">
      <calculatedColumnFormula>F7/J7</calculatedColumnFormula>
    </tableColumn>
    <tableColumn id="17" xr3:uid="{00000000-0010-0000-3800-000011000000}" name="% Región V" dataDxfId="135">
      <calculatedColumnFormula>G7/J7</calculatedColumnFormula>
    </tableColumn>
    <tableColumn id="18" xr3:uid="{00000000-0010-0000-3800-000012000000}" name="% Región VI" dataDxfId="134">
      <calculatedColumnFormula>H7/J7</calculatedColumnFormula>
    </tableColumn>
    <tableColumn id="19" xr3:uid="{00000000-0010-0000-3800-000013000000}" name="% Región VII" dataDxfId="133">
      <calculatedColumnFormula>I7/J7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6:H28" totalsRowCount="1" headerRowDxfId="132" dataDxfId="130" totalsRowDxfId="128" headerRowBorderDxfId="131" tableBorderDxfId="129" totalsRowBorderDxfId="127">
  <tableColumns count="8">
    <tableColumn id="1" xr3:uid="{00000000-0010-0000-3900-000001000000}" name="Años" dataDxfId="126" totalsRowDxfId="125"/>
    <tableColumn id="2" xr3:uid="{00000000-0010-0000-3900-000002000000}" name="Menor de 20 años" totalsRowFunction="custom" dataDxfId="124" totalsRowDxfId="123">
      <totalsRowFormula>+B27/$H$27</totalsRowFormula>
    </tableColumn>
    <tableColumn id="3" xr3:uid="{00000000-0010-0000-3900-000003000000}" name="20 - 29" totalsRowFunction="custom" dataDxfId="122" totalsRowDxfId="121">
      <totalsRowFormula>+C27/$H$27</totalsRowFormula>
    </tableColumn>
    <tableColumn id="4" xr3:uid="{00000000-0010-0000-3900-000004000000}" name="30 - 39" totalsRowFunction="custom" dataDxfId="120" totalsRowDxfId="119">
      <totalsRowFormula>+D27/$H$27</totalsRowFormula>
    </tableColumn>
    <tableColumn id="5" xr3:uid="{00000000-0010-0000-3900-000005000000}" name="40 - 49" totalsRowFunction="custom" dataDxfId="118" totalsRowDxfId="117">
      <totalsRowFormula>+E27/$H$27</totalsRowFormula>
    </tableColumn>
    <tableColumn id="6" xr3:uid="{00000000-0010-0000-3900-000006000000}" name="50 - 59" totalsRowFunction="custom" dataDxfId="116" totalsRowDxfId="115">
      <totalsRowFormula>+F27/$H$27</totalsRowFormula>
    </tableColumn>
    <tableColumn id="7" xr3:uid="{00000000-0010-0000-3900-000007000000}" name="Mayor o igual a 60 años" totalsRowFunction="custom" dataDxfId="114" totalsRowDxfId="113">
      <totalsRowFormula>+G27/$H$27</totalsRowFormula>
    </tableColumn>
    <tableColumn id="8" xr3:uid="{00000000-0010-0000-3900-000008000000}" name="Total " totalsRowFunction="custom" dataDxfId="112" totalsRowDxfId="111">
      <totalsRowFormula>+H27/$H$27</totalsRowFormula>
    </tableColumn>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a49" displayName="Tabla49" ref="A6:F27" totalsRowShown="0" headerRowDxfId="110" dataDxfId="108" headerRowBorderDxfId="109" tableBorderDxfId="107" totalsRowBorderDxfId="106">
  <tableColumns count="6">
    <tableColumn id="1" xr3:uid="{00000000-0010-0000-3A00-000001000000}" name="Años" dataDxfId="105"/>
    <tableColumn id="2" xr3:uid="{00000000-0010-0000-3A00-000002000000}" name="Sector Público" dataDxfId="104"/>
    <tableColumn id="3" xr3:uid="{00000000-0010-0000-3A00-000003000000}" name="Sector Privado" dataDxfId="103"/>
    <tableColumn id="4" xr3:uid="{00000000-0010-0000-3A00-000004000000}" name="Total " dataDxfId="102"/>
    <tableColumn id="5" xr3:uid="{00000000-0010-0000-3A00-000005000000}" name="% Público" dataDxfId="101">
      <calculatedColumnFormula>B7/D7</calculatedColumnFormula>
    </tableColumn>
    <tableColumn id="6" xr3:uid="{00000000-0010-0000-3A00-000006000000}" name="% Privado" dataDxfId="100">
      <calculatedColumnFormula>C7/D7</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a50" displayName="Tabla50" ref="A6:F27" totalsRowShown="0" headerRowDxfId="99" dataDxfId="97" headerRowBorderDxfId="98" tableBorderDxfId="96" totalsRowBorderDxfId="95">
  <tableColumns count="6">
    <tableColumn id="1" xr3:uid="{00000000-0010-0000-3B00-000001000000}" name="Año" dataDxfId="94"/>
    <tableColumn id="2" xr3:uid="{00000000-0010-0000-3B00-000002000000}" name="Femenino" dataDxfId="93"/>
    <tableColumn id="3" xr3:uid="{00000000-0010-0000-3B00-000003000000}" name="Masculino" dataDxfId="92"/>
    <tableColumn id="4" xr3:uid="{00000000-0010-0000-3B00-000004000000}" name="Total Casos" dataDxfId="91"/>
    <tableColumn id="5" xr3:uid="{00000000-0010-0000-3B00-000005000000}" name="% Femenino" dataDxfId="90"/>
    <tableColumn id="6" xr3:uid="{00000000-0010-0000-3B00-000006000000}" name="% Masculino" dataDxfId="8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a475469" displayName="Tabla475469" ref="E8:G14" totalsRowShown="0" headerRowDxfId="699" dataDxfId="697" headerRowBorderDxfId="698" tableBorderDxfId="696" totalsRowBorderDxfId="695">
  <tableColumns count="3">
    <tableColumn id="1" xr3:uid="{00000000-0010-0000-0500-000001000000}" name="Región Geográfica" dataDxfId="694"/>
    <tableColumn id="3" xr3:uid="{00000000-0010-0000-0500-000003000000}" name="Total" dataDxfId="693"/>
    <tableColumn id="4" xr3:uid="{00000000-0010-0000-0500-000004000000}" name="%" dataDxfId="692"/>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D000000}" name="Tabla55" displayName="Tabla55" ref="A4:E9" totalsRowShown="0" headerRowDxfId="88" dataDxfId="86" headerRowBorderDxfId="87" tableBorderDxfId="85">
  <tableColumns count="5">
    <tableColumn id="1" xr3:uid="{00000000-0010-0000-3D00-000001000000}" name="Solicitudes" dataDxfId="84"/>
    <tableColumn id="2" xr3:uid="{00000000-0010-0000-3D00-000002000000}" name="2024" dataDxfId="83" dataCellStyle="Normal 87 2"/>
    <tableColumn id="6" xr3:uid="{00000000-0010-0000-3D00-000006000000}" name="2025" dataDxfId="82" dataCellStyle="Normal 87 2"/>
    <tableColumn id="5" xr3:uid="{C188639B-CCCA-4898-AE02-F2BC1B44970C}" name="A Mar. 2026" dataDxfId="81" dataCellStyle="Normal 87 2"/>
    <tableColumn id="3" xr3:uid="{00000000-0010-0000-3D00-000003000000}" name="Total" dataDxfId="80">
      <calculatedColumnFormula>+Tabla55[[#This Row],[2025]]+Tabla55[[#This Row],[2024]]</calculatedColumnFormula>
    </tableColumn>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a54" displayName="Tabla54" ref="A6:D15" totalsRowShown="0" headerRowDxfId="79" dataDxfId="77" headerRowBorderDxfId="78" tableBorderDxfId="76">
  <tableColumns count="4">
    <tableColumn id="1" xr3:uid="{00000000-0010-0000-3E00-000001000000}" name="EJECUCIÓN CMISS DESDE ESPAÑA" dataDxfId="75" totalsRowDxfId="74" dataCellStyle="Normal 87 2"/>
    <tableColumn id="2" xr3:uid="{00000000-0010-0000-3E00-000002000000}" name="2025" dataDxfId="73" totalsRowDxfId="72" dataCellStyle="Normal 87 2"/>
    <tableColumn id="6" xr3:uid="{00000000-0010-0000-3E00-000006000000}" name="Mar. 2026" dataDxfId="71" totalsRowDxfId="70" dataCellStyle="Normal 87 2"/>
    <tableColumn id="3" xr3:uid="{00000000-0010-0000-3E00-000003000000}" name="Total" dataDxfId="69"/>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6000000}" name="Tabla47546070" displayName="Tabla47546070" ref="A8:C19" totalsRowShown="0" headerRowDxfId="691" dataDxfId="689" headerRowBorderDxfId="690" tableBorderDxfId="688" totalsRowBorderDxfId="687">
  <tableColumns count="3">
    <tableColumn id="2" xr3:uid="{00000000-0010-0000-0600-000002000000}" name="Región de Salud " dataDxfId="686"/>
    <tableColumn id="3" xr3:uid="{00000000-0010-0000-0600-000003000000}" name="Total" dataDxfId="685"/>
    <tableColumn id="4" xr3:uid="{00000000-0010-0000-0600-000004000000}" name="%" dataDxfId="68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a4871" displayName="Tabla4871" ref="C12:E46" totalsRowShown="0" headerRowDxfId="683" dataDxfId="681" headerRowBorderDxfId="682" tableBorderDxfId="680" totalsRowBorderDxfId="679">
  <sortState xmlns:xlrd2="http://schemas.microsoft.com/office/spreadsheetml/2017/richdata2" ref="C13:E46">
    <sortCondition descending="1" ref="D13:D46"/>
  </sortState>
  <tableColumns count="3">
    <tableColumn id="1" xr3:uid="{00000000-0010-0000-0700-000001000000}" name="Provincias" dataDxfId="678"/>
    <tableColumn id="10" xr3:uid="{00000000-0010-0000-0700-00000A000000}" name="Feb 2026" dataDxfId="677">
      <calculatedColumnFormula>+#REF!</calculatedColumnFormula>
    </tableColumn>
    <tableColumn id="12" xr3:uid="{00000000-0010-0000-0700-00000C000000}" name="% Provincia" dataDxfId="676">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A5:J24" totalsRowShown="0" headerRowDxfId="675" dataDxfId="673" headerRowBorderDxfId="674" tableBorderDxfId="672" totalsRowBorderDxfId="671">
  <tableColumns count="10">
    <tableColumn id="1" xr3:uid="{00000000-0010-0000-0800-000001000000}" name="Mes / Año" dataDxfId="670"/>
    <tableColumn id="2" xr3:uid="{00000000-0010-0000-0800-000002000000}" name="Afiliados Titulares RC" dataDxfId="669" dataCellStyle="Millares 2 4"/>
    <tableColumn id="3" xr3:uid="{00000000-0010-0000-0800-000003000000}" name="Dependientes  Totales RC" dataDxfId="668" dataCellStyle="Millares 2 4"/>
    <tableColumn id="4" xr3:uid="{00000000-0010-0000-0800-000004000000}" name="Depend.  Directos  RC" dataDxfId="667" dataCellStyle="Millares 2 4"/>
    <tableColumn id="5" xr3:uid="{00000000-0010-0000-0800-000005000000}" name="Depend.  Adicionales RC" dataDxfId="666" dataCellStyle="Millares 2 4"/>
    <tableColumn id="6" xr3:uid="{00000000-0010-0000-0800-000006000000}" name="Afiliación Total SFS RC " dataDxfId="665" dataCellStyle="Millares 2 4">
      <calculatedColumnFormula>+B6+D6+E6</calculatedColumnFormula>
    </tableColumn>
    <tableColumn id="7" xr3:uid="{00000000-0010-0000-0800-000007000000}" name="%  Afiliados Titulares RC" dataDxfId="664" dataCellStyle="Millares 2 4">
      <calculatedColumnFormula>B6/F6</calculatedColumnFormula>
    </tableColumn>
    <tableColumn id="8" xr3:uid="{00000000-0010-0000-0800-000008000000}" name="%  Afiliados Dep. Totales RC" dataDxfId="663" dataCellStyle="Millares 2 4">
      <calculatedColumnFormula>C6/F6</calculatedColumnFormula>
    </tableColumn>
    <tableColumn id="9" xr3:uid="{00000000-0010-0000-0800-000009000000}" name="Indice de dependencia RC" dataDxfId="662">
      <calculatedColumnFormula>+C6/B6</calculatedColumnFormula>
    </tableColumn>
    <tableColumn id="10" xr3:uid="{00000000-0010-0000-0800-00000A000000}" name="Indice de dependencia Adicionales" dataDxfId="661"/>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4.xml"/><Relationship Id="rId1" Type="http://schemas.openxmlformats.org/officeDocument/2006/relationships/printerSettings" Target="../printerSettings/printerSettings24.bin"/><Relationship Id="rId4" Type="http://schemas.openxmlformats.org/officeDocument/2006/relationships/table" Target="../tables/table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5.xml"/><Relationship Id="rId1" Type="http://schemas.openxmlformats.org/officeDocument/2006/relationships/printerSettings" Target="../printerSettings/printerSettings29.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7.xml"/><Relationship Id="rId1" Type="http://schemas.openxmlformats.org/officeDocument/2006/relationships/printerSettings" Target="../printerSettings/printerSettings30.bin"/><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9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3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3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3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tabSelected="1" view="pageBreakPreview" zoomScale="25" zoomScaleNormal="100" zoomScaleSheetLayoutView="25" workbookViewId="0">
      <selection activeCell="L18" sqref="L18"/>
    </sheetView>
  </sheetViews>
  <sheetFormatPr defaultColWidth="15.140625" defaultRowHeight="39"/>
  <cols>
    <col min="1" max="5" width="15.140625" style="133"/>
    <col min="6" max="6" width="15.140625" style="133" customWidth="1"/>
    <col min="7" max="7" width="29.85546875" style="133" customWidth="1"/>
    <col min="8" max="8" width="15.140625" style="133"/>
    <col min="9" max="9" width="22.28515625" style="133" customWidth="1"/>
    <col min="10" max="10" width="18.7109375" style="133" customWidth="1"/>
    <col min="11" max="11" width="35" style="133" customWidth="1"/>
    <col min="12" max="12" width="35.42578125" style="133" customWidth="1"/>
    <col min="13" max="16" width="15.140625" style="133"/>
    <col min="17" max="17" width="47.140625" style="133" customWidth="1"/>
    <col min="18" max="20" width="15.140625" style="133"/>
    <col min="21" max="21" width="32.7109375" style="136" bestFit="1" customWidth="1"/>
    <col min="22" max="16384" width="15.140625" style="133"/>
  </cols>
  <sheetData>
    <row r="1" spans="2:9" ht="42" customHeight="1"/>
    <row r="8" spans="2:9">
      <c r="B8" s="1327" t="s">
        <v>0</v>
      </c>
      <c r="C8" s="1328"/>
      <c r="D8" s="1328"/>
      <c r="E8" s="1328"/>
      <c r="F8" s="1328"/>
      <c r="G8" s="1328"/>
      <c r="H8" s="1328"/>
      <c r="I8" s="1328"/>
    </row>
    <row r="9" spans="2:9">
      <c r="B9" s="1328"/>
      <c r="C9" s="1328"/>
      <c r="D9" s="1328"/>
      <c r="E9" s="1328"/>
      <c r="F9" s="1328"/>
      <c r="G9" s="1328"/>
      <c r="H9" s="1328"/>
      <c r="I9" s="1328"/>
    </row>
    <row r="10" spans="2:9">
      <c r="B10" s="1328"/>
      <c r="C10" s="1328"/>
      <c r="D10" s="1328"/>
      <c r="E10" s="1328"/>
      <c r="F10" s="1328"/>
      <c r="G10" s="1328"/>
      <c r="H10" s="1328"/>
      <c r="I10" s="1328"/>
    </row>
    <row r="11" spans="2:9">
      <c r="B11" s="1328"/>
      <c r="C11" s="1328"/>
      <c r="D11" s="1328"/>
      <c r="E11" s="1328"/>
      <c r="F11" s="1328"/>
      <c r="G11" s="1328"/>
      <c r="H11" s="1328"/>
      <c r="I11" s="1328"/>
    </row>
    <row r="12" spans="2:9">
      <c r="B12" s="1328"/>
      <c r="C12" s="1328"/>
      <c r="D12" s="1328"/>
      <c r="E12" s="1328"/>
      <c r="F12" s="1328"/>
      <c r="G12" s="1328"/>
      <c r="H12" s="1328"/>
      <c r="I12" s="1328"/>
    </row>
    <row r="13" spans="2:9">
      <c r="B13" s="1328"/>
      <c r="C13" s="1328"/>
      <c r="D13" s="1328"/>
      <c r="E13" s="1328"/>
      <c r="F13" s="1328"/>
      <c r="G13" s="1328"/>
      <c r="H13" s="1328"/>
      <c r="I13" s="1328"/>
    </row>
    <row r="14" spans="2:9">
      <c r="B14" s="1328"/>
      <c r="C14" s="1328"/>
      <c r="D14" s="1328"/>
      <c r="E14" s="1328"/>
      <c r="F14" s="1328"/>
      <c r="G14" s="1328"/>
      <c r="H14" s="1328"/>
      <c r="I14" s="1328"/>
    </row>
    <row r="15" spans="2:9" ht="69.75" customHeight="1">
      <c r="B15" s="1328"/>
      <c r="C15" s="1328"/>
      <c r="D15" s="1328"/>
      <c r="E15" s="1328"/>
      <c r="F15" s="1328"/>
      <c r="G15" s="1328"/>
      <c r="H15" s="1328"/>
      <c r="I15" s="1328"/>
    </row>
    <row r="16" spans="2:9">
      <c r="B16" s="1328"/>
      <c r="C16" s="1328"/>
      <c r="D16" s="1328"/>
      <c r="E16" s="1328"/>
      <c r="F16" s="1328"/>
      <c r="G16" s="1328"/>
      <c r="H16" s="1328"/>
      <c r="I16" s="1328"/>
    </row>
    <row r="17" spans="2:19">
      <c r="B17" s="1328"/>
      <c r="C17" s="1328"/>
      <c r="D17" s="1328"/>
      <c r="E17" s="1328"/>
      <c r="F17" s="1328"/>
      <c r="G17" s="1328"/>
      <c r="H17" s="1328"/>
      <c r="I17" s="1328"/>
    </row>
    <row r="18" spans="2:19">
      <c r="B18" s="1328"/>
      <c r="C18" s="1328"/>
      <c r="D18" s="1328"/>
      <c r="E18" s="1328"/>
      <c r="F18" s="1328"/>
      <c r="G18" s="1328"/>
      <c r="H18" s="1328"/>
      <c r="I18" s="1328"/>
      <c r="N18" s="134" t="s">
        <v>1</v>
      </c>
    </row>
    <row r="19" spans="2:19">
      <c r="B19" s="1328"/>
      <c r="C19" s="1328"/>
      <c r="D19" s="1328"/>
      <c r="E19" s="1328"/>
      <c r="F19" s="1328"/>
      <c r="G19" s="1328"/>
      <c r="H19" s="1328"/>
      <c r="I19" s="1328"/>
    </row>
    <row r="20" spans="2:19">
      <c r="B20" s="1328"/>
      <c r="C20" s="1328"/>
      <c r="D20" s="1328"/>
      <c r="E20" s="1328"/>
      <c r="F20" s="1328"/>
      <c r="G20" s="1328"/>
      <c r="H20" s="1328"/>
      <c r="I20" s="1328"/>
    </row>
    <row r="21" spans="2:19">
      <c r="B21" s="1328"/>
      <c r="C21" s="1328"/>
      <c r="D21" s="1328"/>
      <c r="E21" s="1328"/>
      <c r="F21" s="1328"/>
      <c r="G21" s="1328"/>
      <c r="H21" s="1328"/>
      <c r="I21" s="1328"/>
    </row>
    <row r="22" spans="2:19">
      <c r="B22" s="1328"/>
      <c r="C22" s="1328"/>
      <c r="D22" s="1328"/>
      <c r="E22" s="1328"/>
      <c r="F22" s="1328"/>
      <c r="G22" s="1328"/>
      <c r="H22" s="1328"/>
      <c r="I22" s="1328"/>
    </row>
    <row r="23" spans="2:19">
      <c r="B23" s="1328"/>
      <c r="C23" s="1328"/>
      <c r="D23" s="1328"/>
      <c r="E23" s="1328"/>
      <c r="F23" s="1328"/>
      <c r="G23" s="1328"/>
      <c r="H23" s="1328"/>
      <c r="I23" s="1328"/>
    </row>
    <row r="24" spans="2:19">
      <c r="B24" s="1328"/>
      <c r="C24" s="1328"/>
      <c r="D24" s="1328"/>
      <c r="E24" s="1328"/>
      <c r="F24" s="1328"/>
      <c r="G24" s="1328"/>
      <c r="H24" s="1328"/>
      <c r="I24" s="1328"/>
    </row>
    <row r="25" spans="2:19">
      <c r="B25" s="1328"/>
      <c r="C25" s="1328"/>
      <c r="D25" s="1328"/>
      <c r="E25" s="1328"/>
      <c r="F25" s="1328"/>
      <c r="G25" s="1328"/>
      <c r="H25" s="1328"/>
      <c r="I25" s="1328"/>
    </row>
    <row r="26" spans="2:19">
      <c r="B26" s="1328"/>
      <c r="C26" s="1328"/>
      <c r="D26" s="1328"/>
      <c r="E26" s="1328"/>
      <c r="F26" s="1328"/>
      <c r="G26" s="1328"/>
      <c r="H26" s="1328"/>
      <c r="I26" s="1328"/>
    </row>
    <row r="28" spans="2:19">
      <c r="Q28" s="135"/>
      <c r="R28" s="134"/>
    </row>
    <row r="29" spans="2:19">
      <c r="Q29" s="135"/>
    </row>
    <row r="30" spans="2:19">
      <c r="Q30" s="135"/>
    </row>
    <row r="31" spans="2:19">
      <c r="Q31" s="135"/>
      <c r="R31" s="135"/>
      <c r="S31" s="135"/>
    </row>
    <row r="32" spans="2:19">
      <c r="Q32" s="135"/>
      <c r="R32" s="135"/>
      <c r="S32" s="135"/>
    </row>
    <row r="33" spans="15:19">
      <c r="Q33" s="135"/>
      <c r="R33" s="135"/>
      <c r="S33" s="135"/>
    </row>
    <row r="34" spans="15:19">
      <c r="Q34" s="135"/>
      <c r="R34" s="135"/>
      <c r="S34" s="135"/>
    </row>
    <row r="35" spans="15:19">
      <c r="Q35" s="135"/>
      <c r="R35" s="135"/>
      <c r="S35" s="135"/>
    </row>
    <row r="36" spans="15:19">
      <c r="Q36" s="135"/>
      <c r="R36" s="135"/>
      <c r="S36" s="135"/>
    </row>
    <row r="37" spans="15:19">
      <c r="Q37" s="135"/>
      <c r="R37" s="135"/>
      <c r="S37" s="135"/>
    </row>
    <row r="38" spans="15:19">
      <c r="Q38" s="135"/>
      <c r="R38" s="135"/>
      <c r="S38" s="135"/>
    </row>
    <row r="39" spans="15:19">
      <c r="Q39" s="135"/>
      <c r="R39" s="135"/>
      <c r="S39" s="135"/>
    </row>
    <row r="40" spans="15:19">
      <c r="Q40" s="135"/>
      <c r="R40" s="135"/>
      <c r="S40" s="135"/>
    </row>
    <row r="41" spans="15:19">
      <c r="Q41" s="135"/>
      <c r="R41" s="135"/>
      <c r="S41" s="135"/>
    </row>
    <row r="42" spans="15:19">
      <c r="O42" s="134" t="s">
        <v>1</v>
      </c>
      <c r="Q42" s="135"/>
      <c r="R42" s="135"/>
      <c r="S42" s="135"/>
    </row>
    <row r="43" spans="15:19">
      <c r="Q43" s="135" t="s">
        <v>1</v>
      </c>
      <c r="R43" s="135"/>
      <c r="S43" s="135"/>
    </row>
    <row r="44" spans="15:19">
      <c r="Q44" s="135"/>
      <c r="R44" s="135"/>
      <c r="S44" s="135"/>
    </row>
    <row r="45" spans="15:19">
      <c r="Q45" s="135"/>
      <c r="R45" s="135"/>
      <c r="S45" s="135"/>
    </row>
    <row r="46" spans="15:19">
      <c r="Q46" s="135"/>
      <c r="R46" s="135"/>
      <c r="S46" s="135"/>
    </row>
    <row r="47" spans="15:19">
      <c r="Q47" s="135"/>
      <c r="R47" s="135"/>
      <c r="S47" s="135"/>
    </row>
    <row r="48" spans="15:19">
      <c r="Q48" s="135"/>
      <c r="R48" s="135"/>
      <c r="S48" s="135"/>
    </row>
    <row r="49" spans="17:19">
      <c r="Q49" s="135"/>
      <c r="R49" s="135"/>
      <c r="S49" s="135"/>
    </row>
    <row r="50" spans="17:19">
      <c r="R50" s="135"/>
      <c r="S50" s="135"/>
    </row>
    <row r="51" spans="17:19">
      <c r="Q51" s="135"/>
      <c r="R51" s="135"/>
      <c r="S51" s="135"/>
    </row>
    <row r="52" spans="17:19">
      <c r="Q52" s="135"/>
      <c r="R52" s="135"/>
      <c r="S52" s="135"/>
    </row>
    <row r="53" spans="17:19">
      <c r="Q53" s="135"/>
      <c r="R53" s="135"/>
      <c r="S53" s="135"/>
    </row>
    <row r="54" spans="17:19">
      <c r="Q54" s="135" t="s">
        <v>1</v>
      </c>
      <c r="R54" s="135"/>
      <c r="S54" s="135"/>
    </row>
    <row r="55" spans="17:19" ht="77.25" customHeight="1">
      <c r="Q55" s="135"/>
      <c r="R55" s="135"/>
      <c r="S55" s="135"/>
    </row>
    <row r="56" spans="17:19" ht="77.25" customHeight="1">
      <c r="Q56" s="135"/>
      <c r="R56" s="135"/>
      <c r="S56" s="135"/>
    </row>
    <row r="57" spans="17:19" ht="77.25" customHeight="1">
      <c r="Q57" s="135"/>
      <c r="R57" s="135"/>
      <c r="S57" s="135"/>
    </row>
    <row r="58" spans="17:19" ht="77.25" customHeight="1">
      <c r="Q58" s="135"/>
      <c r="R58" s="135"/>
      <c r="S58" s="135"/>
    </row>
  </sheetData>
  <mergeCells count="1">
    <mergeCell ref="B8:I26"/>
  </mergeCells>
  <pageMargins left="0.70866141732283472" right="0.70866141732283472" top="0.74803149606299213" bottom="0.74803149606299213" header="0.31496062992125984" footer="0.31496062992125984"/>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defaultColWidth="11.42578125" defaultRowHeight="18"/>
  <cols>
    <col min="1" max="1" width="11.42578125" style="140"/>
    <col min="2" max="5" width="26.140625" style="145" customWidth="1"/>
    <col min="6" max="6" width="33" style="145" customWidth="1"/>
    <col min="7" max="7" width="32.140625" style="145" customWidth="1"/>
    <col min="8" max="8" width="37.85546875" style="145" customWidth="1"/>
    <col min="9" max="13" width="19.42578125" style="145" customWidth="1"/>
    <col min="14" max="16384" width="11.42578125" style="140"/>
  </cols>
  <sheetData>
    <row r="5" spans="1:13" ht="24.75" customHeight="1"/>
    <row r="6" spans="1:13" ht="409.5" customHeight="1">
      <c r="A6" s="1371" t="s">
        <v>124</v>
      </c>
      <c r="B6" s="1371"/>
      <c r="C6" s="1371"/>
      <c r="D6" s="1371"/>
      <c r="E6" s="1371"/>
      <c r="F6" s="1371"/>
      <c r="G6" s="1371"/>
      <c r="H6" s="1371"/>
      <c r="I6" s="1371"/>
      <c r="J6" s="1371"/>
      <c r="K6" s="1371"/>
      <c r="L6" s="1371"/>
      <c r="M6" s="1371"/>
    </row>
    <row r="7" spans="1:13" ht="14.25">
      <c r="A7" s="1371"/>
      <c r="B7" s="1371"/>
      <c r="C7" s="1371"/>
      <c r="D7" s="1371"/>
      <c r="E7" s="1371"/>
      <c r="F7" s="1371"/>
      <c r="G7" s="1371"/>
      <c r="H7" s="1371"/>
      <c r="I7" s="1371"/>
      <c r="J7" s="1371"/>
      <c r="K7" s="1371"/>
      <c r="L7" s="1371"/>
      <c r="M7" s="1371"/>
    </row>
    <row r="8" spans="1:13" ht="14.25">
      <c r="A8" s="1371"/>
      <c r="B8" s="1371"/>
      <c r="C8" s="1371"/>
      <c r="D8" s="1371"/>
      <c r="E8" s="1371"/>
      <c r="F8" s="1371"/>
      <c r="G8" s="1371"/>
      <c r="H8" s="1371"/>
      <c r="I8" s="1371"/>
      <c r="J8" s="1371"/>
      <c r="K8" s="1371"/>
      <c r="L8" s="1371"/>
      <c r="M8" s="1371"/>
    </row>
    <row r="9" spans="1:13" ht="14.25">
      <c r="A9" s="1371"/>
      <c r="B9" s="1371"/>
      <c r="C9" s="1371"/>
      <c r="D9" s="1371"/>
      <c r="E9" s="1371"/>
      <c r="F9" s="1371"/>
      <c r="G9" s="1371"/>
      <c r="H9" s="1371"/>
      <c r="I9" s="1371"/>
      <c r="J9" s="1371"/>
      <c r="K9" s="1371"/>
      <c r="L9" s="1371"/>
      <c r="M9" s="1371"/>
    </row>
    <row r="10" spans="1:13" ht="14.25">
      <c r="A10" s="1371"/>
      <c r="B10" s="1371"/>
      <c r="C10" s="1371"/>
      <c r="D10" s="1371"/>
      <c r="E10" s="1371"/>
      <c r="F10" s="1371"/>
      <c r="G10" s="1371"/>
      <c r="H10" s="1371"/>
      <c r="I10" s="1371"/>
      <c r="J10" s="1371"/>
      <c r="K10" s="1371"/>
      <c r="L10" s="1371"/>
      <c r="M10" s="1371"/>
    </row>
    <row r="11" spans="1:13" ht="14.25">
      <c r="A11" s="1371"/>
      <c r="B11" s="1371"/>
      <c r="C11" s="1371"/>
      <c r="D11" s="1371"/>
      <c r="E11" s="1371"/>
      <c r="F11" s="1371"/>
      <c r="G11" s="1371"/>
      <c r="H11" s="1371"/>
      <c r="I11" s="1371"/>
      <c r="J11" s="1371"/>
      <c r="K11" s="1371"/>
      <c r="L11" s="1371"/>
      <c r="M11" s="1371"/>
    </row>
    <row r="12" spans="1:13" ht="14.25">
      <c r="A12" s="1371"/>
      <c r="B12" s="1371"/>
      <c r="C12" s="1371"/>
      <c r="D12" s="1371"/>
      <c r="E12" s="1371"/>
      <c r="F12" s="1371"/>
      <c r="G12" s="1371"/>
      <c r="H12" s="1371"/>
      <c r="I12" s="1371"/>
      <c r="J12" s="1371"/>
      <c r="K12" s="1371"/>
      <c r="L12" s="1371"/>
      <c r="M12" s="1371"/>
    </row>
    <row r="13" spans="1:13" ht="14.25">
      <c r="A13" s="1371"/>
      <c r="B13" s="1371"/>
      <c r="C13" s="1371"/>
      <c r="D13" s="1371"/>
      <c r="E13" s="1371"/>
      <c r="F13" s="1371"/>
      <c r="G13" s="1371"/>
      <c r="H13" s="1371"/>
      <c r="I13" s="1371"/>
      <c r="J13" s="1371"/>
      <c r="K13" s="1371"/>
      <c r="L13" s="1371"/>
      <c r="M13" s="1371"/>
    </row>
    <row r="14" spans="1:13" ht="14.25">
      <c r="A14" s="1371"/>
      <c r="B14" s="1371"/>
      <c r="C14" s="1371"/>
      <c r="D14" s="1371"/>
      <c r="E14" s="1371"/>
      <c r="F14" s="1371"/>
      <c r="G14" s="1371"/>
      <c r="H14" s="1371"/>
      <c r="I14" s="1371"/>
      <c r="J14" s="1371"/>
      <c r="K14" s="1371"/>
      <c r="L14" s="1371"/>
      <c r="M14" s="1371"/>
    </row>
    <row r="15" spans="1:13" ht="14.25">
      <c r="A15" s="1371"/>
      <c r="B15" s="1371"/>
      <c r="C15" s="1371"/>
      <c r="D15" s="1371"/>
      <c r="E15" s="1371"/>
      <c r="F15" s="1371"/>
      <c r="G15" s="1371"/>
      <c r="H15" s="1371"/>
      <c r="I15" s="1371"/>
      <c r="J15" s="1371"/>
      <c r="K15" s="1371"/>
      <c r="L15" s="1371"/>
      <c r="M15" s="1371"/>
    </row>
    <row r="16" spans="1:13" ht="14.25">
      <c r="A16" s="1371"/>
      <c r="B16" s="1371"/>
      <c r="C16" s="1371"/>
      <c r="D16" s="1371"/>
      <c r="E16" s="1371"/>
      <c r="F16" s="1371"/>
      <c r="G16" s="1371"/>
      <c r="H16" s="1371"/>
      <c r="I16" s="1371"/>
      <c r="J16" s="1371"/>
      <c r="K16" s="1371"/>
      <c r="L16" s="1371"/>
      <c r="M16" s="1371"/>
    </row>
    <row r="17" spans="1:13" ht="14.25">
      <c r="A17" s="1371"/>
      <c r="B17" s="1371"/>
      <c r="C17" s="1371"/>
      <c r="D17" s="1371"/>
      <c r="E17" s="1371"/>
      <c r="F17" s="1371"/>
      <c r="G17" s="1371"/>
      <c r="H17" s="1371"/>
      <c r="I17" s="1371"/>
      <c r="J17" s="1371"/>
      <c r="K17" s="1371"/>
      <c r="L17" s="1371"/>
      <c r="M17" s="1371"/>
    </row>
    <row r="18" spans="1:13" ht="14.25">
      <c r="A18" s="1371"/>
      <c r="B18" s="1371"/>
      <c r="C18" s="1371"/>
      <c r="D18" s="1371"/>
      <c r="E18" s="1371"/>
      <c r="F18" s="1371"/>
      <c r="G18" s="1371"/>
      <c r="H18" s="1371"/>
      <c r="I18" s="1371"/>
      <c r="J18" s="1371"/>
      <c r="K18" s="1371"/>
      <c r="L18" s="1371"/>
      <c r="M18" s="1371"/>
    </row>
    <row r="19" spans="1:13" ht="14.25">
      <c r="A19" s="1371"/>
      <c r="B19" s="1371"/>
      <c r="C19" s="1371"/>
      <c r="D19" s="1371"/>
      <c r="E19" s="1371"/>
      <c r="F19" s="1371"/>
      <c r="G19" s="1371"/>
      <c r="H19" s="1371"/>
      <c r="I19" s="1371"/>
      <c r="J19" s="1371"/>
      <c r="K19" s="1371"/>
      <c r="L19" s="1371"/>
      <c r="M19" s="1371"/>
    </row>
    <row r="20" spans="1:13" ht="14.25">
      <c r="A20" s="1371"/>
      <c r="B20" s="1371"/>
      <c r="C20" s="1371"/>
      <c r="D20" s="1371"/>
      <c r="E20" s="1371"/>
      <c r="F20" s="1371"/>
      <c r="G20" s="1371"/>
      <c r="H20" s="1371"/>
      <c r="I20" s="1371"/>
      <c r="J20" s="1371"/>
      <c r="K20" s="1371"/>
      <c r="L20" s="1371"/>
      <c r="M20" s="1371"/>
    </row>
    <row r="21" spans="1:13" ht="14.25">
      <c r="A21" s="1371"/>
      <c r="B21" s="1371"/>
      <c r="C21" s="1371"/>
      <c r="D21" s="1371"/>
      <c r="E21" s="1371"/>
      <c r="F21" s="1371"/>
      <c r="G21" s="1371"/>
      <c r="H21" s="1371"/>
      <c r="I21" s="1371"/>
      <c r="J21" s="1371"/>
      <c r="K21" s="1371"/>
      <c r="L21" s="1371"/>
      <c r="M21" s="1371"/>
    </row>
    <row r="22" spans="1:13" ht="14.25">
      <c r="A22" s="1371"/>
      <c r="B22" s="1371"/>
      <c r="C22" s="1371"/>
      <c r="D22" s="1371"/>
      <c r="E22" s="1371"/>
      <c r="F22" s="1371"/>
      <c r="G22" s="1371"/>
      <c r="H22" s="1371"/>
      <c r="I22" s="1371"/>
      <c r="J22" s="1371"/>
      <c r="K22" s="1371"/>
      <c r="L22" s="1371"/>
      <c r="M22" s="1371"/>
    </row>
    <row r="23" spans="1:13" ht="14.25">
      <c r="A23" s="1371"/>
      <c r="B23" s="1371"/>
      <c r="C23" s="1371"/>
      <c r="D23" s="1371"/>
      <c r="E23" s="1371"/>
      <c r="F23" s="1371"/>
      <c r="G23" s="1371"/>
      <c r="H23" s="1371"/>
      <c r="I23" s="1371"/>
      <c r="J23" s="1371"/>
      <c r="K23" s="1371"/>
      <c r="L23" s="1371"/>
      <c r="M23" s="1371"/>
    </row>
    <row r="24" spans="1:13" ht="14.25">
      <c r="A24" s="1371"/>
      <c r="B24" s="1371"/>
      <c r="C24" s="1371"/>
      <c r="D24" s="1371"/>
      <c r="E24" s="1371"/>
      <c r="F24" s="1371"/>
      <c r="G24" s="1371"/>
      <c r="H24" s="1371"/>
      <c r="I24" s="1371"/>
      <c r="J24" s="1371"/>
      <c r="K24" s="1371"/>
      <c r="L24" s="1371"/>
      <c r="M24" s="1371"/>
    </row>
    <row r="25" spans="1:13" ht="14.25">
      <c r="A25" s="1371"/>
      <c r="B25" s="1371"/>
      <c r="C25" s="1371"/>
      <c r="D25" s="1371"/>
      <c r="E25" s="1371"/>
      <c r="F25" s="1371"/>
      <c r="G25" s="1371"/>
      <c r="H25" s="1371"/>
      <c r="I25" s="1371"/>
      <c r="J25" s="1371"/>
      <c r="K25" s="1371"/>
      <c r="L25" s="1371"/>
      <c r="M25" s="1371"/>
    </row>
    <row r="26" spans="1:13" ht="14.25">
      <c r="A26" s="1371"/>
      <c r="B26" s="1371"/>
      <c r="C26" s="1371"/>
      <c r="D26" s="1371"/>
      <c r="E26" s="1371"/>
      <c r="F26" s="1371"/>
      <c r="G26" s="1371"/>
      <c r="H26" s="1371"/>
      <c r="I26" s="1371"/>
      <c r="J26" s="1371"/>
      <c r="K26" s="1371"/>
      <c r="L26" s="1371"/>
      <c r="M26" s="1371"/>
    </row>
    <row r="27" spans="1:13" ht="14.25">
      <c r="A27" s="1371"/>
      <c r="B27" s="1371"/>
      <c r="C27" s="1371"/>
      <c r="D27" s="1371"/>
      <c r="E27" s="1371"/>
      <c r="F27" s="1371"/>
      <c r="G27" s="1371"/>
      <c r="H27" s="1371"/>
      <c r="I27" s="1371"/>
      <c r="J27" s="1371"/>
      <c r="K27" s="1371"/>
      <c r="L27" s="1371"/>
      <c r="M27" s="1371"/>
    </row>
    <row r="28" spans="1:13" ht="14.25">
      <c r="A28" s="1371"/>
      <c r="B28" s="1371"/>
      <c r="C28" s="1371"/>
      <c r="D28" s="1371"/>
      <c r="E28" s="1371"/>
      <c r="F28" s="1371"/>
      <c r="G28" s="1371"/>
      <c r="H28" s="1371"/>
      <c r="I28" s="1371"/>
      <c r="J28" s="1371"/>
      <c r="K28" s="1371"/>
      <c r="L28" s="1371"/>
      <c r="M28" s="1371"/>
    </row>
    <row r="29" spans="1:13" ht="14.25">
      <c r="A29" s="1371"/>
      <c r="B29" s="1371"/>
      <c r="C29" s="1371"/>
      <c r="D29" s="1371"/>
      <c r="E29" s="1371"/>
      <c r="F29" s="1371"/>
      <c r="G29" s="1371"/>
      <c r="H29" s="1371"/>
      <c r="I29" s="1371"/>
      <c r="J29" s="1371"/>
      <c r="K29" s="1371"/>
      <c r="L29" s="1371"/>
      <c r="M29" s="1371"/>
    </row>
    <row r="30" spans="1:13" ht="14.25">
      <c r="A30" s="1371"/>
      <c r="B30" s="1371"/>
      <c r="C30" s="1371"/>
      <c r="D30" s="1371"/>
      <c r="E30" s="1371"/>
      <c r="F30" s="1371"/>
      <c r="G30" s="1371"/>
      <c r="H30" s="1371"/>
      <c r="I30" s="1371"/>
      <c r="J30" s="1371"/>
      <c r="K30" s="1371"/>
      <c r="L30" s="1371"/>
      <c r="M30" s="1371"/>
    </row>
    <row r="31" spans="1:13" ht="14.25">
      <c r="A31" s="1371"/>
      <c r="B31" s="1371"/>
      <c r="C31" s="1371"/>
      <c r="D31" s="1371"/>
      <c r="E31" s="1371"/>
      <c r="F31" s="1371"/>
      <c r="G31" s="1371"/>
      <c r="H31" s="1371"/>
      <c r="I31" s="1371"/>
      <c r="J31" s="1371"/>
      <c r="K31" s="1371"/>
      <c r="L31" s="1371"/>
      <c r="M31" s="1371"/>
    </row>
    <row r="32" spans="1:13" ht="14.25">
      <c r="A32" s="1371"/>
      <c r="B32" s="1371"/>
      <c r="C32" s="1371"/>
      <c r="D32" s="1371"/>
      <c r="E32" s="1371"/>
      <c r="F32" s="1371"/>
      <c r="G32" s="1371"/>
      <c r="H32" s="1371"/>
      <c r="I32" s="1371"/>
      <c r="J32" s="1371"/>
      <c r="K32" s="1371"/>
      <c r="L32" s="1371"/>
      <c r="M32" s="1371"/>
    </row>
    <row r="33" spans="1:13" ht="14.25">
      <c r="A33" s="1371"/>
      <c r="B33" s="1371"/>
      <c r="C33" s="1371"/>
      <c r="D33" s="1371"/>
      <c r="E33" s="1371"/>
      <c r="F33" s="1371"/>
      <c r="G33" s="1371"/>
      <c r="H33" s="1371"/>
      <c r="I33" s="1371"/>
      <c r="J33" s="1371"/>
      <c r="K33" s="1371"/>
      <c r="L33" s="1371"/>
      <c r="M33" s="1371"/>
    </row>
    <row r="34" spans="1:13" ht="14.25">
      <c r="A34" s="1371"/>
      <c r="B34" s="1371"/>
      <c r="C34" s="1371"/>
      <c r="D34" s="1371"/>
      <c r="E34" s="1371"/>
      <c r="F34" s="1371"/>
      <c r="G34" s="1371"/>
      <c r="H34" s="1371"/>
      <c r="I34" s="1371"/>
      <c r="J34" s="1371"/>
      <c r="K34" s="1371"/>
      <c r="L34" s="1371"/>
      <c r="M34" s="1371"/>
    </row>
    <row r="35" spans="1:13" ht="14.25">
      <c r="A35" s="1371"/>
      <c r="B35" s="1371"/>
      <c r="C35" s="1371"/>
      <c r="D35" s="1371"/>
      <c r="E35" s="1371"/>
      <c r="F35" s="1371"/>
      <c r="G35" s="1371"/>
      <c r="H35" s="1371"/>
      <c r="I35" s="1371"/>
      <c r="J35" s="1371"/>
      <c r="K35" s="1371"/>
      <c r="L35" s="1371"/>
      <c r="M35" s="1371"/>
    </row>
    <row r="36" spans="1:13" ht="14.25">
      <c r="A36" s="1371"/>
      <c r="B36" s="1371"/>
      <c r="C36" s="1371"/>
      <c r="D36" s="1371"/>
      <c r="E36" s="1371"/>
      <c r="F36" s="1371"/>
      <c r="G36" s="1371"/>
      <c r="H36" s="1371"/>
      <c r="I36" s="1371"/>
      <c r="J36" s="1371"/>
      <c r="K36" s="1371"/>
      <c r="L36" s="1371"/>
      <c r="M36" s="1371"/>
    </row>
    <row r="37" spans="1:13" ht="14.25">
      <c r="A37" s="1371"/>
      <c r="B37" s="1371"/>
      <c r="C37" s="1371"/>
      <c r="D37" s="1371"/>
      <c r="E37" s="1371"/>
      <c r="F37" s="1371"/>
      <c r="G37" s="1371"/>
      <c r="H37" s="1371"/>
      <c r="I37" s="1371"/>
      <c r="J37" s="1371"/>
      <c r="K37" s="1371"/>
      <c r="L37" s="1371"/>
      <c r="M37" s="1371"/>
    </row>
    <row r="38" spans="1:13" ht="14.25">
      <c r="A38" s="1371"/>
      <c r="B38" s="1371"/>
      <c r="C38" s="1371"/>
      <c r="D38" s="1371"/>
      <c r="E38" s="1371"/>
      <c r="F38" s="1371"/>
      <c r="G38" s="1371"/>
      <c r="H38" s="1371"/>
      <c r="I38" s="1371"/>
      <c r="J38" s="1371"/>
      <c r="K38" s="1371"/>
      <c r="L38" s="1371"/>
      <c r="M38" s="1371"/>
    </row>
    <row r="39" spans="1:13" ht="14.25">
      <c r="A39" s="1371"/>
      <c r="B39" s="1371"/>
      <c r="C39" s="1371"/>
      <c r="D39" s="1371"/>
      <c r="E39" s="1371"/>
      <c r="F39" s="1371"/>
      <c r="G39" s="1371"/>
      <c r="H39" s="1371"/>
      <c r="I39" s="1371"/>
      <c r="J39" s="1371"/>
      <c r="K39" s="1371"/>
      <c r="L39" s="1371"/>
      <c r="M39" s="1371"/>
    </row>
    <row r="40" spans="1:13" ht="14.25">
      <c r="A40" s="1371"/>
      <c r="B40" s="1371"/>
      <c r="C40" s="1371"/>
      <c r="D40" s="1371"/>
      <c r="E40" s="1371"/>
      <c r="F40" s="1371"/>
      <c r="G40" s="1371"/>
      <c r="H40" s="1371"/>
      <c r="I40" s="1371"/>
      <c r="J40" s="1371"/>
      <c r="K40" s="1371"/>
      <c r="L40" s="1371"/>
      <c r="M40" s="1371"/>
    </row>
    <row r="41" spans="1:13" ht="14.25">
      <c r="A41" s="1371"/>
      <c r="B41" s="1371"/>
      <c r="C41" s="1371"/>
      <c r="D41" s="1371"/>
      <c r="E41" s="1371"/>
      <c r="F41" s="1371"/>
      <c r="G41" s="1371"/>
      <c r="H41" s="1371"/>
      <c r="I41" s="1371"/>
      <c r="J41" s="1371"/>
      <c r="K41" s="1371"/>
      <c r="L41" s="1371"/>
      <c r="M41" s="1371"/>
    </row>
    <row r="42" spans="1:13" ht="64.5" customHeight="1">
      <c r="A42" s="1371"/>
      <c r="B42" s="1371"/>
      <c r="C42" s="1371"/>
      <c r="D42" s="1371"/>
      <c r="E42" s="1371"/>
      <c r="F42" s="1371"/>
      <c r="G42" s="1371"/>
      <c r="H42" s="1371"/>
      <c r="I42" s="1371"/>
      <c r="J42" s="1371"/>
      <c r="K42" s="1371"/>
      <c r="L42" s="1371"/>
      <c r="M42" s="1371"/>
    </row>
    <row r="43" spans="1:13" ht="171" customHeight="1">
      <c r="A43" s="1371"/>
      <c r="B43" s="1371"/>
      <c r="C43" s="1371"/>
      <c r="D43" s="1371"/>
      <c r="E43" s="1371"/>
      <c r="F43" s="1371"/>
      <c r="G43" s="1371"/>
      <c r="H43" s="1371"/>
      <c r="I43" s="1371"/>
      <c r="J43" s="1371"/>
      <c r="K43" s="1371"/>
      <c r="L43" s="1371"/>
      <c r="M43" s="1371"/>
    </row>
  </sheetData>
  <mergeCells count="1">
    <mergeCell ref="A6:M43"/>
  </mergeCells>
  <pageMargins left="0.70866141732283472" right="0.70866141732283472" top="0.74803149606299213" bottom="0.74803149606299213" header="0.31496062992125984" footer="0.31496062992125984"/>
  <pageSetup paperSize="119" scale="2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499984740745262"/>
    <pageSetUpPr fitToPage="1"/>
  </sheetPr>
  <dimension ref="A2:P51"/>
  <sheetViews>
    <sheetView showGridLines="0" view="pageBreakPreview" zoomScale="40" zoomScaleNormal="100" zoomScaleSheetLayoutView="40" workbookViewId="0">
      <selection activeCell="A5" sqref="A5:K51"/>
    </sheetView>
  </sheetViews>
  <sheetFormatPr defaultColWidth="11.42578125" defaultRowHeight="14.25"/>
  <cols>
    <col min="1" max="1" width="11.42578125" style="140"/>
    <col min="2" max="2" width="13.7109375" style="140" customWidth="1"/>
    <col min="3" max="3" width="36.28515625" style="140" customWidth="1"/>
    <col min="4" max="5" width="40.42578125" style="140" customWidth="1"/>
    <col min="6" max="7" width="75.140625" style="140" customWidth="1"/>
    <col min="8" max="8" width="47.7109375" style="140" customWidth="1"/>
    <col min="9" max="9" width="41.28515625" style="140" customWidth="1"/>
    <col min="10" max="10" width="22" style="140" customWidth="1"/>
    <col min="11" max="11" width="17.85546875" style="140" customWidth="1"/>
    <col min="12" max="16384" width="11.42578125" style="140"/>
  </cols>
  <sheetData>
    <row r="2" spans="1:11" ht="21.75" customHeight="1"/>
    <row r="3" spans="1:11" ht="36.75" customHeight="1"/>
    <row r="4" spans="1:11" ht="22.5" customHeight="1"/>
    <row r="5" spans="1:11">
      <c r="A5" s="1372" t="s">
        <v>125</v>
      </c>
      <c r="B5" s="1373"/>
      <c r="C5" s="1373"/>
      <c r="D5" s="1373"/>
      <c r="E5" s="1373"/>
      <c r="F5" s="1373"/>
      <c r="G5" s="1373"/>
      <c r="H5" s="1373"/>
      <c r="I5" s="1373"/>
      <c r="J5" s="1373"/>
      <c r="K5" s="1373"/>
    </row>
    <row r="6" spans="1:11">
      <c r="A6" s="1373"/>
      <c r="B6" s="1373"/>
      <c r="C6" s="1373"/>
      <c r="D6" s="1373"/>
      <c r="E6" s="1373"/>
      <c r="F6" s="1373"/>
      <c r="G6" s="1373"/>
      <c r="H6" s="1373"/>
      <c r="I6" s="1373"/>
      <c r="J6" s="1373"/>
      <c r="K6" s="1373"/>
    </row>
    <row r="7" spans="1:11">
      <c r="A7" s="1373"/>
      <c r="B7" s="1373"/>
      <c r="C7" s="1373"/>
      <c r="D7" s="1373"/>
      <c r="E7" s="1373"/>
      <c r="F7" s="1373"/>
      <c r="G7" s="1373"/>
      <c r="H7" s="1373"/>
      <c r="I7" s="1373"/>
      <c r="J7" s="1373"/>
      <c r="K7" s="1373"/>
    </row>
    <row r="8" spans="1:11">
      <c r="A8" s="1373"/>
      <c r="B8" s="1373"/>
      <c r="C8" s="1373"/>
      <c r="D8" s="1373"/>
      <c r="E8" s="1373"/>
      <c r="F8" s="1373"/>
      <c r="G8" s="1373"/>
      <c r="H8" s="1373"/>
      <c r="I8" s="1373"/>
      <c r="J8" s="1373"/>
      <c r="K8" s="1373"/>
    </row>
    <row r="9" spans="1:11">
      <c r="A9" s="1373"/>
      <c r="B9" s="1373"/>
      <c r="C9" s="1373"/>
      <c r="D9" s="1373"/>
      <c r="E9" s="1373"/>
      <c r="F9" s="1373"/>
      <c r="G9" s="1373"/>
      <c r="H9" s="1373"/>
      <c r="I9" s="1373"/>
      <c r="J9" s="1373"/>
      <c r="K9" s="1373"/>
    </row>
    <row r="10" spans="1:11">
      <c r="A10" s="1373"/>
      <c r="B10" s="1373"/>
      <c r="C10" s="1373"/>
      <c r="D10" s="1373"/>
      <c r="E10" s="1373"/>
      <c r="F10" s="1373"/>
      <c r="G10" s="1373"/>
      <c r="H10" s="1373"/>
      <c r="I10" s="1373"/>
      <c r="J10" s="1373"/>
      <c r="K10" s="1373"/>
    </row>
    <row r="11" spans="1:11">
      <c r="A11" s="1373"/>
      <c r="B11" s="1373"/>
      <c r="C11" s="1373"/>
      <c r="D11" s="1373"/>
      <c r="E11" s="1373"/>
      <c r="F11" s="1373"/>
      <c r="G11" s="1373"/>
      <c r="H11" s="1373"/>
      <c r="I11" s="1373"/>
      <c r="J11" s="1373"/>
      <c r="K11" s="1373"/>
    </row>
    <row r="12" spans="1:11">
      <c r="A12" s="1373"/>
      <c r="B12" s="1373"/>
      <c r="C12" s="1373"/>
      <c r="D12" s="1373"/>
      <c r="E12" s="1373"/>
      <c r="F12" s="1373"/>
      <c r="G12" s="1373"/>
      <c r="H12" s="1373"/>
      <c r="I12" s="1373"/>
      <c r="J12" s="1373"/>
      <c r="K12" s="1373"/>
    </row>
    <row r="13" spans="1:11">
      <c r="A13" s="1373"/>
      <c r="B13" s="1373"/>
      <c r="C13" s="1373"/>
      <c r="D13" s="1373"/>
      <c r="E13" s="1373"/>
      <c r="F13" s="1373"/>
      <c r="G13" s="1373"/>
      <c r="H13" s="1373"/>
      <c r="I13" s="1373"/>
      <c r="J13" s="1373"/>
      <c r="K13" s="1373"/>
    </row>
    <row r="14" spans="1:11">
      <c r="A14" s="1373"/>
      <c r="B14" s="1373"/>
      <c r="C14" s="1373"/>
      <c r="D14" s="1373"/>
      <c r="E14" s="1373"/>
      <c r="F14" s="1373"/>
      <c r="G14" s="1373"/>
      <c r="H14" s="1373"/>
      <c r="I14" s="1373"/>
      <c r="J14" s="1373"/>
      <c r="K14" s="1373"/>
    </row>
    <row r="15" spans="1:11">
      <c r="A15" s="1373"/>
      <c r="B15" s="1373"/>
      <c r="C15" s="1373"/>
      <c r="D15" s="1373"/>
      <c r="E15" s="1373"/>
      <c r="F15" s="1373"/>
      <c r="G15" s="1373"/>
      <c r="H15" s="1373"/>
      <c r="I15" s="1373"/>
      <c r="J15" s="1373"/>
      <c r="K15" s="1373"/>
    </row>
    <row r="16" spans="1:11">
      <c r="A16" s="1373"/>
      <c r="B16" s="1373"/>
      <c r="C16" s="1373"/>
      <c r="D16" s="1373"/>
      <c r="E16" s="1373"/>
      <c r="F16" s="1373"/>
      <c r="G16" s="1373"/>
      <c r="H16" s="1373"/>
      <c r="I16" s="1373"/>
      <c r="J16" s="1373"/>
      <c r="K16" s="1373"/>
    </row>
    <row r="17" spans="1:16">
      <c r="A17" s="1373"/>
      <c r="B17" s="1373"/>
      <c r="C17" s="1373"/>
      <c r="D17" s="1373"/>
      <c r="E17" s="1373"/>
      <c r="F17" s="1373"/>
      <c r="G17" s="1373"/>
      <c r="H17" s="1373"/>
      <c r="I17" s="1373"/>
      <c r="J17" s="1373"/>
      <c r="K17" s="1373"/>
    </row>
    <row r="18" spans="1:16" ht="99" customHeight="1">
      <c r="A18" s="1373"/>
      <c r="B18" s="1373"/>
      <c r="C18" s="1373"/>
      <c r="D18" s="1373"/>
      <c r="E18" s="1373"/>
      <c r="F18" s="1373"/>
      <c r="G18" s="1373"/>
      <c r="H18" s="1373"/>
      <c r="I18" s="1373"/>
      <c r="J18" s="1373"/>
      <c r="K18" s="1373"/>
    </row>
    <row r="19" spans="1:16">
      <c r="A19" s="1373"/>
      <c r="B19" s="1373"/>
      <c r="C19" s="1373"/>
      <c r="D19" s="1373"/>
      <c r="E19" s="1373"/>
      <c r="F19" s="1373"/>
      <c r="G19" s="1373"/>
      <c r="H19" s="1373"/>
      <c r="I19" s="1373"/>
      <c r="J19" s="1373"/>
      <c r="K19" s="1373"/>
    </row>
    <row r="20" spans="1:16">
      <c r="A20" s="1373"/>
      <c r="B20" s="1373"/>
      <c r="C20" s="1373"/>
      <c r="D20" s="1373"/>
      <c r="E20" s="1373"/>
      <c r="F20" s="1373"/>
      <c r="G20" s="1373"/>
      <c r="H20" s="1373"/>
      <c r="I20" s="1373"/>
      <c r="J20" s="1373"/>
      <c r="K20" s="1373"/>
    </row>
    <row r="21" spans="1:16">
      <c r="A21" s="1373"/>
      <c r="B21" s="1373"/>
      <c r="C21" s="1373"/>
      <c r="D21" s="1373"/>
      <c r="E21" s="1373"/>
      <c r="F21" s="1373"/>
      <c r="G21" s="1373"/>
      <c r="H21" s="1373"/>
      <c r="I21" s="1373"/>
      <c r="J21" s="1373"/>
      <c r="K21" s="1373"/>
    </row>
    <row r="22" spans="1:16">
      <c r="A22" s="1373"/>
      <c r="B22" s="1373"/>
      <c r="C22" s="1373"/>
      <c r="D22" s="1373"/>
      <c r="E22" s="1373"/>
      <c r="F22" s="1373"/>
      <c r="G22" s="1373"/>
      <c r="H22" s="1373"/>
      <c r="I22" s="1373"/>
      <c r="J22" s="1373"/>
      <c r="K22" s="1373"/>
    </row>
    <row r="23" spans="1:16">
      <c r="A23" s="1373"/>
      <c r="B23" s="1373"/>
      <c r="C23" s="1373"/>
      <c r="D23" s="1373"/>
      <c r="E23" s="1373"/>
      <c r="F23" s="1373"/>
      <c r="G23" s="1373"/>
      <c r="H23" s="1373"/>
      <c r="I23" s="1373"/>
      <c r="J23" s="1373"/>
      <c r="K23" s="1373"/>
    </row>
    <row r="24" spans="1:16">
      <c r="A24" s="1373"/>
      <c r="B24" s="1373"/>
      <c r="C24" s="1373"/>
      <c r="D24" s="1373"/>
      <c r="E24" s="1373"/>
      <c r="F24" s="1373"/>
      <c r="G24" s="1373"/>
      <c r="H24" s="1373"/>
      <c r="I24" s="1373"/>
      <c r="J24" s="1373"/>
      <c r="K24" s="1373"/>
    </row>
    <row r="25" spans="1:16" ht="59.25" customHeight="1">
      <c r="A25" s="1373"/>
      <c r="B25" s="1373"/>
      <c r="C25" s="1373"/>
      <c r="D25" s="1373"/>
      <c r="E25" s="1373"/>
      <c r="F25" s="1373"/>
      <c r="G25" s="1373"/>
      <c r="H25" s="1373"/>
      <c r="I25" s="1373"/>
      <c r="J25" s="1373"/>
      <c r="K25" s="1373"/>
      <c r="P25" s="181"/>
    </row>
    <row r="26" spans="1:16">
      <c r="A26" s="1373"/>
      <c r="B26" s="1373"/>
      <c r="C26" s="1373"/>
      <c r="D26" s="1373"/>
      <c r="E26" s="1373"/>
      <c r="F26" s="1373"/>
      <c r="G26" s="1373"/>
      <c r="H26" s="1373"/>
      <c r="I26" s="1373"/>
      <c r="J26" s="1373"/>
      <c r="K26" s="1373"/>
    </row>
    <row r="27" spans="1:16">
      <c r="A27" s="1373"/>
      <c r="B27" s="1373"/>
      <c r="C27" s="1373"/>
      <c r="D27" s="1373"/>
      <c r="E27" s="1373"/>
      <c r="F27" s="1373"/>
      <c r="G27" s="1373"/>
      <c r="H27" s="1373"/>
      <c r="I27" s="1373"/>
      <c r="J27" s="1373"/>
      <c r="K27" s="1373"/>
    </row>
    <row r="28" spans="1:16">
      <c r="A28" s="1373"/>
      <c r="B28" s="1373"/>
      <c r="C28" s="1373"/>
      <c r="D28" s="1373"/>
      <c r="E28" s="1373"/>
      <c r="F28" s="1373"/>
      <c r="G28" s="1373"/>
      <c r="H28" s="1373"/>
      <c r="I28" s="1373"/>
      <c r="J28" s="1373"/>
      <c r="K28" s="1373"/>
    </row>
    <row r="29" spans="1:16">
      <c r="A29" s="1373"/>
      <c r="B29" s="1373"/>
      <c r="C29" s="1373"/>
      <c r="D29" s="1373"/>
      <c r="E29" s="1373"/>
      <c r="F29" s="1373"/>
      <c r="G29" s="1373"/>
      <c r="H29" s="1373"/>
      <c r="I29" s="1373"/>
      <c r="J29" s="1373"/>
      <c r="K29" s="1373"/>
    </row>
    <row r="30" spans="1:16" ht="51" customHeight="1">
      <c r="A30" s="1373"/>
      <c r="B30" s="1373"/>
      <c r="C30" s="1373"/>
      <c r="D30" s="1373"/>
      <c r="E30" s="1373"/>
      <c r="F30" s="1373"/>
      <c r="G30" s="1373"/>
      <c r="H30" s="1373"/>
      <c r="I30" s="1373"/>
      <c r="J30" s="1373"/>
      <c r="K30" s="1373"/>
    </row>
    <row r="31" spans="1:16" ht="51" customHeight="1">
      <c r="A31" s="1373"/>
      <c r="B31" s="1373"/>
      <c r="C31" s="1373"/>
      <c r="D31" s="1373"/>
      <c r="E31" s="1373"/>
      <c r="F31" s="1373"/>
      <c r="G31" s="1373"/>
      <c r="H31" s="1373"/>
      <c r="I31" s="1373"/>
      <c r="J31" s="1373"/>
      <c r="K31" s="1373"/>
    </row>
    <row r="32" spans="1:16" ht="51" customHeight="1">
      <c r="A32" s="1373"/>
      <c r="B32" s="1373"/>
      <c r="C32" s="1373"/>
      <c r="D32" s="1373"/>
      <c r="E32" s="1373"/>
      <c r="F32" s="1373"/>
      <c r="G32" s="1373"/>
      <c r="H32" s="1373"/>
      <c r="I32" s="1373"/>
      <c r="J32" s="1373"/>
      <c r="K32" s="1373"/>
    </row>
    <row r="33" spans="1:11" ht="51" customHeight="1">
      <c r="A33" s="1373"/>
      <c r="B33" s="1373"/>
      <c r="C33" s="1373"/>
      <c r="D33" s="1373"/>
      <c r="E33" s="1373"/>
      <c r="F33" s="1373"/>
      <c r="G33" s="1373"/>
      <c r="H33" s="1373"/>
      <c r="I33" s="1373"/>
      <c r="J33" s="1373"/>
      <c r="K33" s="1373"/>
    </row>
    <row r="34" spans="1:11" ht="51" customHeight="1">
      <c r="A34" s="1373"/>
      <c r="B34" s="1373"/>
      <c r="C34" s="1373"/>
      <c r="D34" s="1373"/>
      <c r="E34" s="1373"/>
      <c r="F34" s="1373"/>
      <c r="G34" s="1373"/>
      <c r="H34" s="1373"/>
      <c r="I34" s="1373"/>
      <c r="J34" s="1373"/>
      <c r="K34" s="1373"/>
    </row>
    <row r="35" spans="1:11" ht="32.25" customHeight="1">
      <c r="A35" s="1373"/>
      <c r="B35" s="1373"/>
      <c r="C35" s="1373"/>
      <c r="D35" s="1373"/>
      <c r="E35" s="1373"/>
      <c r="F35" s="1373"/>
      <c r="G35" s="1373"/>
      <c r="H35" s="1373"/>
      <c r="I35" s="1373"/>
      <c r="J35" s="1373"/>
      <c r="K35" s="1373"/>
    </row>
    <row r="36" spans="1:11">
      <c r="A36" s="1373"/>
      <c r="B36" s="1373"/>
      <c r="C36" s="1373"/>
      <c r="D36" s="1373"/>
      <c r="E36" s="1373"/>
      <c r="F36" s="1373"/>
      <c r="G36" s="1373"/>
      <c r="H36" s="1373"/>
      <c r="I36" s="1373"/>
      <c r="J36" s="1373"/>
      <c r="K36" s="1373"/>
    </row>
    <row r="37" spans="1:11" ht="64.5" customHeight="1">
      <c r="A37" s="1373"/>
      <c r="B37" s="1373"/>
      <c r="C37" s="1373"/>
      <c r="D37" s="1373"/>
      <c r="E37" s="1373"/>
      <c r="F37" s="1373"/>
      <c r="G37" s="1373"/>
      <c r="H37" s="1373"/>
      <c r="I37" s="1373"/>
      <c r="J37" s="1373"/>
      <c r="K37" s="1373"/>
    </row>
    <row r="38" spans="1:11" ht="79.5" customHeight="1">
      <c r="A38" s="1373"/>
      <c r="B38" s="1373"/>
      <c r="C38" s="1373"/>
      <c r="D38" s="1373"/>
      <c r="E38" s="1373"/>
      <c r="F38" s="1373"/>
      <c r="G38" s="1373"/>
      <c r="H38" s="1373"/>
      <c r="I38" s="1373"/>
      <c r="J38" s="1373"/>
      <c r="K38" s="1373"/>
    </row>
    <row r="39" spans="1:11" ht="79.5" customHeight="1">
      <c r="A39" s="1373"/>
      <c r="B39" s="1373"/>
      <c r="C39" s="1373"/>
      <c r="D39" s="1373"/>
      <c r="E39" s="1373"/>
      <c r="F39" s="1373"/>
      <c r="G39" s="1373"/>
      <c r="H39" s="1373"/>
      <c r="I39" s="1373"/>
      <c r="J39" s="1373"/>
      <c r="K39" s="1373"/>
    </row>
    <row r="40" spans="1:11" ht="79.5" customHeight="1">
      <c r="A40" s="1373"/>
      <c r="B40" s="1373"/>
      <c r="C40" s="1373"/>
      <c r="D40" s="1373"/>
      <c r="E40" s="1373"/>
      <c r="F40" s="1373"/>
      <c r="G40" s="1373"/>
      <c r="H40" s="1373"/>
      <c r="I40" s="1373"/>
      <c r="J40" s="1373"/>
      <c r="K40" s="1373"/>
    </row>
    <row r="41" spans="1:11" ht="195.75" customHeight="1">
      <c r="A41" s="1373"/>
      <c r="B41" s="1373"/>
      <c r="C41" s="1373"/>
      <c r="D41" s="1373"/>
      <c r="E41" s="1373"/>
      <c r="F41" s="1373"/>
      <c r="G41" s="1373"/>
      <c r="H41" s="1373"/>
      <c r="I41" s="1373"/>
      <c r="J41" s="1373"/>
      <c r="K41" s="1373"/>
    </row>
    <row r="42" spans="1:11" ht="79.5" customHeight="1">
      <c r="A42" s="1373"/>
      <c r="B42" s="1373"/>
      <c r="C42" s="1373"/>
      <c r="D42" s="1373"/>
      <c r="E42" s="1373"/>
      <c r="F42" s="1373"/>
      <c r="G42" s="1373"/>
      <c r="H42" s="1373"/>
      <c r="I42" s="1373"/>
      <c r="J42" s="1373"/>
      <c r="K42" s="1373"/>
    </row>
    <row r="43" spans="1:11" ht="251.25" customHeight="1">
      <c r="A43" s="1373"/>
      <c r="B43" s="1373"/>
      <c r="C43" s="1373"/>
      <c r="D43" s="1373"/>
      <c r="E43" s="1373"/>
      <c r="F43" s="1373"/>
      <c r="G43" s="1373"/>
      <c r="H43" s="1373"/>
      <c r="I43" s="1373"/>
      <c r="J43" s="1373"/>
      <c r="K43" s="1373"/>
    </row>
    <row r="44" spans="1:11" ht="79.5" customHeight="1">
      <c r="A44" s="1373"/>
      <c r="B44" s="1373"/>
      <c r="C44" s="1373"/>
      <c r="D44" s="1373"/>
      <c r="E44" s="1373"/>
      <c r="F44" s="1373"/>
      <c r="G44" s="1373"/>
      <c r="H44" s="1373"/>
      <c r="I44" s="1373"/>
      <c r="J44" s="1373"/>
      <c r="K44" s="1373"/>
    </row>
    <row r="45" spans="1:11" ht="70.5" customHeight="1">
      <c r="A45" s="1373"/>
      <c r="B45" s="1373"/>
      <c r="C45" s="1373"/>
      <c r="D45" s="1373"/>
      <c r="E45" s="1373"/>
      <c r="F45" s="1373"/>
      <c r="G45" s="1373"/>
      <c r="H45" s="1373"/>
      <c r="I45" s="1373"/>
      <c r="J45" s="1373"/>
      <c r="K45" s="1373"/>
    </row>
    <row r="46" spans="1:11" ht="59.25" customHeight="1">
      <c r="A46" s="1373"/>
      <c r="B46" s="1373"/>
      <c r="C46" s="1373"/>
      <c r="D46" s="1373"/>
      <c r="E46" s="1373"/>
      <c r="F46" s="1373"/>
      <c r="G46" s="1373"/>
      <c r="H46" s="1373"/>
      <c r="I46" s="1373"/>
      <c r="J46" s="1373"/>
      <c r="K46" s="1373"/>
    </row>
    <row r="47" spans="1:11" ht="59.25" customHeight="1">
      <c r="A47" s="1373"/>
      <c r="B47" s="1373"/>
      <c r="C47" s="1373"/>
      <c r="D47" s="1373"/>
      <c r="E47" s="1373"/>
      <c r="F47" s="1373"/>
      <c r="G47" s="1373"/>
      <c r="H47" s="1373"/>
      <c r="I47" s="1373"/>
      <c r="J47" s="1373"/>
      <c r="K47" s="1373"/>
    </row>
    <row r="48" spans="1:11" ht="59.25" customHeight="1">
      <c r="A48" s="1373"/>
      <c r="B48" s="1373"/>
      <c r="C48" s="1373"/>
      <c r="D48" s="1373"/>
      <c r="E48" s="1373"/>
      <c r="F48" s="1373"/>
      <c r="G48" s="1373"/>
      <c r="H48" s="1373"/>
      <c r="I48" s="1373"/>
      <c r="J48" s="1373"/>
      <c r="K48" s="1373"/>
    </row>
    <row r="49" spans="1:13" ht="59.25" customHeight="1">
      <c r="A49" s="1373"/>
      <c r="B49" s="1373"/>
      <c r="C49" s="1373"/>
      <c r="D49" s="1373"/>
      <c r="E49" s="1373"/>
      <c r="F49" s="1373"/>
      <c r="G49" s="1373"/>
      <c r="H49" s="1373"/>
      <c r="I49" s="1373"/>
      <c r="J49" s="1373"/>
      <c r="K49" s="1373"/>
      <c r="M49" s="140" t="s">
        <v>1</v>
      </c>
    </row>
    <row r="50" spans="1:13" ht="59.25" customHeight="1">
      <c r="A50" s="1373"/>
      <c r="B50" s="1373"/>
      <c r="C50" s="1373"/>
      <c r="D50" s="1373"/>
      <c r="E50" s="1373"/>
      <c r="F50" s="1373"/>
      <c r="G50" s="1373"/>
      <c r="H50" s="1373"/>
      <c r="I50" s="1373"/>
      <c r="J50" s="1373"/>
      <c r="K50" s="1373"/>
    </row>
    <row r="51" spans="1:13" ht="62.25" customHeight="1">
      <c r="A51" s="1373"/>
      <c r="B51" s="1373"/>
      <c r="C51" s="1373"/>
      <c r="D51" s="1373"/>
      <c r="E51" s="1373"/>
      <c r="F51" s="1373"/>
      <c r="G51" s="1373"/>
      <c r="H51" s="1373"/>
      <c r="I51" s="1373"/>
      <c r="J51" s="1373"/>
      <c r="K51" s="1373"/>
    </row>
  </sheetData>
  <mergeCells count="1">
    <mergeCell ref="A5:K51"/>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1" tint="4.9989318521683403E-2"/>
  </sheetPr>
  <dimension ref="A1"/>
  <sheetViews>
    <sheetView showGridLines="0" view="pageBreakPreview" topLeftCell="A7" zoomScale="70" zoomScaleNormal="100" zoomScaleSheetLayoutView="70" workbookViewId="0">
      <selection activeCell="O61" sqref="O6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theme="6" tint="-0.249977111117893"/>
  </sheetPr>
  <dimension ref="A1:P59"/>
  <sheetViews>
    <sheetView showGridLines="0" view="pageBreakPreview" topLeftCell="A2" zoomScale="40" zoomScaleNormal="100" zoomScaleSheetLayoutView="40" workbookViewId="0">
      <selection activeCell="A3" sqref="A3:G5"/>
    </sheetView>
  </sheetViews>
  <sheetFormatPr defaultColWidth="11.42578125" defaultRowHeight="20.25" customHeight="1"/>
  <cols>
    <col min="1" max="1" width="40.85546875" style="152" bestFit="1" customWidth="1"/>
    <col min="2" max="2" width="36" style="140" customWidth="1"/>
    <col min="3" max="3" width="48.85546875" style="140" customWidth="1"/>
    <col min="4" max="4" width="47.85546875" style="140" customWidth="1"/>
    <col min="5" max="5" width="47.28515625" style="140" customWidth="1"/>
    <col min="6" max="6" width="40.85546875" style="140" customWidth="1"/>
    <col min="7" max="7" width="31.42578125" style="140" customWidth="1"/>
    <col min="8" max="8" width="45" style="140" customWidth="1"/>
    <col min="9" max="9" width="37.7109375" style="140" customWidth="1"/>
    <col min="10" max="10" width="37.140625" style="140" customWidth="1"/>
    <col min="11" max="12" width="31.42578125" style="140" customWidth="1"/>
    <col min="13" max="14" width="45.28515625" style="145" customWidth="1"/>
    <col min="15" max="16384" width="11.42578125" style="140"/>
  </cols>
  <sheetData>
    <row r="1" spans="1:16" ht="91.5" customHeight="1">
      <c r="A1" s="1381" t="s">
        <v>128</v>
      </c>
      <c r="B1" s="1381"/>
      <c r="C1" s="1381"/>
      <c r="D1" s="1381"/>
      <c r="E1" s="1381"/>
      <c r="F1" s="1381"/>
      <c r="G1" s="1381"/>
      <c r="H1" s="1277"/>
      <c r="I1" s="1277"/>
      <c r="J1" s="1277"/>
      <c r="K1" s="1277"/>
      <c r="L1" s="587"/>
    </row>
    <row r="2" spans="1:16" ht="57.75" customHeight="1">
      <c r="A2" s="1382" t="str">
        <f>+'2. SFS'!A2:K2</f>
        <v>Período:  Diciembre 2008 - Marzo 2026</v>
      </c>
      <c r="B2" s="1382"/>
      <c r="C2" s="1382"/>
      <c r="D2" s="1382"/>
      <c r="E2" s="1382"/>
      <c r="F2" s="1382"/>
      <c r="G2" s="1382"/>
      <c r="H2" s="1278"/>
      <c r="I2" s="1278"/>
      <c r="J2" s="1278"/>
      <c r="K2" s="1278"/>
      <c r="L2" s="588"/>
    </row>
    <row r="3" spans="1:16" ht="111" customHeight="1">
      <c r="A3" s="1380" t="s">
        <v>978</v>
      </c>
      <c r="B3" s="1380"/>
      <c r="C3" s="1380"/>
      <c r="D3" s="1380"/>
      <c r="E3" s="1380"/>
      <c r="F3" s="1380"/>
      <c r="G3" s="1380"/>
      <c r="H3" s="1276"/>
      <c r="I3" s="1276"/>
      <c r="J3" s="1276"/>
      <c r="K3" s="1276"/>
      <c r="L3" s="588"/>
    </row>
    <row r="4" spans="1:16" ht="82.5" customHeight="1">
      <c r="A4" s="1380"/>
      <c r="B4" s="1380"/>
      <c r="C4" s="1380"/>
      <c r="D4" s="1380"/>
      <c r="E4" s="1380"/>
      <c r="F4" s="1380"/>
      <c r="G4" s="1380"/>
      <c r="H4" s="1276"/>
      <c r="I4" s="1276"/>
      <c r="J4" s="1276"/>
      <c r="K4" s="1276"/>
      <c r="L4" s="588"/>
    </row>
    <row r="5" spans="1:16" ht="82.5" customHeight="1">
      <c r="A5" s="1380"/>
      <c r="B5" s="1380"/>
      <c r="C5" s="1380"/>
      <c r="D5" s="1380"/>
      <c r="E5" s="1380"/>
      <c r="F5" s="1380"/>
      <c r="G5" s="1380"/>
      <c r="H5" s="1276"/>
      <c r="I5" s="1276"/>
      <c r="J5" s="1276"/>
      <c r="K5" s="1276"/>
      <c r="L5" s="588"/>
    </row>
    <row r="6" spans="1:16" s="147" customFormat="1" ht="102" customHeight="1">
      <c r="A6" s="348" t="s">
        <v>129</v>
      </c>
      <c r="B6" s="300" t="s">
        <v>88</v>
      </c>
      <c r="C6" s="300" t="s">
        <v>130</v>
      </c>
      <c r="D6" s="300" t="s">
        <v>131</v>
      </c>
      <c r="E6" s="300" t="s">
        <v>132</v>
      </c>
      <c r="F6" s="301" t="s">
        <v>133</v>
      </c>
      <c r="G6" s="290"/>
      <c r="I6" s="146"/>
      <c r="J6" s="146"/>
      <c r="K6" s="146"/>
      <c r="L6" s="146"/>
      <c r="M6" s="710" t="s">
        <v>134</v>
      </c>
      <c r="N6" s="711">
        <f>+(N9-N8)/N8</f>
        <v>1.2865237550789782E-3</v>
      </c>
    </row>
    <row r="7" spans="1:16" s="147" customFormat="1" ht="35.25" customHeight="1">
      <c r="A7" s="712" t="s">
        <v>135</v>
      </c>
      <c r="B7" s="713">
        <v>2916902</v>
      </c>
      <c r="C7" s="714"/>
      <c r="D7" s="715">
        <v>9327818</v>
      </c>
      <c r="E7" s="1230">
        <f t="shared" ref="E7:E16" si="0">B7/D7</f>
        <v>0.31271000356139023</v>
      </c>
      <c r="F7" s="1231"/>
      <c r="I7" s="146"/>
      <c r="J7" s="146"/>
      <c r="K7" s="146"/>
      <c r="L7" s="146"/>
    </row>
    <row r="8" spans="1:16" s="147" customFormat="1" ht="35.25" customHeight="1">
      <c r="A8" s="712" t="s">
        <v>136</v>
      </c>
      <c r="B8" s="713">
        <v>3514506</v>
      </c>
      <c r="C8" s="714">
        <f>+(Tabla5[[#This Row],[Afiliación SFS]]-B7)/Tabla5[[#This Row],[Afiliación SFS]]</f>
        <v>0.17003926014068549</v>
      </c>
      <c r="D8" s="715">
        <v>9428533.4999999963</v>
      </c>
      <c r="E8" s="1230">
        <f t="shared" si="0"/>
        <v>0.37275213584381933</v>
      </c>
      <c r="F8" s="1231">
        <f>+(B8-B7)/B7</f>
        <v>0.20487626941186232</v>
      </c>
      <c r="I8" s="146"/>
      <c r="J8" s="146"/>
      <c r="K8" s="146"/>
      <c r="M8" s="717" t="s">
        <v>137</v>
      </c>
      <c r="N8" s="717">
        <v>10392346</v>
      </c>
    </row>
    <row r="9" spans="1:16" s="147" customFormat="1" ht="35.25" customHeight="1">
      <c r="A9" s="712" t="s">
        <v>138</v>
      </c>
      <c r="B9" s="713">
        <v>4404974</v>
      </c>
      <c r="C9" s="714">
        <f>+(Tabla5[[#This Row],[Afiliación SFS]]-B8)/Tabla5[[#This Row],[Afiliación SFS]]</f>
        <v>0.2021505688796347</v>
      </c>
      <c r="D9" s="715">
        <v>9529297.5000000037</v>
      </c>
      <c r="E9" s="1230">
        <f t="shared" si="0"/>
        <v>0.46225590081535373</v>
      </c>
      <c r="F9" s="1231">
        <f t="shared" ref="F9:F21" si="1">+(B9-B8)/B8</f>
        <v>0.25336932132140333</v>
      </c>
      <c r="H9" s="449"/>
      <c r="I9" s="146"/>
      <c r="J9" s="146"/>
      <c r="K9" s="146"/>
      <c r="L9" s="146"/>
      <c r="M9" s="717" t="s">
        <v>139</v>
      </c>
      <c r="N9" s="717">
        <v>10405716</v>
      </c>
    </row>
    <row r="10" spans="1:16" s="147" customFormat="1" ht="35.25" customHeight="1">
      <c r="A10" s="712" t="s">
        <v>140</v>
      </c>
      <c r="B10" s="713">
        <v>4550576</v>
      </c>
      <c r="C10" s="714">
        <f>+(Tabla5[[#This Row],[Afiliación SFS]]-B9)/Tabla5[[#This Row],[Afiliación SFS]]</f>
        <v>3.199638902855375E-2</v>
      </c>
      <c r="D10" s="715">
        <v>9630258.5</v>
      </c>
      <c r="E10" s="1230">
        <f t="shared" si="0"/>
        <v>0.47252895651762616</v>
      </c>
      <c r="F10" s="1231">
        <f t="shared" si="1"/>
        <v>3.3053997594537449E-2</v>
      </c>
      <c r="I10" s="146"/>
      <c r="J10" s="146"/>
      <c r="K10" s="146"/>
      <c r="M10" s="717"/>
      <c r="N10" s="717">
        <f>+N9-N8</f>
        <v>13370</v>
      </c>
    </row>
    <row r="11" spans="1:16" s="147" customFormat="1" ht="35.25" customHeight="1">
      <c r="A11" s="718" t="s">
        <v>141</v>
      </c>
      <c r="B11" s="713">
        <v>5022465</v>
      </c>
      <c r="C11" s="714">
        <f>+(Tabla5[[#This Row],[Afiliación SFS]]-B10)/Tabla5[[#This Row],[Afiliación SFS]]</f>
        <v>9.3955657232056372E-2</v>
      </c>
      <c r="D11" s="719">
        <v>9730638.5</v>
      </c>
      <c r="E11" s="1232">
        <f t="shared" si="0"/>
        <v>0.51614958257877941</v>
      </c>
      <c r="F11" s="1231">
        <f t="shared" si="1"/>
        <v>0.10369874055504183</v>
      </c>
      <c r="I11" s="146"/>
      <c r="J11" s="146"/>
      <c r="K11" s="146"/>
      <c r="L11" s="146"/>
      <c r="M11" s="717"/>
      <c r="N11" s="717"/>
    </row>
    <row r="12" spans="1:16" s="147" customFormat="1" ht="35.25" customHeight="1">
      <c r="A12" s="718" t="s">
        <v>142</v>
      </c>
      <c r="B12" s="713">
        <v>5638332</v>
      </c>
      <c r="C12" s="714">
        <f>+(Tabla5[[#This Row],[Afiliación SFS]]-B11)/Tabla5[[#This Row],[Afiliación SFS]]</f>
        <v>0.10922858036738525</v>
      </c>
      <c r="D12" s="719">
        <v>9830624</v>
      </c>
      <c r="E12" s="1232">
        <f t="shared" si="0"/>
        <v>0.57354772189435788</v>
      </c>
      <c r="F12" s="1231">
        <f t="shared" si="1"/>
        <v>0.122622457299354</v>
      </c>
      <c r="I12" s="146"/>
      <c r="J12" s="146"/>
      <c r="K12" s="146"/>
    </row>
    <row r="13" spans="1:16" s="147" customFormat="1" ht="35.25" customHeight="1">
      <c r="A13" s="718" t="s">
        <v>143</v>
      </c>
      <c r="B13" s="713">
        <v>6187615</v>
      </c>
      <c r="C13" s="714">
        <f>+(Tabla5[[#This Row],[Afiliación SFS]]-B12)/Tabla5[[#This Row],[Afiliación SFS]]</f>
        <v>8.8771360209062775E-2</v>
      </c>
      <c r="D13" s="719">
        <v>9930374</v>
      </c>
      <c r="E13" s="1232">
        <f t="shared" si="0"/>
        <v>0.62309989533123322</v>
      </c>
      <c r="F13" s="1231">
        <f t="shared" si="1"/>
        <v>9.7419414110414215E-2</v>
      </c>
      <c r="I13" s="146"/>
      <c r="J13" s="146"/>
      <c r="K13" s="146"/>
      <c r="L13" s="146"/>
      <c r="M13" s="1377" t="s">
        <v>144</v>
      </c>
      <c r="N13" s="1378"/>
      <c r="O13" s="1378"/>
      <c r="P13" s="1378"/>
    </row>
    <row r="14" spans="1:16" s="147" customFormat="1" ht="35.25" customHeight="1">
      <c r="A14" s="712" t="s">
        <v>145</v>
      </c>
      <c r="B14" s="713">
        <v>6687772</v>
      </c>
      <c r="C14" s="714">
        <f>+(Tabla5[[#This Row],[Afiliación SFS]]-B13)/Tabla5[[#This Row],[Afiliación SFS]]</f>
        <v>7.4786789980280433E-2</v>
      </c>
      <c r="D14" s="719">
        <v>10028012</v>
      </c>
      <c r="E14" s="1232">
        <f t="shared" si="0"/>
        <v>0.66690905435693537</v>
      </c>
      <c r="F14" s="1231">
        <f t="shared" si="1"/>
        <v>8.0831952214221472E-2</v>
      </c>
      <c r="I14" s="146"/>
      <c r="J14" s="146"/>
      <c r="K14" s="146"/>
      <c r="M14" s="1378"/>
      <c r="N14" s="1378"/>
      <c r="O14" s="1378"/>
      <c r="P14" s="1378"/>
    </row>
    <row r="15" spans="1:16" s="147" customFormat="1" ht="35.25" customHeight="1">
      <c r="A15" s="712" t="s">
        <v>146</v>
      </c>
      <c r="B15" s="713">
        <v>6981264</v>
      </c>
      <c r="C15" s="714">
        <f>+(Tabla5[[#This Row],[Afiliación SFS]]-B14)/Tabla5[[#This Row],[Afiliación SFS]]</f>
        <v>4.2039951504484002E-2</v>
      </c>
      <c r="D15" s="719">
        <v>10123139</v>
      </c>
      <c r="E15" s="1232">
        <f t="shared" si="0"/>
        <v>0.68963431204491021</v>
      </c>
      <c r="F15" s="1231">
        <f t="shared" si="1"/>
        <v>4.3884869280830748E-2</v>
      </c>
      <c r="I15" s="146"/>
      <c r="J15" s="146"/>
      <c r="K15" s="146"/>
      <c r="L15" s="146"/>
      <c r="M15" s="1378"/>
      <c r="N15" s="1378"/>
      <c r="O15" s="1378"/>
      <c r="P15" s="1378"/>
    </row>
    <row r="16" spans="1:16" s="147" customFormat="1" ht="35.25" customHeight="1">
      <c r="A16" s="712" t="s">
        <v>147</v>
      </c>
      <c r="B16" s="713">
        <v>7523996</v>
      </c>
      <c r="C16" s="714">
        <f>+(Tabla5[[#This Row],[Afiliación SFS]]-B15)/Tabla5[[#This Row],[Afiliación SFS]]</f>
        <v>7.2133478008228613E-2</v>
      </c>
      <c r="D16" s="719">
        <v>10217441</v>
      </c>
      <c r="E16" s="1232">
        <f t="shared" si="0"/>
        <v>0.73638751620880416</v>
      </c>
      <c r="F16" s="1231">
        <f t="shared" si="1"/>
        <v>7.7741222792892514E-2</v>
      </c>
      <c r="I16" s="146"/>
      <c r="J16" s="146"/>
      <c r="K16" s="146"/>
      <c r="M16" s="1378"/>
      <c r="N16" s="1378"/>
      <c r="O16" s="1378"/>
      <c r="P16" s="1378"/>
    </row>
    <row r="17" spans="1:16" s="147" customFormat="1" ht="35.25" customHeight="1">
      <c r="A17" s="718" t="s">
        <v>148</v>
      </c>
      <c r="B17" s="713">
        <v>7868032</v>
      </c>
      <c r="C17" s="714">
        <f>+(Tabla5[[#This Row],[Afiliación SFS]]-B16)/Tabla5[[#This Row],[Afiliación SFS]]</f>
        <v>4.3725800810164472E-2</v>
      </c>
      <c r="D17" s="719">
        <v>10310703</v>
      </c>
      <c r="E17" s="1232">
        <f t="shared" ref="E17:E21" si="2">B17/D17</f>
        <v>0.76309365132522966</v>
      </c>
      <c r="F17" s="1231">
        <f t="shared" si="1"/>
        <v>4.5725170507799312E-2</v>
      </c>
      <c r="I17" s="146"/>
      <c r="J17" s="146"/>
      <c r="K17" s="146"/>
      <c r="M17" s="1378"/>
      <c r="N17" s="1378"/>
      <c r="O17" s="1378"/>
      <c r="P17" s="1378"/>
    </row>
    <row r="18" spans="1:16" s="147" customFormat="1" ht="35.25" customHeight="1">
      <c r="A18" s="718" t="s">
        <v>149</v>
      </c>
      <c r="B18" s="713">
        <v>8123784</v>
      </c>
      <c r="C18" s="714">
        <f>+(Tabla5[[#This Row],[Afiliación SFS]]-B17)/Tabla5[[#This Row],[Afiliación SFS]]</f>
        <v>3.1481880857492026E-2</v>
      </c>
      <c r="D18" s="719">
        <v>10402759</v>
      </c>
      <c r="E18" s="1232">
        <f t="shared" si="2"/>
        <v>0.78092590629082148</v>
      </c>
      <c r="F18" s="1231">
        <f t="shared" si="1"/>
        <v>3.2505205876132683E-2</v>
      </c>
      <c r="I18" s="146"/>
      <c r="J18" s="146"/>
      <c r="K18" s="146"/>
      <c r="M18" s="1378"/>
      <c r="N18" s="1378"/>
      <c r="O18" s="1378"/>
      <c r="P18" s="1378"/>
    </row>
    <row r="19" spans="1:16" s="147" customFormat="1" ht="35.25" customHeight="1">
      <c r="A19" s="718" t="s">
        <v>150</v>
      </c>
      <c r="B19" s="713">
        <v>10057667</v>
      </c>
      <c r="C19" s="714">
        <f>+(Tabla5[[#This Row],[Afiliación SFS]]-B18)/Tabla5[[#This Row],[Afiliación SFS]]</f>
        <v>0.19227948191166003</v>
      </c>
      <c r="D19" s="719">
        <v>10492017</v>
      </c>
      <c r="E19" s="1232">
        <f t="shared" si="2"/>
        <v>0.9586018589180707</v>
      </c>
      <c r="F19" s="1231">
        <f t="shared" si="1"/>
        <v>0.2380519964587931</v>
      </c>
      <c r="I19" s="146"/>
      <c r="J19" s="146"/>
      <c r="K19" s="146"/>
    </row>
    <row r="20" spans="1:16" s="147" customFormat="1" ht="35.25" customHeight="1">
      <c r="A20" s="718" t="s">
        <v>151</v>
      </c>
      <c r="B20" s="713">
        <v>10130724</v>
      </c>
      <c r="C20" s="714">
        <f>+(Tabla5[[#This Row],[Afiliación SFS]]-B19)/Tabla5[[#This Row],[Afiliación SFS]]</f>
        <v>7.2114293114687554E-3</v>
      </c>
      <c r="D20" s="719">
        <v>10578737</v>
      </c>
      <c r="E20" s="1232">
        <f t="shared" si="2"/>
        <v>0.9576496702772741</v>
      </c>
      <c r="F20" s="1231">
        <f t="shared" si="1"/>
        <v>7.2638117766277207E-3</v>
      </c>
      <c r="I20" s="146"/>
      <c r="J20" s="146"/>
      <c r="K20" s="146"/>
    </row>
    <row r="21" spans="1:16" s="147" customFormat="1" ht="35.25" customHeight="1">
      <c r="A21" s="721" t="s">
        <v>152</v>
      </c>
      <c r="B21" s="713">
        <v>10443537</v>
      </c>
      <c r="C21" s="714">
        <f>+(Tabla5[[#This Row],[Afiliación SFS]]-B20)/Tabla5[[#This Row],[Afiliación SFS]]</f>
        <v>2.9952783238092612E-2</v>
      </c>
      <c r="D21" s="719">
        <v>10666547</v>
      </c>
      <c r="E21" s="1232">
        <f t="shared" si="2"/>
        <v>0.97909257794485882</v>
      </c>
      <c r="F21" s="1231">
        <f t="shared" si="1"/>
        <v>3.0877654943516377E-2</v>
      </c>
      <c r="I21" s="146"/>
      <c r="J21" s="146"/>
      <c r="K21" s="146"/>
    </row>
    <row r="22" spans="1:16" s="147" customFormat="1" ht="35.25" customHeight="1">
      <c r="A22" s="721">
        <v>2023</v>
      </c>
      <c r="B22" s="713">
        <v>10379206</v>
      </c>
      <c r="C22" s="714">
        <f>+(Tabla5[[#This Row],[Afiliación SFS]]-B21)/Tabla5[[#This Row],[Afiliación SFS]]</f>
        <v>-6.1980656323807424E-3</v>
      </c>
      <c r="D22" s="719">
        <v>10753416</v>
      </c>
      <c r="E22" s="720">
        <f>B22/D22</f>
        <v>0.96520082548652442</v>
      </c>
      <c r="F22" s="722">
        <f>+(B22-B21)/B21</f>
        <v>-6.1598862530960535E-3</v>
      </c>
      <c r="I22" s="146"/>
      <c r="M22" s="414">
        <f>+Tabla5[[#This Row],[Afiliación SFS]]-B22</f>
        <v>0</v>
      </c>
      <c r="N22" s="413">
        <f>+Tabla5[[#This Row],[ Evolucion del % Población Total Afiliada al  SFS]]-E22</f>
        <v>0</v>
      </c>
    </row>
    <row r="23" spans="1:16" s="147" customFormat="1" ht="35.25" customHeight="1">
      <c r="A23" s="723">
        <v>2024</v>
      </c>
      <c r="B23" s="713">
        <v>10552960</v>
      </c>
      <c r="C23" s="714">
        <f>+(Tabla5[[#This Row],[Afiliación SFS]]-B22)/Tabla5[[#This Row],[Afiliación SFS]]</f>
        <v>1.6464953908666383E-2</v>
      </c>
      <c r="D23" s="719">
        <v>10836972</v>
      </c>
      <c r="E23" s="720">
        <f t="shared" ref="E23:E25" si="3">B23/D23</f>
        <v>0.97379231025050172</v>
      </c>
      <c r="F23" s="722">
        <f>+(B23-B22)/B22</f>
        <v>1.6740586900385251E-2</v>
      </c>
      <c r="I23" s="146"/>
    </row>
    <row r="24" spans="1:16" s="147" customFormat="1" ht="35.25" customHeight="1">
      <c r="A24" s="1229">
        <v>2025</v>
      </c>
      <c r="B24" s="713">
        <v>10608360</v>
      </c>
      <c r="C24" s="714">
        <v>5.2222963775739135E-3</v>
      </c>
      <c r="D24" s="719">
        <v>10916314</v>
      </c>
      <c r="E24" s="720">
        <v>0.97178956193455046</v>
      </c>
      <c r="F24" s="722">
        <v>5.2497119291648976E-3</v>
      </c>
      <c r="I24" s="146"/>
    </row>
    <row r="25" spans="1:16" s="148" customFormat="1" ht="27.75">
      <c r="A25" s="723" t="s">
        <v>970</v>
      </c>
      <c r="B25" s="713">
        <f>+'Resumen '!C22</f>
        <v>10648114</v>
      </c>
      <c r="C25" s="714">
        <f>+(Tabla5[[#This Row],[Afiliación SFS]]-B23)/Tabla5[[#This Row],[Afiliación SFS]]</f>
        <v>8.9362303972327865E-3</v>
      </c>
      <c r="D25" s="719">
        <f>+'Resumen '!B4</f>
        <v>10954360</v>
      </c>
      <c r="E25" s="720">
        <f t="shared" si="3"/>
        <v>0.97204346032082201</v>
      </c>
      <c r="F25" s="722">
        <v>5.2497119291648976E-3</v>
      </c>
      <c r="H25" s="147"/>
      <c r="I25" s="146"/>
      <c r="M25" s="1379"/>
      <c r="N25" s="1379"/>
      <c r="O25" s="1379"/>
      <c r="P25" s="1379"/>
    </row>
    <row r="26" spans="1:16" s="148" customFormat="1" ht="27.75">
      <c r="A26" s="1281"/>
      <c r="B26" s="1281"/>
      <c r="C26" s="1281"/>
      <c r="D26" s="1281"/>
      <c r="E26" s="1281"/>
      <c r="F26" s="1282"/>
      <c r="H26" s="147"/>
      <c r="I26" s="146"/>
      <c r="M26" s="1379"/>
      <c r="N26" s="1379"/>
      <c r="O26" s="1379"/>
      <c r="P26" s="1379"/>
    </row>
    <row r="27" spans="1:16" ht="123" customHeight="1">
      <c r="A27" s="1374" t="s">
        <v>153</v>
      </c>
      <c r="B27" s="1375"/>
      <c r="C27" s="1375"/>
      <c r="D27" s="1375"/>
      <c r="E27" s="1375"/>
      <c r="F27" s="1376"/>
      <c r="M27" s="1379"/>
      <c r="N27" s="1379"/>
      <c r="O27" s="1379"/>
      <c r="P27" s="1379"/>
    </row>
    <row r="28" spans="1:16" ht="20.25" customHeight="1">
      <c r="A28" s="150"/>
      <c r="B28" s="151"/>
      <c r="C28" s="151"/>
      <c r="M28" s="1379"/>
      <c r="N28" s="1379"/>
      <c r="O28" s="1379"/>
      <c r="P28" s="1379"/>
    </row>
    <row r="29" spans="1:16" ht="53.25" customHeight="1">
      <c r="M29" s="1379"/>
      <c r="N29" s="1379"/>
      <c r="O29" s="1379"/>
      <c r="P29" s="1379"/>
    </row>
    <row r="30" spans="1:16" ht="20.25" customHeight="1">
      <c r="M30" s="1379"/>
      <c r="N30" s="1379"/>
      <c r="O30" s="1379"/>
      <c r="P30" s="1379"/>
    </row>
    <row r="31" spans="1:16" ht="20.25" customHeight="1">
      <c r="M31" s="1379"/>
      <c r="N31" s="1379"/>
      <c r="O31" s="1379"/>
      <c r="P31" s="1379"/>
    </row>
    <row r="32" spans="1:16" ht="20.25" customHeight="1">
      <c r="M32" s="1379"/>
      <c r="N32" s="1379"/>
      <c r="O32" s="1379"/>
      <c r="P32" s="1379"/>
    </row>
    <row r="33" spans="13:16" ht="20.25" customHeight="1">
      <c r="M33" s="1379"/>
      <c r="N33" s="1379"/>
      <c r="O33" s="1379"/>
      <c r="P33" s="1379"/>
    </row>
    <row r="34" spans="13:16" ht="20.25" customHeight="1">
      <c r="M34" s="1379"/>
      <c r="N34" s="1379"/>
      <c r="O34" s="1379"/>
      <c r="P34" s="1379"/>
    </row>
    <row r="35" spans="13:16" ht="20.25" customHeight="1">
      <c r="M35" s="1379"/>
      <c r="N35" s="1379"/>
      <c r="O35" s="1379"/>
      <c r="P35" s="1379"/>
    </row>
    <row r="36" spans="13:16" ht="20.25" customHeight="1">
      <c r="M36" s="1379"/>
      <c r="N36" s="1379"/>
      <c r="O36" s="1379"/>
      <c r="P36" s="1379"/>
    </row>
    <row r="37" spans="13:16" ht="20.25" customHeight="1">
      <c r="M37" s="1379"/>
      <c r="N37" s="1379"/>
      <c r="O37" s="1379"/>
      <c r="P37" s="1379"/>
    </row>
    <row r="38" spans="13:16" ht="57" customHeight="1"/>
    <row r="48" spans="13:16" ht="125.25" customHeight="1"/>
    <row r="52" ht="91.5" customHeight="1"/>
    <row r="53" ht="39" customHeight="1"/>
    <row r="54" ht="55.5" customHeight="1"/>
    <row r="55" ht="24" customHeight="1"/>
    <row r="56" ht="43.5" customHeight="1"/>
    <row r="57" ht="25.5" customHeight="1"/>
    <row r="58" ht="25.5" customHeight="1"/>
    <row r="59" ht="25.5" customHeight="1"/>
  </sheetData>
  <mergeCells count="6">
    <mergeCell ref="A27:F27"/>
    <mergeCell ref="M13:P18"/>
    <mergeCell ref="M25:P37"/>
    <mergeCell ref="A3:G5"/>
    <mergeCell ref="A1:G1"/>
    <mergeCell ref="A2:G2"/>
  </mergeCells>
  <conditionalFormatting sqref="B25:C25">
    <cfRule type="cellIs" dxfId="63" priority="1" operator="equal">
      <formula>0</formula>
    </cfRule>
    <cfRule type="cellIs" dxfId="62" priority="2" operator="equal">
      <formula>0</formula>
    </cfRule>
  </conditionalFormatting>
  <conditionalFormatting sqref="B23:D24">
    <cfRule type="cellIs" dxfId="61" priority="5" operator="equal">
      <formula>0</formula>
    </cfRule>
    <cfRule type="cellIs" dxfId="60" priority="6" operator="equal">
      <formula>0</formula>
    </cfRule>
  </conditionalFormatting>
  <conditionalFormatting sqref="D12:D22">
    <cfRule type="cellIs" dxfId="59" priority="7" operator="equal">
      <formula>0</formula>
    </cfRule>
    <cfRule type="cellIs" dxfId="58" priority="8" operator="equal">
      <formula>0</formula>
    </cfRule>
  </conditionalFormatting>
  <conditionalFormatting sqref="D25">
    <cfRule type="cellIs" dxfId="57" priority="3" operator="equal">
      <formula>0</formula>
    </cfRule>
    <cfRule type="cellIs" dxfId="56" priority="4" operator="equal">
      <formula>0</formula>
    </cfRule>
  </conditionalFormatting>
  <printOptions horizontalCentered="1" verticalCentered="1"/>
  <pageMargins left="0.19685039370078741" right="0" top="0.39370078740157483" bottom="0.39370078740157483" header="0.39370078740157483" footer="0.39370078740157483"/>
  <pageSetup paperSize="119" scale="20" fitToWidth="0" fitToHeight="0" orientation="portrait" r:id="rId1"/>
  <rowBreaks count="1" manualBreakCount="1">
    <brk id="62" max="6" man="1"/>
  </rowBreaks>
  <ignoredErrors>
    <ignoredError sqref="A7:A20"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pageSetUpPr fitToPage="1"/>
  </sheetPr>
  <dimension ref="A1:L43"/>
  <sheetViews>
    <sheetView showGridLines="0" view="pageBreakPreview" topLeftCell="A3" zoomScale="85" zoomScaleNormal="100" zoomScaleSheetLayoutView="85" zoomScalePageLayoutView="62" workbookViewId="0">
      <selection activeCell="A3" sqref="A3:K3"/>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383" t="s">
        <v>154</v>
      </c>
      <c r="B1" s="1383"/>
      <c r="C1" s="1383"/>
      <c r="D1" s="1383"/>
      <c r="E1" s="1383"/>
      <c r="F1" s="1383"/>
      <c r="G1" s="1383"/>
      <c r="H1" s="1383"/>
      <c r="I1" s="1383"/>
      <c r="J1" s="1383"/>
      <c r="K1" s="1383"/>
    </row>
    <row r="2" spans="1:12" ht="24" customHeight="1">
      <c r="A2" s="1384" t="str">
        <f>+'Resumen '!O4</f>
        <v>Período:  Diciembre 2008 - Marzo 2026</v>
      </c>
      <c r="B2" s="1384"/>
      <c r="C2" s="1384"/>
      <c r="D2" s="1384"/>
      <c r="E2" s="1384"/>
      <c r="F2" s="1384"/>
      <c r="G2" s="1384"/>
      <c r="H2" s="1384"/>
      <c r="I2" s="1384"/>
      <c r="J2" s="1384"/>
      <c r="K2" s="1384"/>
    </row>
    <row r="3" spans="1:12" ht="198.75" customHeight="1">
      <c r="A3" s="1387" t="s">
        <v>979</v>
      </c>
      <c r="B3" s="1387"/>
      <c r="C3" s="1387"/>
      <c r="D3" s="1387"/>
      <c r="E3" s="1387"/>
      <c r="F3" s="1387"/>
      <c r="G3" s="1387"/>
      <c r="H3" s="1387"/>
      <c r="I3" s="1387"/>
      <c r="J3" s="1387"/>
      <c r="K3" s="1387"/>
      <c r="L3" s="46">
        <f>+E24/E6</f>
        <v>3.6504874006737285</v>
      </c>
    </row>
    <row r="4" spans="1:12" ht="9.75" customHeight="1">
      <c r="A4" s="493"/>
      <c r="B4" s="493"/>
      <c r="C4" s="493"/>
      <c r="D4" s="493"/>
      <c r="E4" s="493"/>
      <c r="F4" s="493"/>
      <c r="G4" s="493"/>
      <c r="H4" s="493"/>
      <c r="I4" s="493"/>
      <c r="J4" s="493"/>
      <c r="K4" s="493"/>
    </row>
    <row r="5" spans="1:12" ht="19.5" customHeight="1">
      <c r="A5" s="428" t="s">
        <v>89</v>
      </c>
      <c r="B5" s="429" t="s">
        <v>126</v>
      </c>
      <c r="C5" s="429" t="s">
        <v>94</v>
      </c>
      <c r="D5" s="429" t="s">
        <v>127</v>
      </c>
      <c r="E5" s="430" t="s">
        <v>93</v>
      </c>
      <c r="F5" s="431" t="s">
        <v>155</v>
      </c>
      <c r="G5" s="431" t="s">
        <v>156</v>
      </c>
      <c r="H5" s="432" t="s">
        <v>157</v>
      </c>
      <c r="I5" s="404"/>
      <c r="J5" s="404"/>
      <c r="K5" s="404"/>
    </row>
    <row r="6" spans="1:12" s="406" customFormat="1">
      <c r="A6" s="724" t="s">
        <v>158</v>
      </c>
      <c r="B6" s="725">
        <v>1692259</v>
      </c>
      <c r="C6" s="725">
        <v>1224643</v>
      </c>
      <c r="D6" s="725">
        <v>0</v>
      </c>
      <c r="E6" s="726">
        <f t="shared" ref="E6:E24" si="0">SUM(B6:D6)</f>
        <v>2916902</v>
      </c>
      <c r="F6" s="727">
        <f t="shared" ref="F6:F16" si="1">B6/E6</f>
        <v>0.5801562753908085</v>
      </c>
      <c r="G6" s="727">
        <f t="shared" ref="G6:G16" si="2">C6/E6</f>
        <v>0.41984372460919156</v>
      </c>
      <c r="H6" s="728">
        <f t="shared" ref="H6:H16" si="3">+D6/E6</f>
        <v>0</v>
      </c>
      <c r="I6" s="405"/>
      <c r="J6" s="405"/>
      <c r="K6" s="405"/>
    </row>
    <row r="7" spans="1:12" s="406" customFormat="1">
      <c r="A7" s="724" t="s">
        <v>159</v>
      </c>
      <c r="B7" s="725">
        <v>2088299</v>
      </c>
      <c r="C7" s="725">
        <v>1404225</v>
      </c>
      <c r="D7" s="725">
        <v>21982</v>
      </c>
      <c r="E7" s="726">
        <f t="shared" si="0"/>
        <v>3514506</v>
      </c>
      <c r="F7" s="727">
        <f t="shared" si="1"/>
        <v>0.59419417693411247</v>
      </c>
      <c r="G7" s="727">
        <f t="shared" si="2"/>
        <v>0.39955117447516092</v>
      </c>
      <c r="H7" s="728">
        <f t="shared" si="3"/>
        <v>6.2546485907265491E-3</v>
      </c>
      <c r="I7" s="405"/>
      <c r="J7" s="405"/>
      <c r="K7" s="405"/>
    </row>
    <row r="8" spans="1:12" s="406" customFormat="1">
      <c r="A8" s="724" t="s">
        <v>160</v>
      </c>
      <c r="B8" s="725">
        <v>2364083</v>
      </c>
      <c r="C8" s="725">
        <v>2013786</v>
      </c>
      <c r="D8" s="725">
        <v>27105</v>
      </c>
      <c r="E8" s="726">
        <f t="shared" si="0"/>
        <v>4404974</v>
      </c>
      <c r="F8" s="727">
        <f t="shared" si="1"/>
        <v>0.53668489303228573</v>
      </c>
      <c r="G8" s="727">
        <f t="shared" si="2"/>
        <v>0.45716183568847396</v>
      </c>
      <c r="H8" s="728">
        <f t="shared" si="3"/>
        <v>6.1532712792402404E-3</v>
      </c>
      <c r="I8" s="405"/>
      <c r="J8" s="405"/>
      <c r="K8" s="405"/>
    </row>
    <row r="9" spans="1:12" s="406" customFormat="1">
      <c r="A9" s="724" t="s">
        <v>161</v>
      </c>
      <c r="B9" s="725">
        <v>2517423</v>
      </c>
      <c r="C9" s="725">
        <v>2003427</v>
      </c>
      <c r="D9" s="725">
        <v>29726</v>
      </c>
      <c r="E9" s="726">
        <f t="shared" si="0"/>
        <v>4550576</v>
      </c>
      <c r="F9" s="727">
        <f t="shared" si="1"/>
        <v>0.55320974751328178</v>
      </c>
      <c r="G9" s="727">
        <f t="shared" si="2"/>
        <v>0.44025789262721904</v>
      </c>
      <c r="H9" s="728">
        <f t="shared" si="3"/>
        <v>6.5323598594991053E-3</v>
      </c>
      <c r="I9" s="405"/>
      <c r="J9" s="405"/>
      <c r="K9" s="405"/>
    </row>
    <row r="10" spans="1:12" s="406" customFormat="1">
      <c r="A10" s="724" t="s">
        <v>162</v>
      </c>
      <c r="B10" s="725">
        <v>2688411</v>
      </c>
      <c r="C10" s="725">
        <v>2303351</v>
      </c>
      <c r="D10" s="725">
        <v>30703</v>
      </c>
      <c r="E10" s="726">
        <f t="shared" si="0"/>
        <v>5022465</v>
      </c>
      <c r="F10" s="727">
        <f t="shared" si="1"/>
        <v>0.53527719954245578</v>
      </c>
      <c r="G10" s="727">
        <f t="shared" si="2"/>
        <v>0.45860966676721493</v>
      </c>
      <c r="H10" s="728">
        <f t="shared" si="3"/>
        <v>6.1131336903293499E-3</v>
      </c>
      <c r="I10" s="405"/>
      <c r="J10" s="405"/>
      <c r="K10" s="405"/>
    </row>
    <row r="11" spans="1:12" s="406" customFormat="1">
      <c r="A11" s="724" t="s">
        <v>163</v>
      </c>
      <c r="B11" s="725">
        <v>2859306</v>
      </c>
      <c r="C11" s="725">
        <v>2751753</v>
      </c>
      <c r="D11" s="725">
        <v>27273</v>
      </c>
      <c r="E11" s="726">
        <f t="shared" si="0"/>
        <v>5638332</v>
      </c>
      <c r="F11" s="727">
        <f t="shared" si="1"/>
        <v>0.50711912672045567</v>
      </c>
      <c r="G11" s="727">
        <f t="shared" si="2"/>
        <v>0.48804380444429307</v>
      </c>
      <c r="H11" s="728">
        <f t="shared" si="3"/>
        <v>4.8370688352512761E-3</v>
      </c>
      <c r="I11" s="405"/>
      <c r="J11" s="405"/>
      <c r="K11" s="405"/>
    </row>
    <row r="12" spans="1:12" s="406" customFormat="1">
      <c r="A12" s="724" t="s">
        <v>164</v>
      </c>
      <c r="B12" s="725">
        <v>3141599</v>
      </c>
      <c r="C12" s="725">
        <v>3015646</v>
      </c>
      <c r="D12" s="725">
        <v>30370</v>
      </c>
      <c r="E12" s="726">
        <f t="shared" si="0"/>
        <v>6187615</v>
      </c>
      <c r="F12" s="727">
        <f t="shared" si="1"/>
        <v>0.50772373523562797</v>
      </c>
      <c r="G12" s="727">
        <f t="shared" si="2"/>
        <v>0.48736807315904429</v>
      </c>
      <c r="H12" s="728">
        <f t="shared" si="3"/>
        <v>4.9081916053277394E-3</v>
      </c>
      <c r="I12" s="405"/>
      <c r="J12" s="405"/>
      <c r="K12" s="405"/>
    </row>
    <row r="13" spans="1:12" s="406" customFormat="1">
      <c r="A13" s="724" t="s">
        <v>165</v>
      </c>
      <c r="B13" s="725">
        <v>3339838</v>
      </c>
      <c r="C13" s="725">
        <v>3317405</v>
      </c>
      <c r="D13" s="725">
        <v>30529</v>
      </c>
      <c r="E13" s="726">
        <f t="shared" si="0"/>
        <v>6687772</v>
      </c>
      <c r="F13" s="727">
        <f t="shared" si="1"/>
        <v>0.49939471620743053</v>
      </c>
      <c r="G13" s="727">
        <f t="shared" si="2"/>
        <v>0.4960403853480651</v>
      </c>
      <c r="H13" s="728">
        <f t="shared" si="3"/>
        <v>4.5648984445043877E-3</v>
      </c>
      <c r="I13" s="405"/>
      <c r="J13" s="405"/>
      <c r="K13" s="405"/>
    </row>
    <row r="14" spans="1:12" s="406" customFormat="1">
      <c r="A14" s="724" t="s">
        <v>166</v>
      </c>
      <c r="B14" s="725">
        <v>3591288</v>
      </c>
      <c r="C14" s="725">
        <v>3347068</v>
      </c>
      <c r="D14" s="725">
        <v>42908</v>
      </c>
      <c r="E14" s="726">
        <f t="shared" si="0"/>
        <v>6981264</v>
      </c>
      <c r="F14" s="727">
        <f t="shared" si="1"/>
        <v>0.51441801943029231</v>
      </c>
      <c r="G14" s="727">
        <f t="shared" si="2"/>
        <v>0.47943581563453264</v>
      </c>
      <c r="H14" s="728">
        <f t="shared" si="3"/>
        <v>6.1461649351750632E-3</v>
      </c>
      <c r="I14" s="405"/>
      <c r="J14" s="405"/>
      <c r="K14" s="405"/>
    </row>
    <row r="15" spans="1:12" s="406" customFormat="1">
      <c r="A15" s="724" t="s">
        <v>167</v>
      </c>
      <c r="B15" s="725">
        <v>3902592</v>
      </c>
      <c r="C15" s="725">
        <v>3546688</v>
      </c>
      <c r="D15" s="725">
        <v>74716</v>
      </c>
      <c r="E15" s="726">
        <f t="shared" si="0"/>
        <v>7523996</v>
      </c>
      <c r="F15" s="727">
        <f t="shared" si="1"/>
        <v>0.51868608117282355</v>
      </c>
      <c r="G15" s="727">
        <f t="shared" si="2"/>
        <v>0.47138355735436327</v>
      </c>
      <c r="H15" s="728">
        <f t="shared" si="3"/>
        <v>9.9303614728131172E-3</v>
      </c>
      <c r="I15" s="405"/>
      <c r="J15" s="405"/>
      <c r="K15" s="405"/>
    </row>
    <row r="16" spans="1:12" s="406" customFormat="1">
      <c r="A16" s="724" t="s">
        <v>168</v>
      </c>
      <c r="B16" s="729">
        <v>4153987</v>
      </c>
      <c r="C16" s="729">
        <v>3620150</v>
      </c>
      <c r="D16" s="725">
        <v>93895</v>
      </c>
      <c r="E16" s="726">
        <f t="shared" si="0"/>
        <v>7868032</v>
      </c>
      <c r="F16" s="727">
        <f t="shared" si="1"/>
        <v>0.52795756295856444</v>
      </c>
      <c r="G16" s="727">
        <f t="shared" si="2"/>
        <v>0.46010870316745028</v>
      </c>
      <c r="H16" s="728">
        <f t="shared" si="3"/>
        <v>1.1933733873985261E-2</v>
      </c>
      <c r="I16" s="405"/>
      <c r="J16" s="405"/>
      <c r="K16" s="405"/>
    </row>
    <row r="17" spans="1:12" s="406" customFormat="1">
      <c r="A17" s="724" t="s">
        <v>169</v>
      </c>
      <c r="B17" s="729">
        <v>4228661</v>
      </c>
      <c r="C17" s="729">
        <v>3726262</v>
      </c>
      <c r="D17" s="725">
        <v>90657</v>
      </c>
      <c r="E17" s="726">
        <f t="shared" si="0"/>
        <v>8045580</v>
      </c>
      <c r="F17" s="727">
        <f t="shared" ref="F17:F24" si="4">B17/E17</f>
        <v>0.52558808687502956</v>
      </c>
      <c r="G17" s="727">
        <f t="shared" ref="G17:G24" si="5">C17/E17</f>
        <v>0.46314398713330795</v>
      </c>
      <c r="H17" s="728">
        <f t="shared" ref="H17:H24" si="6">+D17/E17</f>
        <v>1.1267925991662504E-2</v>
      </c>
      <c r="I17" s="405"/>
      <c r="J17" s="405"/>
      <c r="K17" s="405"/>
    </row>
    <row r="18" spans="1:12" s="406" customFormat="1">
      <c r="A18" s="724" t="s">
        <v>170</v>
      </c>
      <c r="B18" s="729">
        <v>4214903</v>
      </c>
      <c r="C18" s="729">
        <v>5746839</v>
      </c>
      <c r="D18" s="725">
        <v>95925</v>
      </c>
      <c r="E18" s="726">
        <f t="shared" si="0"/>
        <v>10057667</v>
      </c>
      <c r="F18" s="727">
        <f t="shared" si="4"/>
        <v>0.41907362810878507</v>
      </c>
      <c r="G18" s="727">
        <f t="shared" si="5"/>
        <v>0.57138887179303111</v>
      </c>
      <c r="H18" s="728">
        <f t="shared" si="6"/>
        <v>9.5375000981838039E-3</v>
      </c>
      <c r="I18" s="405"/>
      <c r="J18" s="405"/>
      <c r="K18" s="405"/>
    </row>
    <row r="19" spans="1:12" s="406" customFormat="1">
      <c r="A19" s="724" t="s">
        <v>171</v>
      </c>
      <c r="B19" s="729">
        <v>4285359</v>
      </c>
      <c r="C19" s="729">
        <v>5747449</v>
      </c>
      <c r="D19" s="725">
        <v>97916</v>
      </c>
      <c r="E19" s="726">
        <f t="shared" si="0"/>
        <v>10130724</v>
      </c>
      <c r="F19" s="727">
        <f t="shared" si="4"/>
        <v>0.42300619383175381</v>
      </c>
      <c r="G19" s="727">
        <f t="shared" si="5"/>
        <v>0.56732855420797168</v>
      </c>
      <c r="H19" s="728">
        <f t="shared" si="6"/>
        <v>9.6652519602745072E-3</v>
      </c>
      <c r="I19" s="405"/>
      <c r="J19" s="405"/>
      <c r="K19" s="405"/>
    </row>
    <row r="20" spans="1:12" s="406" customFormat="1">
      <c r="A20" s="730" t="s">
        <v>172</v>
      </c>
      <c r="B20" s="729">
        <v>4568910</v>
      </c>
      <c r="C20" s="729">
        <v>5770201</v>
      </c>
      <c r="D20" s="729">
        <v>104426</v>
      </c>
      <c r="E20" s="731">
        <v>10443537</v>
      </c>
      <c r="F20" s="732">
        <f t="shared" si="4"/>
        <v>0.43748683994704091</v>
      </c>
      <c r="G20" s="732">
        <f t="shared" si="5"/>
        <v>0.5525140572585705</v>
      </c>
      <c r="H20" s="733">
        <f t="shared" si="6"/>
        <v>9.9991027943885299E-3</v>
      </c>
      <c r="I20" s="407"/>
      <c r="J20" s="407"/>
      <c r="K20" s="407"/>
    </row>
    <row r="21" spans="1:12" s="406" customFormat="1">
      <c r="A21" s="730" t="s">
        <v>173</v>
      </c>
      <c r="B21" s="729">
        <v>4577068</v>
      </c>
      <c r="C21" s="729">
        <v>5690186</v>
      </c>
      <c r="D21" s="729">
        <v>111952</v>
      </c>
      <c r="E21" s="731">
        <v>10379206</v>
      </c>
      <c r="F21" s="732">
        <f t="shared" si="4"/>
        <v>0.44098440670702554</v>
      </c>
      <c r="G21" s="732">
        <f t="shared" si="5"/>
        <v>0.54822941176810636</v>
      </c>
      <c r="H21" s="733">
        <f t="shared" si="6"/>
        <v>1.0786181524868087E-2</v>
      </c>
      <c r="I21" s="407"/>
      <c r="J21" s="407"/>
      <c r="K21" s="407"/>
    </row>
    <row r="22" spans="1:12" s="406" customFormat="1">
      <c r="A22" s="730" t="s">
        <v>174</v>
      </c>
      <c r="B22" s="729">
        <v>4699366</v>
      </c>
      <c r="C22" s="729">
        <v>5738392</v>
      </c>
      <c r="D22" s="729">
        <v>115202</v>
      </c>
      <c r="E22" s="731">
        <v>10552960</v>
      </c>
      <c r="F22" s="732">
        <f>B22/E22</f>
        <v>0.44531259476014312</v>
      </c>
      <c r="G22" s="732">
        <f>C22/E22</f>
        <v>0.54377084723148761</v>
      </c>
      <c r="H22" s="733">
        <f>+D22/E22</f>
        <v>1.0916558008369217E-2</v>
      </c>
      <c r="I22" s="407"/>
      <c r="J22" s="407"/>
      <c r="K22" s="407"/>
    </row>
    <row r="23" spans="1:12" s="406" customFormat="1">
      <c r="A23" s="1233" t="s">
        <v>175</v>
      </c>
      <c r="B23" s="1234">
        <v>4833892</v>
      </c>
      <c r="C23" s="1234">
        <v>5655485</v>
      </c>
      <c r="D23" s="1235">
        <v>118983</v>
      </c>
      <c r="E23" s="1236">
        <v>10608360</v>
      </c>
      <c r="F23" s="1237">
        <v>0.45566817114049674</v>
      </c>
      <c r="G23" s="732">
        <v>0.53311586333797123</v>
      </c>
      <c r="H23" s="733">
        <v>1.1215965521532074E-2</v>
      </c>
      <c r="I23" s="407"/>
      <c r="J23" s="407"/>
      <c r="K23" s="407"/>
    </row>
    <row r="24" spans="1:12" s="406" customFormat="1">
      <c r="A24" s="730" t="s">
        <v>970</v>
      </c>
      <c r="B24" s="729">
        <f>+'Resumen '!C30</f>
        <v>4856429</v>
      </c>
      <c r="C24" s="729">
        <f>+'Resumen '!C39</f>
        <v>5673097</v>
      </c>
      <c r="D24" s="729">
        <f>+'Resumen '!I11</f>
        <v>118588</v>
      </c>
      <c r="E24" s="1314">
        <f t="shared" si="0"/>
        <v>10648114</v>
      </c>
      <c r="F24" s="727">
        <f t="shared" si="4"/>
        <v>0.45608349046601115</v>
      </c>
      <c r="G24" s="727">
        <f t="shared" si="5"/>
        <v>0.53277951381812783</v>
      </c>
      <c r="H24" s="728">
        <f t="shared" si="6"/>
        <v>1.1136995715861044E-2</v>
      </c>
      <c r="I24" s="405"/>
      <c r="J24" s="405"/>
      <c r="K24" s="405"/>
      <c r="L24" s="406">
        <f>+Tabla6[[#This Row],[Total ]]-Tabla5[[#This Row],[Afiliación SFS]]</f>
        <v>39754</v>
      </c>
    </row>
    <row r="25" spans="1:12" s="30" customFormat="1" ht="16.5" customHeight="1">
      <c r="A25" s="1385" t="s">
        <v>176</v>
      </c>
      <c r="B25" s="1386"/>
      <c r="C25" s="1386"/>
      <c r="D25" s="1386"/>
      <c r="E25" s="1386"/>
      <c r="F25" s="1386"/>
      <c r="G25" s="1386"/>
      <c r="H25" s="1386"/>
      <c r="I25" s="408"/>
      <c r="J25" s="408"/>
      <c r="K25" s="408"/>
    </row>
    <row r="26" spans="1:12" ht="25.5" customHeight="1"/>
    <row r="27" spans="1:12" ht="25.5" customHeight="1">
      <c r="A27" s="11"/>
      <c r="B27" s="11"/>
      <c r="C27" s="11"/>
      <c r="D27" s="11"/>
      <c r="E27" s="11"/>
      <c r="F27" s="11"/>
      <c r="G27" s="11"/>
      <c r="H27" s="69"/>
      <c r="I27" s="69"/>
      <c r="J27" s="69"/>
      <c r="K27" s="69"/>
    </row>
    <row r="28" spans="1:12" ht="25.5" customHeight="1">
      <c r="A28" s="11"/>
      <c r="B28" s="11"/>
      <c r="C28" s="11"/>
      <c r="D28" s="11"/>
      <c r="E28" s="11"/>
      <c r="F28" s="11"/>
      <c r="G28" s="11"/>
      <c r="H28" s="69"/>
      <c r="I28" s="69"/>
      <c r="J28" s="69"/>
      <c r="K28" s="69"/>
    </row>
    <row r="29" spans="1:12" ht="75" customHeight="1">
      <c r="A29" s="11"/>
      <c r="B29" s="11"/>
      <c r="C29" s="11"/>
      <c r="D29" s="11"/>
      <c r="E29" s="11"/>
      <c r="F29" s="11"/>
      <c r="G29" s="11"/>
      <c r="H29" s="69"/>
      <c r="I29" s="69"/>
      <c r="J29" s="69"/>
      <c r="K29" s="69"/>
    </row>
    <row r="30" spans="1:12" ht="25.5" customHeight="1">
      <c r="A30" s="11"/>
      <c r="B30" s="11"/>
      <c r="C30" s="11"/>
      <c r="D30" s="11"/>
      <c r="E30" s="11"/>
      <c r="F30" s="11"/>
      <c r="G30" s="11"/>
      <c r="H30" s="69"/>
      <c r="I30" s="69"/>
      <c r="J30" s="69"/>
      <c r="K30" s="69"/>
    </row>
    <row r="31" spans="1:12" ht="25.5" customHeight="1">
      <c r="A31" s="11"/>
      <c r="B31" s="11"/>
      <c r="C31" s="11"/>
      <c r="D31" s="11"/>
      <c r="E31" s="11"/>
      <c r="F31" s="11"/>
      <c r="G31" s="11"/>
      <c r="H31" s="69"/>
      <c r="I31" s="69"/>
      <c r="J31" s="69"/>
      <c r="K31" s="69"/>
    </row>
    <row r="32" spans="1:12" ht="25.5" customHeight="1">
      <c r="A32" s="11"/>
      <c r="B32" s="11"/>
      <c r="C32" s="11"/>
      <c r="D32" s="11"/>
      <c r="E32" s="11"/>
      <c r="F32" s="11"/>
      <c r="G32" s="11"/>
      <c r="H32" s="69"/>
      <c r="I32" s="69"/>
      <c r="J32" s="69"/>
      <c r="K32" s="69"/>
    </row>
    <row r="33" spans="1:12" ht="48.75" customHeight="1">
      <c r="A33" s="11"/>
      <c r="B33" s="11"/>
      <c r="C33" s="11"/>
      <c r="D33" s="11"/>
      <c r="E33" s="11"/>
      <c r="F33" s="11"/>
      <c r="G33" s="11"/>
      <c r="H33" s="69"/>
      <c r="I33" s="69"/>
      <c r="J33" s="69"/>
      <c r="K33" s="69"/>
    </row>
    <row r="34" spans="1:12" ht="25.5" customHeight="1">
      <c r="A34" s="11"/>
      <c r="B34" s="11"/>
      <c r="C34" s="11"/>
      <c r="D34" s="11"/>
      <c r="E34" s="11"/>
      <c r="F34" s="11"/>
      <c r="G34" s="11"/>
      <c r="H34" s="69"/>
      <c r="I34" s="69"/>
      <c r="J34" s="69"/>
      <c r="K34" s="69"/>
    </row>
    <row r="35" spans="1:12" ht="25.5" customHeight="1">
      <c r="A35" s="11"/>
      <c r="B35" s="11"/>
      <c r="C35" s="11"/>
      <c r="D35" s="11"/>
      <c r="E35" s="11"/>
      <c r="F35" s="11"/>
      <c r="G35" s="11"/>
      <c r="H35" s="69"/>
      <c r="I35" s="69"/>
      <c r="J35" s="69"/>
      <c r="K35" s="69"/>
    </row>
    <row r="36" spans="1:12" ht="25.5" customHeight="1">
      <c r="A36" s="11"/>
      <c r="B36" s="11"/>
      <c r="C36" s="11"/>
      <c r="D36" s="11"/>
      <c r="E36" s="11"/>
      <c r="F36" s="11"/>
      <c r="G36" s="11"/>
      <c r="H36" s="69"/>
      <c r="I36" s="69"/>
      <c r="J36" s="69"/>
      <c r="K36" s="69"/>
    </row>
    <row r="37" spans="1:12" ht="25.5" customHeight="1">
      <c r="A37" s="11"/>
      <c r="B37" s="11"/>
      <c r="C37" s="11"/>
      <c r="D37" s="11"/>
      <c r="E37" s="11"/>
      <c r="F37" s="11"/>
      <c r="G37" s="11"/>
      <c r="H37" s="69"/>
      <c r="I37" s="69"/>
      <c r="J37" s="69"/>
      <c r="K37" s="69"/>
    </row>
    <row r="38" spans="1:12" ht="25.5" customHeight="1">
      <c r="A38" s="11"/>
      <c r="B38" s="11"/>
      <c r="C38" s="11"/>
      <c r="D38" s="11"/>
      <c r="E38" s="11"/>
      <c r="F38" s="11"/>
      <c r="G38" s="11"/>
      <c r="H38" s="69"/>
      <c r="I38" s="69"/>
      <c r="J38" s="69"/>
      <c r="K38" s="69"/>
    </row>
    <row r="39" spans="1:12" ht="25.5" customHeight="1">
      <c r="A39" s="11"/>
      <c r="B39" s="11"/>
      <c r="C39" s="11"/>
      <c r="D39" s="11"/>
      <c r="E39" s="11"/>
      <c r="F39" s="11"/>
      <c r="G39" s="11"/>
      <c r="H39" s="69"/>
      <c r="I39" s="69"/>
      <c r="J39" s="69"/>
      <c r="K39" s="69"/>
    </row>
    <row r="40" spans="1:12" ht="25.5" customHeight="1">
      <c r="A40" s="11"/>
      <c r="B40" s="11"/>
      <c r="C40" s="11"/>
      <c r="D40" s="11"/>
      <c r="E40" s="11"/>
      <c r="F40" s="11"/>
      <c r="G40" s="11"/>
      <c r="H40" s="69"/>
      <c r="I40" s="69"/>
      <c r="J40" s="69"/>
      <c r="K40" s="69"/>
      <c r="L40" t="s">
        <v>1</v>
      </c>
    </row>
    <row r="41" spans="1:12" ht="25.5" customHeight="1">
      <c r="A41" s="11"/>
      <c r="F41" s="11"/>
      <c r="G41" s="11"/>
      <c r="H41" s="69"/>
      <c r="I41" s="69"/>
      <c r="J41" s="69"/>
      <c r="K41" s="69"/>
    </row>
    <row r="42" spans="1:12" ht="25.5" customHeight="1">
      <c r="A42" s="11"/>
      <c r="B42" s="11"/>
      <c r="C42" s="11"/>
      <c r="D42" s="11"/>
      <c r="E42" s="11"/>
      <c r="F42" s="11"/>
      <c r="G42" s="11"/>
      <c r="H42" s="69"/>
      <c r="I42" s="69"/>
      <c r="J42" s="69"/>
      <c r="K42" s="69"/>
    </row>
    <row r="43" spans="1:12" ht="25.5" customHeight="1">
      <c r="A43" s="11"/>
      <c r="B43" s="11"/>
      <c r="C43" s="11"/>
      <c r="D43" s="11"/>
      <c r="E43" s="11"/>
      <c r="F43" s="11"/>
      <c r="G43" s="11"/>
      <c r="H43" s="69"/>
      <c r="I43" s="69"/>
      <c r="J43" s="69"/>
      <c r="K43" s="69"/>
    </row>
  </sheetData>
  <mergeCells count="4">
    <mergeCell ref="A1:K1"/>
    <mergeCell ref="A2:K2"/>
    <mergeCell ref="A25:H25"/>
    <mergeCell ref="A3:K3"/>
  </mergeCells>
  <conditionalFormatting sqref="B16:C24">
    <cfRule type="cellIs" dxfId="55"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6" tint="-0.249977111117893"/>
    <pageSetUpPr fitToPage="1"/>
  </sheetPr>
  <dimension ref="A1:R44"/>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E17" sqref="E17"/>
    </sheetView>
  </sheetViews>
  <sheetFormatPr defaultColWidth="11.42578125" defaultRowHeight="15"/>
  <cols>
    <col min="1" max="1" width="18.28515625" customWidth="1"/>
    <col min="2" max="2" width="18.5703125" style="38" customWidth="1"/>
    <col min="3" max="3" width="16.7109375" style="38" customWidth="1"/>
    <col min="4" max="4" width="18.28515625" style="38" customWidth="1"/>
    <col min="5" max="5" width="17.140625" style="38" customWidth="1"/>
    <col min="6" max="8" width="19.140625" style="38" customWidth="1"/>
    <col min="9" max="9" width="20.28515625" style="38" customWidth="1"/>
    <col min="10" max="10" width="17.42578125" style="38" customWidth="1"/>
    <col min="11" max="11" width="19.140625" style="38" customWidth="1"/>
    <col min="12" max="12" width="22.28515625" customWidth="1"/>
    <col min="13" max="13" width="32" hidden="1" customWidth="1"/>
    <col min="14" max="14" width="17.28515625" customWidth="1"/>
    <col min="15" max="15" width="13.140625" customWidth="1"/>
    <col min="16" max="16" width="13.85546875" customWidth="1"/>
    <col min="18" max="18" width="12.85546875" bestFit="1" customWidth="1"/>
  </cols>
  <sheetData>
    <row r="1" spans="1:16" ht="62.25" customHeight="1">
      <c r="A1" s="1391" t="s">
        <v>177</v>
      </c>
      <c r="B1" s="1392"/>
      <c r="C1" s="1392"/>
      <c r="D1" s="1392"/>
      <c r="E1" s="1392"/>
      <c r="F1" s="1392"/>
      <c r="G1" s="1392"/>
      <c r="H1" s="1392"/>
      <c r="I1" s="1392"/>
      <c r="J1" s="1392"/>
      <c r="K1" s="1392"/>
      <c r="L1" s="1392"/>
      <c r="M1" s="1392"/>
      <c r="N1" s="1392"/>
      <c r="O1" s="1392"/>
      <c r="P1" s="1393"/>
    </row>
    <row r="2" spans="1:16" ht="32.25" customHeight="1" thickBot="1">
      <c r="A2" s="1388" t="s">
        <v>178</v>
      </c>
      <c r="B2" s="1389"/>
      <c r="C2" s="1389"/>
      <c r="D2" s="1389"/>
      <c r="E2" s="1389"/>
      <c r="F2" s="1389"/>
      <c r="G2" s="1389"/>
      <c r="H2" s="1389"/>
      <c r="I2" s="1389"/>
      <c r="J2" s="1389"/>
      <c r="K2" s="1389"/>
      <c r="L2" s="1389"/>
      <c r="M2" s="1389"/>
      <c r="N2" s="1389"/>
      <c r="O2" s="1389"/>
      <c r="P2" s="1390"/>
    </row>
    <row r="3" spans="1:16" ht="6" customHeight="1">
      <c r="A3" s="57"/>
      <c r="B3" s="57"/>
      <c r="C3" s="57"/>
      <c r="D3" s="57"/>
      <c r="E3" s="57"/>
      <c r="F3" s="57"/>
      <c r="G3" s="57"/>
      <c r="H3" s="57"/>
      <c r="I3" s="57"/>
      <c r="J3" s="57"/>
      <c r="K3" s="57" t="s">
        <v>179</v>
      </c>
      <c r="L3" s="57"/>
      <c r="M3" s="57"/>
      <c r="N3" s="326"/>
    </row>
    <row r="4" spans="1:16" s="284" customFormat="1" ht="48" customHeight="1">
      <c r="A4" s="366" t="s">
        <v>89</v>
      </c>
      <c r="B4" s="369" t="s">
        <v>180</v>
      </c>
      <c r="C4" s="369" t="s">
        <v>181</v>
      </c>
      <c r="D4" s="370" t="s">
        <v>182</v>
      </c>
      <c r="E4" s="370" t="s">
        <v>183</v>
      </c>
      <c r="F4" s="369" t="s">
        <v>184</v>
      </c>
      <c r="G4" s="369" t="s">
        <v>185</v>
      </c>
      <c r="H4" s="367" t="s">
        <v>90</v>
      </c>
      <c r="I4" s="367" t="s">
        <v>186</v>
      </c>
      <c r="J4" s="367" t="s">
        <v>187</v>
      </c>
      <c r="K4" s="367" t="s">
        <v>188</v>
      </c>
      <c r="L4" s="367" t="s">
        <v>189</v>
      </c>
      <c r="M4" s="367" t="s">
        <v>190</v>
      </c>
      <c r="N4" s="368" t="s">
        <v>191</v>
      </c>
      <c r="O4" s="367" t="s">
        <v>86</v>
      </c>
      <c r="P4" s="367" t="s">
        <v>87</v>
      </c>
    </row>
    <row r="5" spans="1:16" s="285" customFormat="1" ht="23.25" hidden="1" customHeight="1">
      <c r="A5" s="734" t="s">
        <v>192</v>
      </c>
      <c r="B5" s="735">
        <v>479821</v>
      </c>
      <c r="C5" s="735">
        <v>602115</v>
      </c>
      <c r="D5" s="735">
        <v>792515</v>
      </c>
      <c r="E5" s="735">
        <v>684666</v>
      </c>
      <c r="F5" s="735"/>
      <c r="G5" s="735"/>
      <c r="H5" s="735"/>
      <c r="I5" s="736">
        <f>+D5+B5</f>
        <v>1272336</v>
      </c>
      <c r="J5" s="736">
        <v>1286781</v>
      </c>
      <c r="K5" s="736">
        <f t="shared" ref="K5:K24" si="0">I5+J5</f>
        <v>2559117</v>
      </c>
      <c r="L5" s="737"/>
      <c r="M5" s="737"/>
      <c r="N5" s="738"/>
      <c r="O5" s="739"/>
      <c r="P5" s="739"/>
    </row>
    <row r="6" spans="1:16" s="285" customFormat="1" ht="23.25" hidden="1" customHeight="1">
      <c r="A6" s="734" t="s">
        <v>158</v>
      </c>
      <c r="B6" s="735">
        <v>545438</v>
      </c>
      <c r="C6" s="735">
        <v>679205</v>
      </c>
      <c r="D6" s="735">
        <v>890402</v>
      </c>
      <c r="E6" s="735">
        <v>801857</v>
      </c>
      <c r="F6" s="735"/>
      <c r="G6" s="735"/>
      <c r="H6" s="735"/>
      <c r="I6" s="736">
        <f>+D6+B6</f>
        <v>1435840</v>
      </c>
      <c r="J6" s="736">
        <f>+E6+C6</f>
        <v>1481062</v>
      </c>
      <c r="K6" s="736">
        <f t="shared" si="0"/>
        <v>2916902</v>
      </c>
      <c r="L6" s="737"/>
      <c r="M6" s="737"/>
      <c r="N6" s="738"/>
      <c r="O6" s="739"/>
      <c r="P6" s="739"/>
    </row>
    <row r="7" spans="1:16" s="285" customFormat="1" ht="23.25" hidden="1" customHeight="1">
      <c r="A7" s="734" t="s">
        <v>159</v>
      </c>
      <c r="B7" s="735">
        <v>615631</v>
      </c>
      <c r="C7" s="735">
        <v>788594</v>
      </c>
      <c r="D7" s="735">
        <v>1078877</v>
      </c>
      <c r="E7" s="735">
        <v>1009422</v>
      </c>
      <c r="F7" s="735"/>
      <c r="G7" s="735"/>
      <c r="H7" s="735"/>
      <c r="I7" s="736">
        <f>+D7+B7</f>
        <v>1694508</v>
      </c>
      <c r="J7" s="736">
        <f>+E7+C7</f>
        <v>1798016</v>
      </c>
      <c r="K7" s="736">
        <f t="shared" si="0"/>
        <v>3492524</v>
      </c>
      <c r="L7" s="737"/>
      <c r="M7" s="737"/>
      <c r="N7" s="738"/>
      <c r="O7" s="739"/>
      <c r="P7" s="739"/>
    </row>
    <row r="8" spans="1:16" s="284" customFormat="1" ht="15.75" customHeight="1">
      <c r="A8" s="740">
        <v>2010</v>
      </c>
      <c r="B8" s="741">
        <v>904636</v>
      </c>
      <c r="C8" s="741">
        <v>1109150</v>
      </c>
      <c r="D8" s="741">
        <v>1210182</v>
      </c>
      <c r="E8" s="741">
        <v>1153901</v>
      </c>
      <c r="F8" s="741">
        <v>16433</v>
      </c>
      <c r="G8" s="741">
        <v>10672</v>
      </c>
      <c r="H8" s="741">
        <f>+Tabla52[[#This Row],[RET- Mujeres]]+Tabla52[[#This Row],[RET-Hombres ]]</f>
        <v>27105</v>
      </c>
      <c r="I8" s="742">
        <f>+B8+D8+Tabla52[[#This Row],[RET-Hombres ]]</f>
        <v>2131251</v>
      </c>
      <c r="J8" s="743">
        <f>+E8+C8+Tabla52[[#This Row],[RET- Mujeres]]</f>
        <v>2273723</v>
      </c>
      <c r="K8" s="743">
        <f t="shared" si="0"/>
        <v>4404974</v>
      </c>
      <c r="L8" s="744">
        <f>+Tabla52[[#This Row],[SFS-Hombres ]]/Tabla52[[#This Row],[SFS-Mujeres  ]]</f>
        <v>0.93733977269878521</v>
      </c>
      <c r="M8" s="744">
        <f t="shared" ref="M8:M19" si="1">E8/D8</f>
        <v>0.95349377201115204</v>
      </c>
      <c r="N8" s="745">
        <f>+Tabla52[[#This Row],[SFS-Mujeres  ]]/Tabla52[[#This Row],[SFS-Hombres ]]</f>
        <v>1.0668490008919644</v>
      </c>
      <c r="O8" s="746">
        <f>+Tabla52[[#This Row],[SFS-Mujeres  ]]/Tabla52[[#This Row],[SFS-Total ]]</f>
        <v>0.51617171860719269</v>
      </c>
      <c r="P8" s="746">
        <f>+Tabla52[[#This Row],[SFS-Hombres ]]/Tabla52[[#This Row],[SFS-Total ]]</f>
        <v>0.48382828139280731</v>
      </c>
    </row>
    <row r="9" spans="1:16" s="284" customFormat="1" ht="15.75" customHeight="1">
      <c r="A9" s="740">
        <v>2011</v>
      </c>
      <c r="B9" s="741">
        <v>899174</v>
      </c>
      <c r="C9" s="741">
        <v>1104253</v>
      </c>
      <c r="D9" s="741">
        <v>1279458</v>
      </c>
      <c r="E9" s="741">
        <v>1237965</v>
      </c>
      <c r="F9" s="741">
        <v>18128</v>
      </c>
      <c r="G9" s="741">
        <v>11598</v>
      </c>
      <c r="H9" s="741">
        <f>+Tabla52[[#This Row],[RET- Mujeres]]+Tabla52[[#This Row],[RET-Hombres ]]</f>
        <v>29726</v>
      </c>
      <c r="I9" s="742">
        <f>+B9+D9+Tabla52[[#This Row],[RET-Hombres ]]</f>
        <v>2196760</v>
      </c>
      <c r="J9" s="743">
        <f>+E9+C9+Tabla52[[#This Row],[RET- Mujeres]]</f>
        <v>2353816</v>
      </c>
      <c r="K9" s="743">
        <f t="shared" si="0"/>
        <v>4550576</v>
      </c>
      <c r="L9" s="744">
        <f>+Tabla52[[#This Row],[SFS-Hombres ]]/Tabla52[[#This Row],[SFS-Mujeres  ]]</f>
        <v>0.93327600798023291</v>
      </c>
      <c r="M9" s="744">
        <f t="shared" si="1"/>
        <v>0.96756986161327685</v>
      </c>
      <c r="N9" s="745">
        <f>+Tabla52[[#This Row],[SFS-Mujeres  ]]/Tabla52[[#This Row],[SFS-Hombres ]]</f>
        <v>1.0714943826362462</v>
      </c>
      <c r="O9" s="746">
        <f>+Tabla52[[#This Row],[SFS-Mujeres  ]]/Tabla52[[#This Row],[SFS-Total ]]</f>
        <v>0.51725671651237115</v>
      </c>
      <c r="P9" s="746">
        <f>+Tabla52[[#This Row],[SFS-Hombres ]]/Tabla52[[#This Row],[SFS-Total ]]</f>
        <v>0.48274328348762879</v>
      </c>
    </row>
    <row r="10" spans="1:16" s="284" customFormat="1" ht="15.75" customHeight="1">
      <c r="A10" s="740">
        <v>2012</v>
      </c>
      <c r="B10" s="741">
        <v>1031326</v>
      </c>
      <c r="C10" s="741">
        <v>1272025</v>
      </c>
      <c r="D10" s="741">
        <v>1360788</v>
      </c>
      <c r="E10" s="741">
        <v>1327623</v>
      </c>
      <c r="F10" s="741">
        <v>18257</v>
      </c>
      <c r="G10" s="741">
        <v>12446</v>
      </c>
      <c r="H10" s="741">
        <f>+Tabla52[[#This Row],[RET- Mujeres]]+Tabla52[[#This Row],[RET-Hombres ]]</f>
        <v>30703</v>
      </c>
      <c r="I10" s="742">
        <f>+B10+D10+Tabla52[[#This Row],[RET-Hombres ]]</f>
        <v>2410371</v>
      </c>
      <c r="J10" s="743">
        <f>+E10+C10+Tabla52[[#This Row],[RET- Mujeres]]</f>
        <v>2612094</v>
      </c>
      <c r="K10" s="743">
        <f t="shared" si="0"/>
        <v>5022465</v>
      </c>
      <c r="L10" s="744">
        <f>+Tabla52[[#This Row],[SFS-Hombres ]]/Tabla52[[#This Row],[SFS-Mujeres  ]]</f>
        <v>0.92277345302274727</v>
      </c>
      <c r="M10" s="744">
        <f t="shared" si="1"/>
        <v>0.97562809195848288</v>
      </c>
      <c r="N10" s="745">
        <f>+Tabla52[[#This Row],[SFS-Mujeres  ]]/Tabla52[[#This Row],[SFS-Hombres ]]</f>
        <v>1.0836896062888244</v>
      </c>
      <c r="O10" s="746">
        <f>+Tabla52[[#This Row],[SFS-Mujeres  ]]/Tabla52[[#This Row],[SFS-Total ]]</f>
        <v>0.52008207125385642</v>
      </c>
      <c r="P10" s="746">
        <f>+Tabla52[[#This Row],[SFS-Hombres ]]/Tabla52[[#This Row],[SFS-Total ]]</f>
        <v>0.47991792874614358</v>
      </c>
    </row>
    <row r="11" spans="1:16" s="284" customFormat="1" ht="15.75" customHeight="1">
      <c r="A11" s="740">
        <v>2013</v>
      </c>
      <c r="B11" s="741">
        <v>1243431</v>
      </c>
      <c r="C11" s="741">
        <v>1508322</v>
      </c>
      <c r="D11" s="741">
        <v>1462398</v>
      </c>
      <c r="E11" s="741">
        <v>1438578</v>
      </c>
      <c r="F11" s="741">
        <v>14343</v>
      </c>
      <c r="G11" s="741">
        <v>10862</v>
      </c>
      <c r="H11" s="741">
        <f>+Tabla52[[#This Row],[RET- Mujeres]]+Tabla52[[#This Row],[RET-Hombres ]]</f>
        <v>25205</v>
      </c>
      <c r="I11" s="742">
        <f>+B11+D11+Tabla52[[#This Row],[RET-Hombres ]]</f>
        <v>2720172</v>
      </c>
      <c r="J11" s="743">
        <f>+E11+C11+Tabla52[[#This Row],[RET- Mujeres]]</f>
        <v>2957762</v>
      </c>
      <c r="K11" s="743">
        <f t="shared" si="0"/>
        <v>5677934</v>
      </c>
      <c r="L11" s="744">
        <f>+Tabla52[[#This Row],[SFS-Hombres ]]/Tabla52[[#This Row],[SFS-Mujeres  ]]</f>
        <v>0.91967237390973311</v>
      </c>
      <c r="M11" s="744">
        <f t="shared" si="1"/>
        <v>0.98371168450722712</v>
      </c>
      <c r="N11" s="745">
        <f>+Tabla52[[#This Row],[SFS-Mujeres  ]]/Tabla52[[#This Row],[SFS-Hombres ]]</f>
        <v>1.0873437414986993</v>
      </c>
      <c r="O11" s="746">
        <f>+Tabla52[[#This Row],[SFS-Mujeres  ]]/Tabla52[[#This Row],[SFS-Total ]]</f>
        <v>0.52092222276623856</v>
      </c>
      <c r="P11" s="746">
        <f>+Tabla52[[#This Row],[SFS-Hombres ]]/Tabla52[[#This Row],[SFS-Total ]]</f>
        <v>0.47907777723376144</v>
      </c>
    </row>
    <row r="12" spans="1:16" s="284" customFormat="1" ht="15.75" customHeight="1">
      <c r="A12" s="740">
        <v>2014</v>
      </c>
      <c r="B12" s="741">
        <v>1400518</v>
      </c>
      <c r="C12" s="741">
        <v>1615128</v>
      </c>
      <c r="D12" s="741">
        <v>1578325</v>
      </c>
      <c r="E12" s="741">
        <v>1563274</v>
      </c>
      <c r="F12" s="741">
        <v>17464</v>
      </c>
      <c r="G12" s="741">
        <v>12906</v>
      </c>
      <c r="H12" s="741">
        <f>+Tabla52[[#This Row],[RET- Mujeres]]+Tabla52[[#This Row],[RET-Hombres ]]</f>
        <v>30370</v>
      </c>
      <c r="I12" s="742">
        <f>+B12+D12+Tabla52[[#This Row],[RET-Hombres ]]</f>
        <v>2996307</v>
      </c>
      <c r="J12" s="743">
        <f>+E12+C12+Tabla52[[#This Row],[RET- Mujeres]]</f>
        <v>3191308</v>
      </c>
      <c r="K12" s="743">
        <f t="shared" si="0"/>
        <v>6187615</v>
      </c>
      <c r="L12" s="744">
        <f>+Tabla52[[#This Row],[SFS-Hombres ]]/Tabla52[[#This Row],[SFS-Mujeres  ]]</f>
        <v>0.93889621434220705</v>
      </c>
      <c r="M12" s="744">
        <f t="shared" si="1"/>
        <v>0.99046394120349102</v>
      </c>
      <c r="N12" s="745">
        <f>+Tabla52[[#This Row],[SFS-Mujeres  ]]/Tabla52[[#This Row],[SFS-Hombres ]]</f>
        <v>1.0650804473640385</v>
      </c>
      <c r="O12" s="746">
        <f>+Tabla52[[#This Row],[SFS-Mujeres  ]]/Tabla52[[#This Row],[SFS-Total ]]</f>
        <v>0.51575736370152314</v>
      </c>
      <c r="P12" s="746">
        <f>+Tabla52[[#This Row],[SFS-Hombres ]]/Tabla52[[#This Row],[SFS-Total ]]</f>
        <v>0.48424263629847686</v>
      </c>
    </row>
    <row r="13" spans="1:16" s="284" customFormat="1" ht="15.75" customHeight="1">
      <c r="A13" s="740">
        <v>2015</v>
      </c>
      <c r="B13" s="741">
        <v>1572793</v>
      </c>
      <c r="C13" s="741">
        <v>1744612</v>
      </c>
      <c r="D13" s="741">
        <v>1674811</v>
      </c>
      <c r="E13" s="741">
        <v>1665027</v>
      </c>
      <c r="F13" s="741">
        <v>17439</v>
      </c>
      <c r="G13" s="741">
        <v>13090</v>
      </c>
      <c r="H13" s="741">
        <f>+Tabla52[[#This Row],[RET- Mujeres]]+Tabla52[[#This Row],[RET-Hombres ]]</f>
        <v>30529</v>
      </c>
      <c r="I13" s="742">
        <f>+B13+D13+Tabla52[[#This Row],[RET-Hombres ]]</f>
        <v>3265043</v>
      </c>
      <c r="J13" s="743">
        <f>+E13+C13+Tabla52[[#This Row],[RET- Mujeres]]</f>
        <v>3422729</v>
      </c>
      <c r="K13" s="743">
        <f t="shared" si="0"/>
        <v>6687772</v>
      </c>
      <c r="L13" s="744">
        <f>+Tabla52[[#This Row],[SFS-Hombres ]]/Tabla52[[#This Row],[SFS-Mujeres  ]]</f>
        <v>0.9539297443648036</v>
      </c>
      <c r="M13" s="744">
        <f t="shared" si="1"/>
        <v>0.99415814679984782</v>
      </c>
      <c r="N13" s="745">
        <f>+Tabla52[[#This Row],[SFS-Mujeres  ]]/Tabla52[[#This Row],[SFS-Hombres ]]</f>
        <v>1.0482952291899372</v>
      </c>
      <c r="O13" s="746">
        <f>+Tabla52[[#This Row],[SFS-Mujeres  ]]/Tabla52[[#This Row],[SFS-Total ]]</f>
        <v>0.51178912797864518</v>
      </c>
      <c r="P13" s="746">
        <f>+Tabla52[[#This Row],[SFS-Hombres ]]/Tabla52[[#This Row],[SFS-Total ]]</f>
        <v>0.48821087202135477</v>
      </c>
    </row>
    <row r="14" spans="1:16" s="284" customFormat="1" ht="15.75" customHeight="1">
      <c r="A14" s="740">
        <v>2016</v>
      </c>
      <c r="B14" s="741">
        <v>1575598</v>
      </c>
      <c r="C14" s="741">
        <v>1771470</v>
      </c>
      <c r="D14" s="741">
        <v>1809250</v>
      </c>
      <c r="E14" s="741">
        <v>1782038</v>
      </c>
      <c r="F14" s="741">
        <v>15122</v>
      </c>
      <c r="G14" s="741">
        <v>12287</v>
      </c>
      <c r="H14" s="741">
        <f>+Tabla52[[#This Row],[RET- Mujeres]]+Tabla52[[#This Row],[RET-Hombres ]]</f>
        <v>27409</v>
      </c>
      <c r="I14" s="742">
        <f>+B14+D14+Tabla52[[#This Row],[RET-Hombres ]]</f>
        <v>3399970</v>
      </c>
      <c r="J14" s="743">
        <f>+E14+C14+Tabla52[[#This Row],[RET- Mujeres]]</f>
        <v>3565795</v>
      </c>
      <c r="K14" s="743">
        <f t="shared" si="0"/>
        <v>6965765</v>
      </c>
      <c r="L14" s="744">
        <f>+Tabla52[[#This Row],[SFS-Hombres ]]/Tabla52[[#This Row],[SFS-Mujeres  ]]</f>
        <v>0.9534956440288912</v>
      </c>
      <c r="M14" s="744">
        <f t="shared" si="1"/>
        <v>0.98495951361061218</v>
      </c>
      <c r="N14" s="745">
        <f>+Tabla52[[#This Row],[SFS-Mujeres  ]]/Tabla52[[#This Row],[SFS-Hombres ]]</f>
        <v>1.048772489169022</v>
      </c>
      <c r="O14" s="746">
        <f>+Tabla52[[#This Row],[SFS-Mujeres  ]]/Tabla52[[#This Row],[SFS-Total ]]</f>
        <v>0.51190285632662025</v>
      </c>
      <c r="P14" s="746">
        <f>+Tabla52[[#This Row],[SFS-Hombres ]]/Tabla52[[#This Row],[SFS-Total ]]</f>
        <v>0.48809714367337975</v>
      </c>
    </row>
    <row r="15" spans="1:16" s="284" customFormat="1" ht="15.75" customHeight="1">
      <c r="A15" s="740">
        <v>2017</v>
      </c>
      <c r="B15" s="741">
        <v>1677875</v>
      </c>
      <c r="C15" s="741">
        <v>1868813</v>
      </c>
      <c r="D15" s="747">
        <v>1977166</v>
      </c>
      <c r="E15" s="747">
        <v>1925426</v>
      </c>
      <c r="F15" s="741">
        <v>14407</v>
      </c>
      <c r="G15" s="741">
        <v>11931</v>
      </c>
      <c r="H15" s="741">
        <f>+Tabla52[[#This Row],[RET- Mujeres]]+Tabla52[[#This Row],[RET-Hombres ]]</f>
        <v>26338</v>
      </c>
      <c r="I15" s="742">
        <f>+B15+D15+Tabla52[[#This Row],[RET-Hombres ]]</f>
        <v>3669448</v>
      </c>
      <c r="J15" s="743">
        <f>+E15+C15+Tabla52[[#This Row],[RET- Mujeres]]</f>
        <v>3806170</v>
      </c>
      <c r="K15" s="743">
        <f t="shared" si="0"/>
        <v>7475618</v>
      </c>
      <c r="L15" s="744">
        <f>+Tabla52[[#This Row],[SFS-Hombres ]]/Tabla52[[#This Row],[SFS-Mujeres  ]]</f>
        <v>0.96407885091837731</v>
      </c>
      <c r="M15" s="748">
        <f t="shared" si="1"/>
        <v>0.97383123116622483</v>
      </c>
      <c r="N15" s="745">
        <f>+Tabla52[[#This Row],[SFS-Mujeres  ]]/Tabla52[[#This Row],[SFS-Hombres ]]</f>
        <v>1.0372595551156467</v>
      </c>
      <c r="O15" s="746">
        <f>+Tabla52[[#This Row],[SFS-Mujeres  ]]/Tabla52[[#This Row],[SFS-Total ]]</f>
        <v>0.50914452825171108</v>
      </c>
      <c r="P15" s="746">
        <f>+Tabla52[[#This Row],[SFS-Hombres ]]/Tabla52[[#This Row],[SFS-Total ]]</f>
        <v>0.49085547174828892</v>
      </c>
    </row>
    <row r="16" spans="1:16" s="284" customFormat="1" ht="15.75" customHeight="1">
      <c r="A16" s="740">
        <v>2018</v>
      </c>
      <c r="B16" s="741">
        <v>1712181</v>
      </c>
      <c r="C16" s="741">
        <v>1907969</v>
      </c>
      <c r="D16" s="747">
        <v>2096180</v>
      </c>
      <c r="E16" s="747">
        <v>2057807</v>
      </c>
      <c r="F16" s="741">
        <v>13587</v>
      </c>
      <c r="G16" s="741">
        <v>11679</v>
      </c>
      <c r="H16" s="741">
        <f>+Tabla52[[#This Row],[RET- Mujeres]]+Tabla52[[#This Row],[RET-Hombres ]]</f>
        <v>25266</v>
      </c>
      <c r="I16" s="742">
        <f>+B16+D16+Tabla52[[#This Row],[RET-Hombres ]]</f>
        <v>3821948</v>
      </c>
      <c r="J16" s="743">
        <f>+E16+C16+Tabla52[[#This Row],[RET- Mujeres]]</f>
        <v>3977455</v>
      </c>
      <c r="K16" s="743">
        <f t="shared" si="0"/>
        <v>7799403</v>
      </c>
      <c r="L16" s="744">
        <f>+Tabla52[[#This Row],[SFS-Hombres ]]/Tabla52[[#This Row],[SFS-Mujeres  ]]</f>
        <v>0.96090288890760545</v>
      </c>
      <c r="M16" s="748">
        <f t="shared" si="1"/>
        <v>0.9816938430859945</v>
      </c>
      <c r="N16" s="745">
        <f>+Tabla52[[#This Row],[SFS-Mujeres  ]]/Tabla52[[#This Row],[SFS-Hombres ]]</f>
        <v>1.0406878900497862</v>
      </c>
      <c r="O16" s="746">
        <f>+Tabla52[[#This Row],[SFS-Mujeres  ]]/Tabla52[[#This Row],[SFS-Total ]]</f>
        <v>0.50996916046010188</v>
      </c>
      <c r="P16" s="746">
        <f>+Tabla52[[#This Row],[SFS-Hombres ]]/Tabla52[[#This Row],[SFS-Total ]]</f>
        <v>0.49003083953989812</v>
      </c>
    </row>
    <row r="17" spans="1:18" s="284" customFormat="1" ht="15.75" customHeight="1">
      <c r="A17" s="740">
        <v>2019</v>
      </c>
      <c r="B17" s="741">
        <v>1758351</v>
      </c>
      <c r="C17" s="741">
        <v>1967911</v>
      </c>
      <c r="D17" s="747">
        <v>2126390</v>
      </c>
      <c r="E17" s="747">
        <v>2102271</v>
      </c>
      <c r="F17" s="741">
        <v>46383</v>
      </c>
      <c r="G17" s="741">
        <v>44271</v>
      </c>
      <c r="H17" s="741">
        <f>+Tabla52[[#This Row],[RET- Mujeres]]+Tabla52[[#This Row],[RET-Hombres ]]</f>
        <v>90654</v>
      </c>
      <c r="I17" s="742">
        <f>+B17+D17+Tabla52[[#This Row],[RET-Hombres ]]</f>
        <v>3931124</v>
      </c>
      <c r="J17" s="743">
        <f>+E17+C17+Tabla52[[#This Row],[RET- Mujeres]]</f>
        <v>4114453</v>
      </c>
      <c r="K17" s="743">
        <f t="shared" si="0"/>
        <v>8045577</v>
      </c>
      <c r="L17" s="744">
        <f>+Tabla52[[#This Row],[SFS-Hombres ]]/Tabla52[[#This Row],[SFS-Mujeres  ]]</f>
        <v>0.95544267974382013</v>
      </c>
      <c r="M17" s="748">
        <f t="shared" si="1"/>
        <v>0.98865730181199118</v>
      </c>
      <c r="N17" s="745">
        <f>+Tabla52[[#This Row],[SFS-Mujeres  ]]/Tabla52[[#This Row],[SFS-Hombres ]]</f>
        <v>1.0466352625864765</v>
      </c>
      <c r="O17" s="746">
        <f>+Tabla52[[#This Row],[SFS-Mujeres  ]]/Tabla52[[#This Row],[SFS-Total ]]</f>
        <v>0.51139315427594567</v>
      </c>
      <c r="P17" s="746">
        <f>+Tabla52[[#This Row],[SFS-Hombres ]]/Tabla52[[#This Row],[SFS-Total ]]</f>
        <v>0.48860684572405433</v>
      </c>
    </row>
    <row r="18" spans="1:18" s="284" customFormat="1" ht="15.75" customHeight="1">
      <c r="A18" s="740">
        <v>2020</v>
      </c>
      <c r="B18" s="741">
        <v>2853424</v>
      </c>
      <c r="C18" s="741">
        <v>2893415</v>
      </c>
      <c r="D18" s="747">
        <v>2107686</v>
      </c>
      <c r="E18" s="747">
        <v>2107217</v>
      </c>
      <c r="F18" s="741">
        <v>48441</v>
      </c>
      <c r="G18" s="741">
        <v>47484</v>
      </c>
      <c r="H18" s="741">
        <f>+Tabla52[[#This Row],[RET- Mujeres]]+Tabla52[[#This Row],[RET-Hombres ]]</f>
        <v>95925</v>
      </c>
      <c r="I18" s="742">
        <f>+B18+D18+Tabla52[[#This Row],[RET-Hombres ]]</f>
        <v>5009551</v>
      </c>
      <c r="J18" s="743">
        <f>+E18+C18+Tabla52[[#This Row],[RET- Mujeres]]</f>
        <v>5048116</v>
      </c>
      <c r="K18" s="743">
        <f t="shared" si="0"/>
        <v>10057667</v>
      </c>
      <c r="L18" s="744">
        <f>+Tabla52[[#This Row],[SFS-Hombres ]]/Tabla52[[#This Row],[SFS-Mujeres  ]]</f>
        <v>0.99236051627973687</v>
      </c>
      <c r="M18" s="748">
        <f t="shared" si="1"/>
        <v>0.99977748108589226</v>
      </c>
      <c r="N18" s="745">
        <f>+Tabla52[[#This Row],[SFS-Mujeres  ]]/Tabla52[[#This Row],[SFS-Hombres ]]</f>
        <v>1.0076982947174307</v>
      </c>
      <c r="O18" s="746">
        <f>+Tabla52[[#This Row],[SFS-Mujeres  ]]/Tabla52[[#This Row],[SFS-Total ]]</f>
        <v>0.50191719411668734</v>
      </c>
      <c r="P18" s="746">
        <f>+Tabla52[[#This Row],[SFS-Hombres ]]/Tabla52[[#This Row],[SFS-Total ]]</f>
        <v>0.49808280588331272</v>
      </c>
    </row>
    <row r="19" spans="1:18" s="284" customFormat="1" ht="15.75" customHeight="1">
      <c r="A19" s="740">
        <v>2021</v>
      </c>
      <c r="B19" s="741">
        <v>2856987</v>
      </c>
      <c r="C19" s="741">
        <v>2890462</v>
      </c>
      <c r="D19" s="747">
        <v>2140921</v>
      </c>
      <c r="E19" s="747">
        <v>2144438</v>
      </c>
      <c r="F19" s="741">
        <v>48292</v>
      </c>
      <c r="G19" s="741">
        <v>49624</v>
      </c>
      <c r="H19" s="741">
        <f>+Tabla52[[#This Row],[RET- Mujeres]]+Tabla52[[#This Row],[RET-Hombres ]]</f>
        <v>97916</v>
      </c>
      <c r="I19" s="742">
        <f>+B19+D19+Tabla52[[#This Row],[RET-Hombres ]]</f>
        <v>5046200</v>
      </c>
      <c r="J19" s="743">
        <f>+E19+C19+Tabla52[[#This Row],[RET- Mujeres]]</f>
        <v>5084524</v>
      </c>
      <c r="K19" s="743">
        <f t="shared" si="0"/>
        <v>10130724</v>
      </c>
      <c r="L19" s="744">
        <f>+Tabla52[[#This Row],[SFS-Hombres ]]/Tabla52[[#This Row],[SFS-Mujeres  ]]</f>
        <v>0.9924626179363103</v>
      </c>
      <c r="M19" s="748">
        <f t="shared" si="1"/>
        <v>1.0016427509469055</v>
      </c>
      <c r="N19" s="745">
        <f>+Tabla52[[#This Row],[SFS-Mujeres  ]]/Tabla52[[#This Row],[SFS-Hombres ]]</f>
        <v>1.0075946256589117</v>
      </c>
      <c r="O19" s="746">
        <f>+Tabla52[[#This Row],[SFS-Mujeres  ]]/Tabla52[[#This Row],[SFS-Total ]]</f>
        <v>0.50189147389663369</v>
      </c>
      <c r="P19" s="746">
        <f>+Tabla52[[#This Row],[SFS-Hombres ]]/Tabla52[[#This Row],[SFS-Total ]]</f>
        <v>0.49810852610336637</v>
      </c>
      <c r="R19" s="284" t="s">
        <v>91</v>
      </c>
    </row>
    <row r="20" spans="1:18" s="284" customFormat="1" ht="15.75" customHeight="1">
      <c r="A20" s="749">
        <v>2022</v>
      </c>
      <c r="B20" s="750">
        <v>2873492</v>
      </c>
      <c r="C20" s="750">
        <v>2896709</v>
      </c>
      <c r="D20" s="751">
        <v>2278367</v>
      </c>
      <c r="E20" s="751">
        <v>2290543</v>
      </c>
      <c r="F20" s="741">
        <v>51407</v>
      </c>
      <c r="G20" s="741">
        <v>53019</v>
      </c>
      <c r="H20" s="741">
        <f>+Tabla52[[#This Row],[RET- Mujeres]]+Tabla52[[#This Row],[RET-Hombres ]]</f>
        <v>104426</v>
      </c>
      <c r="I20" s="742">
        <f>+B20+D20+Tabla52[[#This Row],[RET-Hombres ]]</f>
        <v>5203266</v>
      </c>
      <c r="J20" s="743">
        <f>+E20+C20+Tabla52[[#This Row],[RET- Mujeres]]</f>
        <v>5240271</v>
      </c>
      <c r="K20" s="743">
        <f t="shared" si="0"/>
        <v>10443537</v>
      </c>
      <c r="L20" s="744">
        <f>+Tabla52[[#This Row],[SFS-Hombres ]]/Tabla52[[#This Row],[SFS-Mujeres  ]]</f>
        <v>0.99293834231092248</v>
      </c>
      <c r="M20" s="752">
        <v>1.0053441785278667</v>
      </c>
      <c r="N20" s="745">
        <f>+Tabla52[[#This Row],[SFS-Mujeres  ]]/Tabla52[[#This Row],[SFS-Hombres ]]</f>
        <v>1.0071118793465488</v>
      </c>
      <c r="O20" s="746">
        <f>+Tabla52[[#This Row],[SFS-Mujeres  ]]/Tabla52[[#This Row],[SFS-Total ]]</f>
        <v>0.50177166988540378</v>
      </c>
      <c r="P20" s="746">
        <f>+Tabla52[[#This Row],[SFS-Hombres ]]/Tabla52[[#This Row],[SFS-Total ]]</f>
        <v>0.49822833011459622</v>
      </c>
    </row>
    <row r="21" spans="1:18" s="284" customFormat="1" ht="15.75" customHeight="1">
      <c r="A21" s="749">
        <v>2023</v>
      </c>
      <c r="B21" s="753">
        <v>2824789</v>
      </c>
      <c r="C21" s="753">
        <v>2865397</v>
      </c>
      <c r="D21" s="754">
        <v>2284920</v>
      </c>
      <c r="E21" s="754">
        <v>2292148</v>
      </c>
      <c r="F21" s="741">
        <v>54807</v>
      </c>
      <c r="G21" s="741">
        <v>57145</v>
      </c>
      <c r="H21" s="741">
        <f>+Tabla52[[#This Row],[RET- Mujeres]]+Tabla52[[#This Row],[RET-Hombres ]]</f>
        <v>111952</v>
      </c>
      <c r="I21" s="742">
        <f>+B21+D21+Tabla52[[#This Row],[RET-Hombres ]]</f>
        <v>5164516</v>
      </c>
      <c r="J21" s="743">
        <f>+E21+C21+Tabla52[[#This Row],[RET- Mujeres]]</f>
        <v>5214690</v>
      </c>
      <c r="K21" s="743">
        <f t="shared" si="0"/>
        <v>10379206</v>
      </c>
      <c r="L21" s="744">
        <f>+Tabla52[[#This Row],[SFS-Hombres ]]/Tabla52[[#This Row],[SFS-Mujeres  ]]</f>
        <v>0.99037833504963857</v>
      </c>
      <c r="M21" s="755">
        <f>E21/D21</f>
        <v>1.0031633492638692</v>
      </c>
      <c r="N21" s="745">
        <f>+Tabla52[[#This Row],[SFS-Mujeres  ]]/Tabla52[[#This Row],[SFS-Hombres ]]</f>
        <v>1.009715140779891</v>
      </c>
      <c r="O21" s="746">
        <f>+Tabla52[[#This Row],[SFS-Mujeres  ]]/Tabla52[[#This Row],[SFS-Total ]]</f>
        <v>0.50241704423247791</v>
      </c>
      <c r="P21" s="746">
        <f>+Tabla52[[#This Row],[SFS-Hombres ]]/Tabla52[[#This Row],[SFS-Total ]]</f>
        <v>0.49758295576752209</v>
      </c>
    </row>
    <row r="22" spans="1:18" s="284" customFormat="1" ht="15.75" customHeight="1">
      <c r="A22" s="749">
        <v>2024</v>
      </c>
      <c r="B22" s="753">
        <v>2854248</v>
      </c>
      <c r="C22" s="753">
        <v>2884144</v>
      </c>
      <c r="D22" s="756">
        <v>2338456</v>
      </c>
      <c r="E22" s="756">
        <v>2360910</v>
      </c>
      <c r="F22" s="741">
        <v>55884</v>
      </c>
      <c r="G22" s="741">
        <v>59318</v>
      </c>
      <c r="H22" s="741">
        <f>+Tabla52[[#This Row],[RET- Mujeres]]+Tabla52[[#This Row],[RET-Hombres ]]</f>
        <v>115202</v>
      </c>
      <c r="I22" s="742">
        <f>+B22+D22+Tabla52[[#This Row],[RET-Hombres ]]</f>
        <v>5248588</v>
      </c>
      <c r="J22" s="743">
        <f>+E22+C22+Tabla52[[#This Row],[RET- Mujeres]]</f>
        <v>5304372</v>
      </c>
      <c r="K22" s="743">
        <f t="shared" si="0"/>
        <v>10552960</v>
      </c>
      <c r="L22" s="744">
        <f>+Tabla52[[#This Row],[SFS-Hombres ]]/Tabla52[[#This Row],[SFS-Mujeres  ]]</f>
        <v>0.98948339219044212</v>
      </c>
      <c r="M22" s="755">
        <f>E22/D22</f>
        <v>1.0096020622154105</v>
      </c>
      <c r="N22" s="745">
        <f>+Tabla52[[#This Row],[SFS-Mujeres  ]]/Tabla52[[#This Row],[SFS-Hombres ]]</f>
        <v>1.0106283823382594</v>
      </c>
      <c r="O22" s="746">
        <f>+Tabla52[[#This Row],[SFS-Mujeres  ]]/Tabla52[[#This Row],[SFS-Total ]]</f>
        <v>0.50264304991206255</v>
      </c>
      <c r="P22" s="746">
        <f>+Tabla52[[#This Row],[SFS-Hombres ]]/Tabla52[[#This Row],[SFS-Total ]]</f>
        <v>0.4973569500879374</v>
      </c>
      <c r="Q22" s="284">
        <f>+Tabla6[[#This Row],[Pensionados]]</f>
        <v>115202</v>
      </c>
    </row>
    <row r="23" spans="1:18" s="284" customFormat="1" ht="15.75" customHeight="1">
      <c r="A23" s="749">
        <v>2025</v>
      </c>
      <c r="B23" s="750">
        <v>2815083</v>
      </c>
      <c r="C23" s="750">
        <v>2840402</v>
      </c>
      <c r="D23" s="750">
        <v>2395380</v>
      </c>
      <c r="E23" s="750">
        <v>2438512</v>
      </c>
      <c r="F23" s="754">
        <v>57264</v>
      </c>
      <c r="G23" s="754">
        <v>61719</v>
      </c>
      <c r="H23" s="754">
        <v>118983</v>
      </c>
      <c r="I23" s="742">
        <f>+B23+D23+Tabla52[[#This Row],[RET-Hombres ]]</f>
        <v>5267727</v>
      </c>
      <c r="J23" s="743">
        <f>+E23+C23+Tabla52[[#This Row],[RET- Mujeres]]</f>
        <v>5340633</v>
      </c>
      <c r="K23" s="743">
        <f t="shared" si="0"/>
        <v>10608360</v>
      </c>
      <c r="L23" s="744">
        <f>+Tabla52[[#This Row],[SFS-Hombres ]]/Tabla52[[#This Row],[SFS-Mujeres  ]]</f>
        <v>0.98634880921418866</v>
      </c>
      <c r="M23" s="1238">
        <v>1.0180063288497023</v>
      </c>
      <c r="N23" s="745">
        <f>+Tabla52[[#This Row],[SFS-Mujeres  ]]/Tabla52[[#This Row],[SFS-Hombres ]]</f>
        <v>1.0138401249723077</v>
      </c>
      <c r="O23" s="746">
        <f>+Tabla52[[#This Row],[SFS-Mujeres  ]]/Tabla52[[#This Row],[SFS-Total ]]</f>
        <v>0.50343625216338816</v>
      </c>
      <c r="P23" s="746">
        <f>+Tabla52[[#This Row],[SFS-Hombres ]]/Tabla52[[#This Row],[SFS-Total ]]</f>
        <v>0.49656374783661189</v>
      </c>
    </row>
    <row r="24" spans="1:18" s="284" customFormat="1" ht="15.75" customHeight="1">
      <c r="A24" s="749" t="s">
        <v>970</v>
      </c>
      <c r="B24" s="756">
        <f>+'Resumen '!D39</f>
        <v>2825842</v>
      </c>
      <c r="C24" s="756">
        <f>+'Resumen '!E39</f>
        <v>2847255</v>
      </c>
      <c r="D24" s="756">
        <f>+'Resumen '!D30</f>
        <v>2405042</v>
      </c>
      <c r="E24" s="756">
        <f>+'Resumen '!E30</f>
        <v>2451387</v>
      </c>
      <c r="F24" s="741">
        <f>+'Resumen '!K19</f>
        <v>56713</v>
      </c>
      <c r="G24" s="741">
        <f>+'Resumen '!L19</f>
        <v>61875</v>
      </c>
      <c r="H24" s="741">
        <f>+Tabla52[[#This Row],[RET- Mujeres]]+Tabla52[[#This Row],[RET-Hombres ]]</f>
        <v>118588</v>
      </c>
      <c r="I24" s="742">
        <f>+B24+D24+Tabla52[[#This Row],[RET-Hombres ]]</f>
        <v>5287597</v>
      </c>
      <c r="J24" s="743">
        <f>+E24+C24+Tabla52[[#This Row],[RET- Mujeres]]</f>
        <v>5360517</v>
      </c>
      <c r="K24" s="743">
        <f t="shared" si="0"/>
        <v>10648114</v>
      </c>
      <c r="L24" s="744">
        <f>+Tabla52[[#This Row],[SFS-Hombres ]]/Tabla52[[#This Row],[SFS-Mujeres  ]]</f>
        <v>0.98639683448443494</v>
      </c>
      <c r="M24" s="757">
        <f>E24/D24</f>
        <v>1.0192699337475188</v>
      </c>
      <c r="N24" s="745">
        <f>+Tabla52[[#This Row],[SFS-Mujeres  ]]/Tabla52[[#This Row],[SFS-Hombres ]]</f>
        <v>1.0137907635547867</v>
      </c>
      <c r="O24" s="746">
        <f>+Tabla52[[#This Row],[SFS-Mujeres  ]]/Tabla52[[#This Row],[SFS-Total ]]</f>
        <v>0.50342408054609478</v>
      </c>
      <c r="P24" s="746">
        <f>+Tabla52[[#This Row],[SFS-Hombres ]]/Tabla52[[#This Row],[SFS-Total ]]</f>
        <v>0.49657591945390517</v>
      </c>
      <c r="Q24" s="284">
        <f>+'1. SFS'!B25-Tabla52[[#This Row],[SFS-Total ]]</f>
        <v>0</v>
      </c>
    </row>
    <row r="25" spans="1:18" ht="39" customHeight="1">
      <c r="A25" s="1394" t="s">
        <v>193</v>
      </c>
      <c r="B25" s="1394"/>
      <c r="C25" s="1394"/>
      <c r="D25" s="1394"/>
      <c r="E25" s="1394"/>
      <c r="F25" s="1394"/>
      <c r="G25" s="1394"/>
      <c r="H25" s="1394"/>
      <c r="I25" s="1394"/>
      <c r="J25" s="1394"/>
      <c r="K25" s="1394"/>
      <c r="L25" s="1394"/>
      <c r="M25" s="1394"/>
      <c r="N25" s="1394"/>
      <c r="O25" s="1394"/>
      <c r="P25" s="1394"/>
    </row>
    <row r="26" spans="1:18" ht="25.5" customHeight="1">
      <c r="A26" s="11"/>
      <c r="L26" s="11"/>
      <c r="M26" s="11"/>
      <c r="N26" s="11"/>
      <c r="R26">
        <f>+K24-'2. SFS'!E24</f>
        <v>0</v>
      </c>
    </row>
    <row r="27" spans="1:18" ht="25.5" customHeight="1">
      <c r="A27" s="11"/>
      <c r="L27" s="11"/>
      <c r="M27" s="11"/>
      <c r="N27" s="11"/>
    </row>
    <row r="28" spans="1:18" ht="25.5" customHeight="1">
      <c r="A28" s="11"/>
      <c r="L28" s="11"/>
      <c r="M28" s="11"/>
      <c r="N28" s="11"/>
    </row>
    <row r="29" spans="1:18" ht="25.5" customHeight="1">
      <c r="A29" s="11"/>
      <c r="L29" s="11"/>
      <c r="M29" s="11"/>
      <c r="N29" s="11"/>
    </row>
    <row r="30" spans="1:18" ht="25.5" customHeight="1">
      <c r="A30" s="11"/>
      <c r="L30" s="11"/>
      <c r="M30" s="11"/>
      <c r="N30" s="11"/>
    </row>
    <row r="31" spans="1:18" ht="25.5" customHeight="1">
      <c r="A31" s="11"/>
      <c r="L31" s="11"/>
      <c r="M31" s="11"/>
      <c r="N31" s="11"/>
    </row>
    <row r="32" spans="1:18" ht="25.5" customHeight="1">
      <c r="A32" s="11"/>
      <c r="L32" s="11"/>
      <c r="M32" s="11"/>
      <c r="N32" s="11"/>
    </row>
    <row r="33" spans="1:14" ht="25.5" customHeight="1">
      <c r="A33" s="11"/>
      <c r="L33" s="11"/>
      <c r="M33" s="11"/>
      <c r="N33" s="11"/>
    </row>
    <row r="34" spans="1:14" ht="56.25" customHeight="1">
      <c r="A34" s="11"/>
      <c r="L34" s="11"/>
      <c r="M34" s="11"/>
      <c r="N34" s="11"/>
    </row>
    <row r="35" spans="1:14" ht="25.5" customHeight="1">
      <c r="A35" s="11"/>
      <c r="L35" s="11"/>
      <c r="M35" s="11"/>
      <c r="N35" s="11"/>
    </row>
    <row r="36" spans="1:14" ht="25.5" customHeight="1">
      <c r="A36" s="11"/>
      <c r="L36" s="11"/>
      <c r="M36" s="11"/>
      <c r="N36" s="11"/>
    </row>
    <row r="37" spans="1:14" ht="96.7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sheetData>
  <mergeCells count="3">
    <mergeCell ref="A2:P2"/>
    <mergeCell ref="A1:P1"/>
    <mergeCell ref="A25:P25"/>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C63"/>
  <sheetViews>
    <sheetView showGridLines="0" view="pageBreakPreview" topLeftCell="A3" zoomScale="25" zoomScaleNormal="100" zoomScaleSheetLayoutView="25" workbookViewId="0">
      <selection activeCell="A3" sqref="A3:K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 min="13" max="13" width="44.7109375" customWidth="1"/>
    <col min="17" max="17" width="33.28515625" bestFit="1" customWidth="1"/>
    <col min="18" max="18" width="40.140625" bestFit="1" customWidth="1"/>
    <col min="19" max="20" width="35.5703125" bestFit="1" customWidth="1"/>
    <col min="21" max="22" width="15.140625" customWidth="1"/>
    <col min="23" max="23" width="20.85546875" customWidth="1"/>
    <col min="26" max="29" width="0" hidden="1" customWidth="1"/>
  </cols>
  <sheetData>
    <row r="1" spans="1:29" s="238" customFormat="1" ht="190.5" customHeight="1">
      <c r="A1" s="1395" t="s">
        <v>194</v>
      </c>
      <c r="B1" s="1395"/>
      <c r="C1" s="1395"/>
      <c r="D1" s="1395"/>
      <c r="E1" s="1395"/>
      <c r="F1" s="1395"/>
      <c r="G1" s="1395"/>
      <c r="H1" s="1395"/>
      <c r="I1" s="1395"/>
      <c r="J1" s="1395"/>
      <c r="K1" s="1395"/>
    </row>
    <row r="2" spans="1:29" s="238" customFormat="1" ht="70.5" customHeight="1">
      <c r="A2" s="1396" t="str">
        <f>+'Resumen '!O3</f>
        <v>Período: Marzo 2026</v>
      </c>
      <c r="B2" s="1396"/>
      <c r="C2" s="1396"/>
      <c r="D2" s="1396"/>
      <c r="E2" s="1396"/>
      <c r="F2" s="1396"/>
      <c r="G2" s="1396"/>
      <c r="H2" s="1396"/>
      <c r="I2" s="1396"/>
      <c r="J2" s="1396"/>
      <c r="K2" s="1396"/>
    </row>
    <row r="3" spans="1:29" ht="265.5" customHeight="1">
      <c r="A3" s="1397" t="s">
        <v>980</v>
      </c>
      <c r="B3" s="1397"/>
      <c r="C3" s="1397"/>
      <c r="D3" s="1397"/>
      <c r="E3" s="1397"/>
      <c r="F3" s="1397"/>
      <c r="G3" s="1397"/>
      <c r="H3" s="1397"/>
      <c r="I3" s="1397"/>
      <c r="J3" s="1397"/>
      <c r="K3" s="1397"/>
    </row>
    <row r="4" spans="1:29" ht="43.5" customHeight="1">
      <c r="A4" s="1397"/>
      <c r="B4" s="1397"/>
      <c r="C4" s="1397"/>
      <c r="D4" s="1397"/>
      <c r="E4" s="1397"/>
      <c r="F4" s="1397"/>
      <c r="G4" s="1397"/>
      <c r="H4" s="1397"/>
      <c r="I4" s="1397"/>
      <c r="J4" s="1397"/>
      <c r="K4" s="1397"/>
    </row>
    <row r="5" spans="1:29" ht="43.5" customHeight="1">
      <c r="A5" s="1397"/>
      <c r="B5" s="1397"/>
      <c r="C5" s="1397"/>
      <c r="D5" s="1397"/>
      <c r="E5" s="1397"/>
      <c r="F5" s="1397"/>
      <c r="G5" s="1397"/>
      <c r="H5" s="1397"/>
      <c r="I5" s="1397"/>
      <c r="J5" s="1397"/>
      <c r="K5" s="1397"/>
    </row>
    <row r="6" spans="1:29" ht="70.5" customHeight="1">
      <c r="A6" s="1397"/>
      <c r="B6" s="1397"/>
      <c r="C6" s="1397"/>
      <c r="D6" s="1397"/>
      <c r="E6" s="1397"/>
      <c r="F6" s="1397"/>
      <c r="G6" s="1397"/>
      <c r="H6" s="1397"/>
      <c r="I6" s="1397"/>
      <c r="J6" s="1397"/>
      <c r="K6" s="1397"/>
    </row>
    <row r="7" spans="1:29" ht="250.5" customHeight="1">
      <c r="A7" s="1397"/>
      <c r="B7" s="1397"/>
      <c r="C7" s="1397"/>
      <c r="D7" s="1397"/>
      <c r="E7" s="1397"/>
      <c r="F7" s="1397"/>
      <c r="G7" s="1397"/>
      <c r="H7" s="1397"/>
      <c r="I7" s="1397"/>
      <c r="J7" s="1397"/>
      <c r="K7" s="1397"/>
      <c r="M7" s="758">
        <f>+H26-F26</f>
        <v>17613</v>
      </c>
    </row>
    <row r="8" spans="1:29" s="229" customFormat="1" ht="111" customHeight="1">
      <c r="C8" s="504" t="s">
        <v>195</v>
      </c>
      <c r="D8" s="505" t="s">
        <v>196</v>
      </c>
      <c r="E8" s="505" t="s">
        <v>100</v>
      </c>
      <c r="F8" s="505" t="s">
        <v>197</v>
      </c>
      <c r="G8" s="505" t="s">
        <v>198</v>
      </c>
      <c r="H8" s="505" t="s">
        <v>96</v>
      </c>
      <c r="I8" s="506" t="s">
        <v>199</v>
      </c>
      <c r="Q8" s="504" t="s">
        <v>195</v>
      </c>
      <c r="R8" s="505" t="s">
        <v>196</v>
      </c>
      <c r="S8" s="505" t="s">
        <v>197</v>
      </c>
      <c r="T8" s="505" t="s">
        <v>96</v>
      </c>
    </row>
    <row r="9" spans="1:29" s="496" customFormat="1" ht="46.5" customHeight="1">
      <c r="C9" s="758" t="s">
        <v>200</v>
      </c>
      <c r="D9" s="758">
        <f>+F9+H9</f>
        <v>462720</v>
      </c>
      <c r="E9" s="759">
        <f t="shared" ref="E9:E27" si="0">+D9/$D$27</f>
        <v>4.3455582838425662E-2</v>
      </c>
      <c r="F9" s="758">
        <f>+'Resumen '!C109</f>
        <v>236459</v>
      </c>
      <c r="G9" s="760">
        <f>F9/D9</f>
        <v>0.51101962309820192</v>
      </c>
      <c r="H9" s="758">
        <f>+'Resumen '!D109</f>
        <v>226261</v>
      </c>
      <c r="I9" s="761">
        <f>+H9/D9</f>
        <v>0.48898037690179808</v>
      </c>
      <c r="J9" s="495"/>
      <c r="K9" s="495"/>
      <c r="Q9" s="758" t="s">
        <v>200</v>
      </c>
      <c r="R9" s="758">
        <f>+Tabla22497374[[#This Row],[Hombres]]+Tabla22497374[[#This Row],[Mujeres]]</f>
        <v>462720</v>
      </c>
      <c r="S9" s="758">
        <f>+Tabla224973[[#This Row],[Hombres]]</f>
        <v>236459</v>
      </c>
      <c r="T9" s="758">
        <f>+Tabla224973[[#This Row],[Mujeres]]</f>
        <v>226261</v>
      </c>
      <c r="Z9" s="1398" t="s">
        <v>201</v>
      </c>
      <c r="AA9" s="1399"/>
      <c r="AB9" s="1399"/>
    </row>
    <row r="10" spans="1:29" s="496" customFormat="1" ht="46.5" customHeight="1">
      <c r="C10" s="758" t="s">
        <v>202</v>
      </c>
      <c r="D10" s="758">
        <f t="shared" ref="D10:D26" si="1">+F10+H10</f>
        <v>609026</v>
      </c>
      <c r="E10" s="759">
        <f t="shared" si="0"/>
        <v>5.7195668641413872E-2</v>
      </c>
      <c r="F10" s="758">
        <f>+'Resumen '!C110</f>
        <v>311136</v>
      </c>
      <c r="G10" s="760">
        <f t="shared" ref="G10:G27" si="2">F10/D10</f>
        <v>0.51087474097985963</v>
      </c>
      <c r="H10" s="758">
        <f>+'Resumen '!D110</f>
        <v>297890</v>
      </c>
      <c r="I10" s="761">
        <f t="shared" ref="I10:I27" si="3">+H10/D10</f>
        <v>0.48912525902014037</v>
      </c>
      <c r="J10" s="497"/>
      <c r="K10" s="497"/>
      <c r="L10" s="498"/>
      <c r="Q10" s="758" t="s">
        <v>202</v>
      </c>
      <c r="R10" s="758">
        <f>+Tabla22497374[[#This Row],[Hombres]]+Tabla22497374[[#This Row],[Mujeres]]</f>
        <v>609026</v>
      </c>
      <c r="S10" s="758">
        <f>+Tabla224973[[#This Row],[Hombres]]</f>
        <v>311136</v>
      </c>
      <c r="T10" s="758">
        <f>+Tabla224973[[#This Row],[Mujeres]]</f>
        <v>297890</v>
      </c>
      <c r="Z10" s="762" t="s">
        <v>203</v>
      </c>
      <c r="AA10" s="762" t="s">
        <v>197</v>
      </c>
      <c r="AB10" s="762" t="s">
        <v>96</v>
      </c>
    </row>
    <row r="11" spans="1:29" s="496" customFormat="1" ht="46.5" customHeight="1">
      <c r="C11" s="758" t="s">
        <v>204</v>
      </c>
      <c r="D11" s="758">
        <f t="shared" si="1"/>
        <v>660364</v>
      </c>
      <c r="E11" s="759">
        <f t="shared" si="0"/>
        <v>6.2016991929274984E-2</v>
      </c>
      <c r="F11" s="758">
        <f>+'Resumen '!C111</f>
        <v>337093</v>
      </c>
      <c r="G11" s="760">
        <f t="shared" si="2"/>
        <v>0.51046544027233465</v>
      </c>
      <c r="H11" s="758">
        <f>+'Resumen '!D111</f>
        <v>323271</v>
      </c>
      <c r="I11" s="761">
        <f t="shared" si="3"/>
        <v>0.48953455972766535</v>
      </c>
      <c r="J11" s="497"/>
      <c r="K11" s="497"/>
      <c r="L11" s="499"/>
      <c r="Q11" s="758" t="s">
        <v>204</v>
      </c>
      <c r="R11" s="758">
        <f>+Tabla22497374[[#This Row],[Hombres]]+Tabla22497374[[#This Row],[Mujeres]]</f>
        <v>660364</v>
      </c>
      <c r="S11" s="758">
        <f>+Tabla224973[[#This Row],[Hombres]]</f>
        <v>337093</v>
      </c>
      <c r="T11" s="758">
        <f>+Tabla224973[[#This Row],[Mujeres]]</f>
        <v>323271</v>
      </c>
      <c r="Z11" s="763" t="s">
        <v>205</v>
      </c>
      <c r="AA11" s="764">
        <v>13968</v>
      </c>
      <c r="AB11" s="764">
        <f>8829*-1</f>
        <v>-8829</v>
      </c>
    </row>
    <row r="12" spans="1:29" s="496" customFormat="1" ht="46.5" customHeight="1">
      <c r="C12" s="758" t="s">
        <v>205</v>
      </c>
      <c r="D12" s="758">
        <f t="shared" si="1"/>
        <v>556640</v>
      </c>
      <c r="E12" s="759">
        <f t="shared" si="0"/>
        <v>5.2275924168355074E-2</v>
      </c>
      <c r="F12" s="758">
        <f>+'Resumen '!C112</f>
        <v>277634</v>
      </c>
      <c r="G12" s="760">
        <f t="shared" si="2"/>
        <v>0.49876760563380279</v>
      </c>
      <c r="H12" s="758">
        <f>+'Resumen '!D112</f>
        <v>279006</v>
      </c>
      <c r="I12" s="761">
        <f t="shared" si="3"/>
        <v>0.50123239436619715</v>
      </c>
      <c r="J12" s="497"/>
      <c r="K12" s="497"/>
      <c r="L12" s="495"/>
      <c r="Q12" s="758" t="s">
        <v>205</v>
      </c>
      <c r="R12" s="758">
        <f>+Tabla22497374[[#This Row],[Hombres]]+Tabla22497374[[#This Row],[Mujeres]]</f>
        <v>556640</v>
      </c>
      <c r="S12" s="758">
        <f>+Tabla224973[[#This Row],[Hombres]]</f>
        <v>277634</v>
      </c>
      <c r="T12" s="758">
        <f>+Tabla224973[[#This Row],[Mujeres]]</f>
        <v>279006</v>
      </c>
      <c r="Z12" s="763" t="s">
        <v>206</v>
      </c>
      <c r="AA12" s="764">
        <v>94691</v>
      </c>
      <c r="AB12" s="764">
        <f>65301*-1</f>
        <v>-65301</v>
      </c>
    </row>
    <row r="13" spans="1:29" s="496" customFormat="1" ht="46.5" customHeight="1">
      <c r="C13" s="758" t="s">
        <v>206</v>
      </c>
      <c r="D13" s="758">
        <f t="shared" si="1"/>
        <v>624217</v>
      </c>
      <c r="E13" s="759">
        <f t="shared" si="0"/>
        <v>5.8622306260056947E-2</v>
      </c>
      <c r="F13" s="758">
        <f>+'Resumen '!C113</f>
        <v>297483</v>
      </c>
      <c r="G13" s="760">
        <f t="shared" si="2"/>
        <v>0.47656984670395069</v>
      </c>
      <c r="H13" s="758">
        <f>+'Resumen '!D113</f>
        <v>326734</v>
      </c>
      <c r="I13" s="761">
        <f t="shared" si="3"/>
        <v>0.52343015329604925</v>
      </c>
      <c r="J13" s="497"/>
      <c r="K13" s="497"/>
      <c r="Q13" s="758" t="s">
        <v>206</v>
      </c>
      <c r="R13" s="758">
        <f>+Tabla22497374[[#This Row],[Hombres]]+Tabla22497374[[#This Row],[Mujeres]]</f>
        <v>624217</v>
      </c>
      <c r="S13" s="758">
        <f>+Tabla224973[[#This Row],[Hombres]]</f>
        <v>297483</v>
      </c>
      <c r="T13" s="758">
        <f>+Tabla224973[[#This Row],[Mujeres]]</f>
        <v>326734</v>
      </c>
      <c r="Z13" s="763" t="s">
        <v>207</v>
      </c>
      <c r="AA13" s="764">
        <v>114856</v>
      </c>
      <c r="AB13" s="764">
        <v>-87226</v>
      </c>
      <c r="AC13" s="764">
        <f t="shared" ref="AC13:AC25" si="4">AB13*$C$38</f>
        <v>-4035947020</v>
      </c>
    </row>
    <row r="14" spans="1:29" s="496" customFormat="1" ht="46.5" customHeight="1">
      <c r="C14" s="758" t="s">
        <v>207</v>
      </c>
      <c r="D14" s="758">
        <f t="shared" si="1"/>
        <v>856551</v>
      </c>
      <c r="E14" s="759">
        <f t="shared" si="0"/>
        <v>8.044156927696304E-2</v>
      </c>
      <c r="F14" s="758">
        <f>+'Resumen '!C114</f>
        <v>427791</v>
      </c>
      <c r="G14" s="760">
        <f t="shared" si="2"/>
        <v>0.49943435942518311</v>
      </c>
      <c r="H14" s="758">
        <f>+'Resumen '!D114</f>
        <v>428760</v>
      </c>
      <c r="I14" s="761">
        <f t="shared" si="3"/>
        <v>0.50056564057481689</v>
      </c>
      <c r="J14" s="497"/>
      <c r="K14" s="497"/>
      <c r="L14" s="495"/>
      <c r="Q14" s="758" t="s">
        <v>207</v>
      </c>
      <c r="R14" s="758">
        <f>+Tabla22497374[[#This Row],[Hombres]]+Tabla22497374[[#This Row],[Mujeres]]</f>
        <v>856551</v>
      </c>
      <c r="S14" s="758">
        <f>+Tabla224973[[#This Row],[Hombres]]</f>
        <v>427791</v>
      </c>
      <c r="T14" s="758">
        <f>+Tabla224973[[#This Row],[Mujeres]]</f>
        <v>428760</v>
      </c>
      <c r="Z14" s="763" t="s">
        <v>208</v>
      </c>
      <c r="AA14" s="764">
        <v>110599</v>
      </c>
      <c r="AB14" s="764">
        <v>-88163</v>
      </c>
      <c r="AC14" s="764">
        <f t="shared" si="4"/>
        <v>-4079302010</v>
      </c>
    </row>
    <row r="15" spans="1:29" s="496" customFormat="1" ht="46.5" customHeight="1">
      <c r="C15" s="758" t="s">
        <v>208</v>
      </c>
      <c r="D15" s="758">
        <f t="shared" si="1"/>
        <v>907537</v>
      </c>
      <c r="E15" s="759">
        <f t="shared" si="0"/>
        <v>8.5229835067505852E-2</v>
      </c>
      <c r="F15" s="758">
        <f>+'Resumen '!C115</f>
        <v>454135</v>
      </c>
      <c r="G15" s="760">
        <f t="shared" si="2"/>
        <v>0.50040384028419782</v>
      </c>
      <c r="H15" s="758">
        <f>+'Resumen '!D115</f>
        <v>453402</v>
      </c>
      <c r="I15" s="761">
        <f t="shared" si="3"/>
        <v>0.49959615971580223</v>
      </c>
      <c r="J15" s="497"/>
      <c r="K15" s="497"/>
      <c r="L15" s="495"/>
      <c r="Q15" s="758" t="s">
        <v>208</v>
      </c>
      <c r="R15" s="758">
        <f>+Tabla22497374[[#This Row],[Hombres]]+Tabla22497374[[#This Row],[Mujeres]]</f>
        <v>907537</v>
      </c>
      <c r="S15" s="758">
        <f>+Tabla224973[[#This Row],[Hombres]]</f>
        <v>454135</v>
      </c>
      <c r="T15" s="758">
        <f>+Tabla224973[[#This Row],[Mujeres]]</f>
        <v>453402</v>
      </c>
      <c r="Z15" s="763" t="s">
        <v>209</v>
      </c>
      <c r="AA15" s="764">
        <v>94068</v>
      </c>
      <c r="AB15" s="764">
        <v>-78209</v>
      </c>
      <c r="AC15" s="764">
        <f t="shared" si="4"/>
        <v>-3618730430</v>
      </c>
    </row>
    <row r="16" spans="1:29" s="496" customFormat="1" ht="46.5" customHeight="1">
      <c r="C16" s="758" t="s">
        <v>209</v>
      </c>
      <c r="D16" s="758">
        <f t="shared" si="1"/>
        <v>862787</v>
      </c>
      <c r="E16" s="759">
        <f t="shared" si="0"/>
        <v>8.1027212894227096E-2</v>
      </c>
      <c r="F16" s="758">
        <f>+'Resumen '!C116</f>
        <v>433399</v>
      </c>
      <c r="G16" s="760">
        <f t="shared" si="2"/>
        <v>0.50232444392416664</v>
      </c>
      <c r="H16" s="758">
        <f>+'Resumen '!D116</f>
        <v>429388</v>
      </c>
      <c r="I16" s="761">
        <f t="shared" si="3"/>
        <v>0.4976755560758333</v>
      </c>
      <c r="J16" s="497"/>
      <c r="K16" s="497"/>
      <c r="Q16" s="758" t="s">
        <v>209</v>
      </c>
      <c r="R16" s="758">
        <f>+Tabla22497374[[#This Row],[Hombres]]+Tabla22497374[[#This Row],[Mujeres]]</f>
        <v>862787</v>
      </c>
      <c r="S16" s="758">
        <f>+Tabla224973[[#This Row],[Hombres]]</f>
        <v>433399</v>
      </c>
      <c r="T16" s="758">
        <f>+Tabla224973[[#This Row],[Mujeres]]</f>
        <v>429388</v>
      </c>
      <c r="Z16" s="763" t="s">
        <v>210</v>
      </c>
      <c r="AA16" s="764">
        <v>82896</v>
      </c>
      <c r="AB16" s="764">
        <v>-70646</v>
      </c>
      <c r="AC16" s="764">
        <f t="shared" si="4"/>
        <v>-3268790420</v>
      </c>
    </row>
    <row r="17" spans="2:29" s="496" customFormat="1" ht="46.5" customHeight="1">
      <c r="C17" s="758" t="s">
        <v>210</v>
      </c>
      <c r="D17" s="758">
        <f t="shared" si="1"/>
        <v>792242</v>
      </c>
      <c r="E17" s="759">
        <f t="shared" si="0"/>
        <v>7.4402095995591333E-2</v>
      </c>
      <c r="F17" s="758">
        <f>+'Resumen '!C117</f>
        <v>397077</v>
      </c>
      <c r="G17" s="760">
        <f t="shared" si="2"/>
        <v>0.501206701992573</v>
      </c>
      <c r="H17" s="758">
        <f>+'Resumen '!D117</f>
        <v>395165</v>
      </c>
      <c r="I17" s="761">
        <f t="shared" si="3"/>
        <v>0.498793298007427</v>
      </c>
      <c r="J17" s="497"/>
      <c r="K17" s="497"/>
      <c r="Q17" s="758" t="s">
        <v>210</v>
      </c>
      <c r="R17" s="758">
        <f>+Tabla22497374[[#This Row],[Hombres]]+Tabla22497374[[#This Row],[Mujeres]]</f>
        <v>792242</v>
      </c>
      <c r="S17" s="758">
        <f>+Tabla224973[[#This Row],[Hombres]]</f>
        <v>397077</v>
      </c>
      <c r="T17" s="758">
        <f>+Tabla224973[[#This Row],[Mujeres]]</f>
        <v>395165</v>
      </c>
      <c r="Z17" s="763" t="s">
        <v>211</v>
      </c>
      <c r="AA17" s="764">
        <v>68381</v>
      </c>
      <c r="AB17" s="764">
        <v>-56998</v>
      </c>
      <c r="AC17" s="764">
        <f t="shared" si="4"/>
        <v>-2637297460</v>
      </c>
    </row>
    <row r="18" spans="2:29" s="496" customFormat="1" ht="46.5" customHeight="1">
      <c r="C18" s="758" t="s">
        <v>211</v>
      </c>
      <c r="D18" s="758">
        <f t="shared" si="1"/>
        <v>779695</v>
      </c>
      <c r="E18" s="759">
        <f t="shared" si="0"/>
        <v>7.3223765260214152E-2</v>
      </c>
      <c r="F18" s="758">
        <f>+'Resumen '!C118</f>
        <v>389929</v>
      </c>
      <c r="G18" s="760">
        <f t="shared" si="2"/>
        <v>0.50010452805263594</v>
      </c>
      <c r="H18" s="758">
        <f>+'Resumen '!D118</f>
        <v>389766</v>
      </c>
      <c r="I18" s="761">
        <f t="shared" si="3"/>
        <v>0.49989547194736406</v>
      </c>
      <c r="J18" s="497"/>
      <c r="K18" s="497"/>
      <c r="Q18" s="758" t="s">
        <v>211</v>
      </c>
      <c r="R18" s="758">
        <f>+Tabla22497374[[#This Row],[Hombres]]+Tabla22497374[[#This Row],[Mujeres]]</f>
        <v>779695</v>
      </c>
      <c r="S18" s="758">
        <f>+Tabla224973[[#This Row],[Hombres]]</f>
        <v>389929</v>
      </c>
      <c r="T18" s="758">
        <f>+Tabla224973[[#This Row],[Mujeres]]</f>
        <v>389766</v>
      </c>
      <c r="Z18" s="763" t="s">
        <v>212</v>
      </c>
      <c r="AA18" s="764">
        <v>53231</v>
      </c>
      <c r="AB18" s="764">
        <v>-40454</v>
      </c>
      <c r="AC18" s="764">
        <f t="shared" si="4"/>
        <v>-1871806580</v>
      </c>
    </row>
    <row r="19" spans="2:29" s="496" customFormat="1" ht="46.5" customHeight="1">
      <c r="C19" s="758" t="s">
        <v>212</v>
      </c>
      <c r="D19" s="758">
        <f t="shared" si="1"/>
        <v>727248</v>
      </c>
      <c r="E19" s="759">
        <f t="shared" si="0"/>
        <v>6.8298292073131442E-2</v>
      </c>
      <c r="F19" s="758">
        <f>+'Resumen '!C119</f>
        <v>363592</v>
      </c>
      <c r="G19" s="760">
        <f t="shared" si="2"/>
        <v>0.49995599850394912</v>
      </c>
      <c r="H19" s="758">
        <f>+'Resumen '!D119</f>
        <v>363656</v>
      </c>
      <c r="I19" s="761">
        <f t="shared" si="3"/>
        <v>0.50004400149605088</v>
      </c>
      <c r="J19" s="497"/>
      <c r="K19" s="497"/>
      <c r="Q19" s="758" t="s">
        <v>212</v>
      </c>
      <c r="R19" s="758">
        <f>+Tabla22497374[[#This Row],[Hombres]]+Tabla22497374[[#This Row],[Mujeres]]</f>
        <v>727248</v>
      </c>
      <c r="S19" s="758">
        <f>+Tabla224973[[#This Row],[Hombres]]</f>
        <v>363592</v>
      </c>
      <c r="T19" s="758">
        <f>+Tabla224973[[#This Row],[Mujeres]]</f>
        <v>363656</v>
      </c>
      <c r="Z19" s="763" t="s">
        <v>213</v>
      </c>
      <c r="AA19" s="764">
        <v>39299</v>
      </c>
      <c r="AB19" s="764">
        <v>-25509</v>
      </c>
      <c r="AC19" s="764">
        <f t="shared" si="4"/>
        <v>-1180301430</v>
      </c>
    </row>
    <row r="20" spans="2:29" s="496" customFormat="1" ht="46.5" customHeight="1">
      <c r="C20" s="758" t="s">
        <v>213</v>
      </c>
      <c r="D20" s="758">
        <f t="shared" si="1"/>
        <v>684654</v>
      </c>
      <c r="E20" s="759">
        <f t="shared" si="0"/>
        <v>6.4298147070927306E-2</v>
      </c>
      <c r="F20" s="758">
        <f>+'Resumen '!C120</f>
        <v>339725</v>
      </c>
      <c r="G20" s="760">
        <f t="shared" si="2"/>
        <v>0.49619954020570972</v>
      </c>
      <c r="H20" s="758">
        <f>+'Resumen '!D120</f>
        <v>344929</v>
      </c>
      <c r="I20" s="761">
        <f t="shared" si="3"/>
        <v>0.50380045979429022</v>
      </c>
      <c r="J20" s="497"/>
      <c r="K20" s="497"/>
      <c r="Q20" s="758" t="s">
        <v>213</v>
      </c>
      <c r="R20" s="758">
        <f>+Tabla22497374[[#This Row],[Hombres]]+Tabla22497374[[#This Row],[Mujeres]]</f>
        <v>684654</v>
      </c>
      <c r="S20" s="758">
        <f>+Tabla224973[[#This Row],[Hombres]]</f>
        <v>339725</v>
      </c>
      <c r="T20" s="758">
        <f>+Tabla224973[[#This Row],[Mujeres]]</f>
        <v>344929</v>
      </c>
      <c r="Z20" s="763" t="s">
        <v>214</v>
      </c>
      <c r="AA20" s="764">
        <v>25049</v>
      </c>
      <c r="AB20" s="764">
        <v>-13161</v>
      </c>
      <c r="AC20" s="764">
        <f t="shared" si="4"/>
        <v>-608959470</v>
      </c>
    </row>
    <row r="21" spans="2:29" s="496" customFormat="1" ht="46.5" customHeight="1">
      <c r="C21" s="758" t="s">
        <v>214</v>
      </c>
      <c r="D21" s="758">
        <f t="shared" si="1"/>
        <v>580827</v>
      </c>
      <c r="E21" s="759">
        <f t="shared" si="0"/>
        <v>5.4547406235507995E-2</v>
      </c>
      <c r="F21" s="758">
        <f>+'Resumen '!C121</f>
        <v>284415</v>
      </c>
      <c r="G21" s="760">
        <f t="shared" si="2"/>
        <v>0.48967248423368748</v>
      </c>
      <c r="H21" s="758">
        <f>+'Resumen '!D121</f>
        <v>296412</v>
      </c>
      <c r="I21" s="761">
        <f t="shared" si="3"/>
        <v>0.51032751576631252</v>
      </c>
      <c r="J21" s="497"/>
      <c r="K21" s="497"/>
      <c r="Q21" s="758" t="s">
        <v>214</v>
      </c>
      <c r="R21" s="758">
        <f>+Tabla22497374[[#This Row],[Hombres]]+Tabla22497374[[#This Row],[Mujeres]]</f>
        <v>580827</v>
      </c>
      <c r="S21" s="758">
        <f>+Tabla224973[[#This Row],[Hombres]]</f>
        <v>284415</v>
      </c>
      <c r="T21" s="758">
        <f>+Tabla224973[[#This Row],[Mujeres]]</f>
        <v>296412</v>
      </c>
      <c r="Z21" s="763" t="s">
        <v>215</v>
      </c>
      <c r="AA21" s="764">
        <v>13405</v>
      </c>
      <c r="AB21" s="764">
        <v>-5601</v>
      </c>
      <c r="AC21" s="764">
        <f t="shared" si="4"/>
        <v>-259158270</v>
      </c>
    </row>
    <row r="22" spans="2:29" s="496" customFormat="1" ht="46.5" customHeight="1">
      <c r="C22" s="758" t="s">
        <v>215</v>
      </c>
      <c r="D22" s="758">
        <f t="shared" si="1"/>
        <v>450355</v>
      </c>
      <c r="E22" s="759">
        <f t="shared" si="0"/>
        <v>4.2294344331775563E-2</v>
      </c>
      <c r="F22" s="758">
        <f>+'Resumen '!C122</f>
        <v>219108</v>
      </c>
      <c r="G22" s="760">
        <f t="shared" si="2"/>
        <v>0.48652285419280344</v>
      </c>
      <c r="H22" s="758">
        <f>+'Resumen '!D122</f>
        <v>231247</v>
      </c>
      <c r="I22" s="761">
        <f t="shared" si="3"/>
        <v>0.5134771458071965</v>
      </c>
      <c r="J22" s="497"/>
      <c r="K22" s="497"/>
      <c r="L22" s="495"/>
      <c r="Q22" s="758" t="s">
        <v>215</v>
      </c>
      <c r="R22" s="758">
        <f>+Tabla22497374[[#This Row],[Hombres]]+Tabla22497374[[#This Row],[Mujeres]]</f>
        <v>450355</v>
      </c>
      <c r="S22" s="758">
        <f>+Tabla224973[[#This Row],[Hombres]]</f>
        <v>219108</v>
      </c>
      <c r="T22" s="758">
        <f>+Tabla224973[[#This Row],[Mujeres]]</f>
        <v>231247</v>
      </c>
      <c r="Z22" s="763" t="s">
        <v>216</v>
      </c>
      <c r="AA22" s="764">
        <v>7875</v>
      </c>
      <c r="AB22" s="764">
        <v>-2898</v>
      </c>
      <c r="AC22" s="764">
        <f t="shared" si="4"/>
        <v>-134090460</v>
      </c>
    </row>
    <row r="23" spans="2:29" s="496" customFormat="1" ht="46.5" customHeight="1">
      <c r="C23" s="758" t="s">
        <v>216</v>
      </c>
      <c r="D23" s="758">
        <f t="shared" si="1"/>
        <v>364394</v>
      </c>
      <c r="E23" s="759">
        <f t="shared" si="0"/>
        <v>3.4221459311949518E-2</v>
      </c>
      <c r="F23" s="758">
        <f>+'Resumen '!C123</f>
        <v>175049</v>
      </c>
      <c r="G23" s="760">
        <f t="shared" si="2"/>
        <v>0.48038387020642492</v>
      </c>
      <c r="H23" s="758">
        <f>+'Resumen '!D123</f>
        <v>189345</v>
      </c>
      <c r="I23" s="761">
        <f t="shared" si="3"/>
        <v>0.51961612979357508</v>
      </c>
      <c r="J23" s="497"/>
      <c r="K23" s="497"/>
      <c r="L23" s="495"/>
      <c r="Q23" s="758" t="s">
        <v>216</v>
      </c>
      <c r="R23" s="758">
        <f>+Tabla22497374[[#This Row],[Hombres]]+Tabla22497374[[#This Row],[Mujeres]]</f>
        <v>364394</v>
      </c>
      <c r="S23" s="758">
        <f>+Tabla224973[[#This Row],[Hombres]]</f>
        <v>175049</v>
      </c>
      <c r="T23" s="758">
        <f>+Tabla224973[[#This Row],[Mujeres]]</f>
        <v>189345</v>
      </c>
      <c r="Z23" s="763" t="s">
        <v>217</v>
      </c>
      <c r="AA23" s="764">
        <v>3939</v>
      </c>
      <c r="AB23" s="764">
        <v>-1434</v>
      </c>
      <c r="AC23" s="764">
        <f t="shared" si="4"/>
        <v>-66351180</v>
      </c>
    </row>
    <row r="24" spans="2:29" s="496" customFormat="1" ht="46.5" customHeight="1">
      <c r="C24" s="758" t="s">
        <v>217</v>
      </c>
      <c r="D24" s="758">
        <f t="shared" si="1"/>
        <v>261690</v>
      </c>
      <c r="E24" s="759">
        <f t="shared" si="0"/>
        <v>2.457618316257696E-2</v>
      </c>
      <c r="F24" s="758">
        <f>+'Resumen '!C124</f>
        <v>123625</v>
      </c>
      <c r="G24" s="760">
        <f t="shared" si="2"/>
        <v>0.47241010355764457</v>
      </c>
      <c r="H24" s="758">
        <f>+'Resumen '!D124</f>
        <v>138065</v>
      </c>
      <c r="I24" s="761">
        <f t="shared" si="3"/>
        <v>0.52758989644235543</v>
      </c>
      <c r="J24" s="497"/>
      <c r="K24" s="497"/>
      <c r="Q24" s="758" t="s">
        <v>217</v>
      </c>
      <c r="R24" s="758">
        <f>+Tabla22497374[[#This Row],[Hombres]]+Tabla22497374[[#This Row],[Mujeres]]</f>
        <v>261690</v>
      </c>
      <c r="S24" s="758">
        <f>+Tabla224973[[#This Row],[Hombres]]</f>
        <v>123625</v>
      </c>
      <c r="T24" s="758">
        <f>+Tabla224973[[#This Row],[Mujeres]]</f>
        <v>138065</v>
      </c>
      <c r="Z24" s="763" t="s">
        <v>218</v>
      </c>
      <c r="AA24" s="764">
        <v>1841</v>
      </c>
      <c r="AB24" s="764">
        <v>-673</v>
      </c>
      <c r="AC24" s="764">
        <f t="shared" si="4"/>
        <v>-31139710</v>
      </c>
    </row>
    <row r="25" spans="2:29" s="496" customFormat="1" ht="46.5" customHeight="1">
      <c r="C25" s="758" t="s">
        <v>218</v>
      </c>
      <c r="D25" s="758">
        <f t="shared" si="1"/>
        <v>166060</v>
      </c>
      <c r="E25" s="759">
        <f t="shared" si="0"/>
        <v>1.5595250013288738E-2</v>
      </c>
      <c r="F25" s="758">
        <f>+'Resumen '!C125</f>
        <v>78200</v>
      </c>
      <c r="G25" s="760">
        <f t="shared" si="2"/>
        <v>0.47091412742382271</v>
      </c>
      <c r="H25" s="758">
        <f>+'Resumen '!D125</f>
        <v>87860</v>
      </c>
      <c r="I25" s="761">
        <f t="shared" si="3"/>
        <v>0.52908587257617734</v>
      </c>
      <c r="J25" s="500"/>
      <c r="K25" s="500"/>
      <c r="L25" s="501"/>
      <c r="Q25" s="758" t="s">
        <v>218</v>
      </c>
      <c r="R25" s="758">
        <f>+Tabla22497374[[#This Row],[Hombres]]+Tabla22497374[[#This Row],[Mujeres]]</f>
        <v>166060</v>
      </c>
      <c r="S25" s="758">
        <f>+Tabla224973[[#This Row],[Hombres]]</f>
        <v>78200</v>
      </c>
      <c r="T25" s="758">
        <f>+Tabla224973[[#This Row],[Mujeres]]</f>
        <v>87860</v>
      </c>
      <c r="Z25" s="763" t="s">
        <v>219</v>
      </c>
      <c r="AA25" s="764">
        <v>855</v>
      </c>
      <c r="AB25" s="764">
        <v>-303</v>
      </c>
      <c r="AC25" s="764">
        <f t="shared" si="4"/>
        <v>-14019810</v>
      </c>
    </row>
    <row r="26" spans="2:29" s="229" customFormat="1" ht="46.5" customHeight="1">
      <c r="C26" s="758" t="s">
        <v>220</v>
      </c>
      <c r="D26" s="758">
        <f t="shared" si="1"/>
        <v>301107</v>
      </c>
      <c r="E26" s="759">
        <f t="shared" si="0"/>
        <v>2.8277965468814479E-2</v>
      </c>
      <c r="F26" s="758">
        <f>+'Resumen '!C126</f>
        <v>141747</v>
      </c>
      <c r="G26" s="760">
        <f t="shared" si="2"/>
        <v>0.47075292171885741</v>
      </c>
      <c r="H26" s="758">
        <f>+'Resumen '!D126</f>
        <v>159360</v>
      </c>
      <c r="I26" s="761">
        <f t="shared" si="3"/>
        <v>0.52924707828114259</v>
      </c>
      <c r="J26" s="503"/>
      <c r="K26" s="503"/>
      <c r="Q26" s="758" t="s">
        <v>220</v>
      </c>
      <c r="R26" s="758">
        <f>+Tabla22497374[[#This Row],[Hombres]]+Tabla22497374[[#This Row],[Mujeres]]</f>
        <v>301107</v>
      </c>
      <c r="S26" s="758">
        <f>+Tabla224973[[#This Row],[Hombres]]</f>
        <v>141747</v>
      </c>
      <c r="T26" s="758">
        <f>+Tabla224973[[#This Row],[Mujeres]]</f>
        <v>159360</v>
      </c>
      <c r="Z26" s="765" t="s">
        <v>90</v>
      </c>
      <c r="AA26" s="766">
        <f>SUM(AA11:AA25)</f>
        <v>724953</v>
      </c>
      <c r="AB26" s="766">
        <f>SUM(AB11:AB25)</f>
        <v>-545405</v>
      </c>
    </row>
    <row r="27" spans="2:29" s="229" customFormat="1" ht="46.5" customHeight="1">
      <c r="C27" s="758" t="s">
        <v>90</v>
      </c>
      <c r="D27" s="758">
        <f>SUM(D9:D26)</f>
        <v>10648114</v>
      </c>
      <c r="E27" s="759">
        <f t="shared" si="0"/>
        <v>1</v>
      </c>
      <c r="F27" s="758">
        <f>SUM(F9:F26)</f>
        <v>5287597</v>
      </c>
      <c r="G27" s="760">
        <f t="shared" si="2"/>
        <v>0.49657591945390517</v>
      </c>
      <c r="H27" s="758">
        <f>SUM(H9:H26)</f>
        <v>5360517</v>
      </c>
      <c r="I27" s="761">
        <f t="shared" si="3"/>
        <v>0.50342408054609478</v>
      </c>
      <c r="J27" s="502"/>
      <c r="K27" s="502"/>
      <c r="M27" s="229">
        <f>+Tabla224973[[#This Row],[Afiliados SFS  ]]-'Resumen '!B127</f>
        <v>0</v>
      </c>
      <c r="Q27" s="758" t="s">
        <v>90</v>
      </c>
      <c r="R27" s="758">
        <f>+Tabla22497374[[#This Row],[Hombres]]+Tabla22497374[[#This Row],[Mujeres]]</f>
        <v>10648114</v>
      </c>
      <c r="S27" s="758">
        <f>+Tabla224973[[#This Row],[Hombres]]</f>
        <v>5287597</v>
      </c>
      <c r="T27" s="758">
        <f>+Tabla224973[[#This Row],[Mujeres]]</f>
        <v>5360517</v>
      </c>
    </row>
    <row r="28" spans="2:29" ht="18.75">
      <c r="B28" s="8"/>
      <c r="C28" s="8"/>
      <c r="D28" s="8"/>
      <c r="E28" s="8"/>
      <c r="F28" s="8"/>
      <c r="G28" s="8"/>
      <c r="H28" s="8"/>
      <c r="I28" s="8"/>
      <c r="J28" s="8"/>
      <c r="K28" s="8"/>
      <c r="L28" s="59"/>
    </row>
    <row r="29" spans="2:29" ht="18.75">
      <c r="B29" s="8"/>
      <c r="C29" s="8"/>
      <c r="D29" s="8"/>
      <c r="E29" s="8"/>
      <c r="F29" s="8"/>
      <c r="G29" s="8"/>
      <c r="H29" s="8"/>
      <c r="I29" s="8"/>
      <c r="J29" s="8"/>
      <c r="K29" s="8"/>
      <c r="L29" s="59"/>
    </row>
    <row r="30" spans="2:29" ht="18.75">
      <c r="B30" s="8"/>
      <c r="C30" s="8"/>
      <c r="D30" s="8"/>
      <c r="E30" s="8"/>
      <c r="F30" s="8"/>
      <c r="G30" s="8"/>
      <c r="H30" s="8"/>
      <c r="I30" s="8"/>
      <c r="J30" s="8"/>
      <c r="K30" s="8"/>
      <c r="L30" s="59"/>
    </row>
    <row r="31" spans="2:29" ht="18.75">
      <c r="B31" s="232"/>
      <c r="C31" s="232"/>
      <c r="D31" s="232"/>
      <c r="E31" s="232"/>
      <c r="F31" s="232"/>
      <c r="G31" s="8"/>
      <c r="H31" s="8"/>
      <c r="I31" s="8"/>
      <c r="J31" s="8"/>
      <c r="K31" s="8"/>
      <c r="L31" s="59"/>
    </row>
    <row r="32" spans="2:29" ht="18.75">
      <c r="B32" s="232"/>
      <c r="C32" s="232"/>
      <c r="D32" s="232"/>
      <c r="E32" s="232"/>
      <c r="F32" s="232"/>
      <c r="G32" s="8"/>
      <c r="H32" s="8"/>
      <c r="I32" s="8"/>
      <c r="J32" s="8"/>
      <c r="K32" s="8"/>
      <c r="L32" s="59"/>
    </row>
    <row r="33" spans="1:22" ht="18.75">
      <c r="B33" s="474"/>
      <c r="C33" s="232"/>
      <c r="D33" s="232"/>
      <c r="E33" s="232"/>
      <c r="F33" s="232"/>
      <c r="G33" s="474"/>
      <c r="H33" s="474"/>
      <c r="I33" s="8"/>
      <c r="J33" s="8"/>
      <c r="K33" s="8"/>
      <c r="L33" s="59"/>
    </row>
    <row r="34" spans="1:22" ht="36">
      <c r="A34" s="448"/>
      <c r="B34" s="482"/>
      <c r="C34" s="483"/>
      <c r="D34" s="483"/>
      <c r="E34" s="483"/>
      <c r="F34" s="483"/>
      <c r="G34" s="482"/>
      <c r="H34" s="474"/>
      <c r="I34" s="8"/>
      <c r="J34" s="8"/>
      <c r="K34" s="8"/>
      <c r="L34" s="59"/>
    </row>
    <row r="35" spans="1:22" ht="36">
      <c r="A35" s="448"/>
      <c r="B35" s="482"/>
      <c r="C35" s="1400" t="s">
        <v>203</v>
      </c>
      <c r="D35" s="483"/>
      <c r="E35" s="483"/>
      <c r="F35" s="483"/>
      <c r="G35" s="482"/>
      <c r="H35" s="474"/>
      <c r="I35" s="8"/>
      <c r="J35" s="8"/>
      <c r="K35" s="8"/>
      <c r="L35" s="59"/>
    </row>
    <row r="36" spans="1:22" ht="36">
      <c r="A36" s="448"/>
      <c r="B36" s="482"/>
      <c r="C36" s="1400"/>
      <c r="D36" s="485" t="s">
        <v>96</v>
      </c>
      <c r="E36" s="485" t="s">
        <v>197</v>
      </c>
      <c r="F36" s="483"/>
      <c r="G36" s="482"/>
      <c r="H36" s="474"/>
      <c r="I36" s="8"/>
      <c r="J36" s="8"/>
      <c r="K36" s="8"/>
      <c r="L36" s="59"/>
    </row>
    <row r="37" spans="1:22" ht="36">
      <c r="A37" s="448"/>
      <c r="B37" s="482"/>
      <c r="C37" s="486" t="str">
        <f t="shared" ref="C37:C55" si="5">+C9</f>
        <v>0-4</v>
      </c>
      <c r="D37" s="489">
        <f t="shared" ref="D37:D55" si="6">+H9*-1</f>
        <v>-226261</v>
      </c>
      <c r="E37" s="489">
        <f t="shared" ref="E37:E55" si="7">+F9</f>
        <v>236459</v>
      </c>
      <c r="F37" s="483"/>
      <c r="G37" s="482"/>
      <c r="H37" s="474"/>
      <c r="I37" s="8"/>
      <c r="J37" s="8"/>
      <c r="K37" s="8"/>
      <c r="L37" s="59"/>
    </row>
    <row r="38" spans="1:22" ht="36">
      <c r="A38" s="448"/>
      <c r="B38" s="482"/>
      <c r="C38" s="486" t="str">
        <f t="shared" si="5"/>
        <v>5-9</v>
      </c>
      <c r="D38" s="489">
        <f t="shared" si="6"/>
        <v>-297890</v>
      </c>
      <c r="E38" s="489">
        <f t="shared" si="7"/>
        <v>311136</v>
      </c>
      <c r="F38" s="483"/>
      <c r="G38" s="482"/>
      <c r="H38" s="474"/>
      <c r="I38" s="8"/>
      <c r="J38" s="8"/>
      <c r="K38" s="8"/>
      <c r="L38" s="59"/>
    </row>
    <row r="39" spans="1:22" ht="36">
      <c r="A39" s="448"/>
      <c r="B39" s="482"/>
      <c r="C39" s="486" t="str">
        <f t="shared" si="5"/>
        <v>10-14</v>
      </c>
      <c r="D39" s="489">
        <f t="shared" si="6"/>
        <v>-323271</v>
      </c>
      <c r="E39" s="489">
        <f t="shared" si="7"/>
        <v>337093</v>
      </c>
      <c r="F39" s="483"/>
      <c r="G39" s="482"/>
      <c r="H39" s="474"/>
      <c r="I39" s="8"/>
      <c r="J39" s="8"/>
      <c r="K39" s="8"/>
      <c r="L39" s="59"/>
    </row>
    <row r="40" spans="1:22" ht="150" customHeight="1">
      <c r="A40" s="448"/>
      <c r="B40" s="482"/>
      <c r="C40" s="486" t="str">
        <f t="shared" si="5"/>
        <v>15-19</v>
      </c>
      <c r="D40" s="489">
        <f t="shared" si="6"/>
        <v>-279006</v>
      </c>
      <c r="E40" s="489">
        <f t="shared" si="7"/>
        <v>277634</v>
      </c>
      <c r="F40" s="483"/>
      <c r="G40" s="482"/>
      <c r="H40" s="474"/>
      <c r="I40" s="8"/>
      <c r="J40" s="8"/>
      <c r="K40" s="8"/>
      <c r="L40" s="92"/>
      <c r="M40" s="13"/>
      <c r="N40" s="13"/>
      <c r="O40" s="13"/>
      <c r="P40" s="13"/>
      <c r="Q40" s="13"/>
      <c r="R40" s="13"/>
      <c r="S40" s="13"/>
      <c r="T40" s="13"/>
      <c r="U40" s="9"/>
      <c r="V40" s="9"/>
    </row>
    <row r="41" spans="1:22" ht="36">
      <c r="A41" s="448"/>
      <c r="B41" s="482"/>
      <c r="C41" s="486" t="str">
        <f t="shared" si="5"/>
        <v>20-24</v>
      </c>
      <c r="D41" s="489">
        <f t="shared" si="6"/>
        <v>-326734</v>
      </c>
      <c r="E41" s="489">
        <f t="shared" si="7"/>
        <v>297483</v>
      </c>
      <c r="F41" s="483"/>
      <c r="G41" s="482"/>
      <c r="H41" s="474"/>
      <c r="I41" s="8"/>
      <c r="J41" s="8"/>
      <c r="K41" s="8"/>
      <c r="L41" s="92"/>
      <c r="M41" s="13"/>
      <c r="N41" s="13"/>
      <c r="O41" s="13"/>
      <c r="P41" s="13"/>
      <c r="Q41" s="13"/>
      <c r="R41" s="13"/>
      <c r="S41" s="13"/>
      <c r="T41" s="13"/>
      <c r="U41" s="9"/>
      <c r="V41" s="9"/>
    </row>
    <row r="42" spans="1:22" ht="36">
      <c r="A42" s="448"/>
      <c r="B42" s="482"/>
      <c r="C42" s="486" t="str">
        <f t="shared" si="5"/>
        <v>25-29</v>
      </c>
      <c r="D42" s="489">
        <f t="shared" si="6"/>
        <v>-428760</v>
      </c>
      <c r="E42" s="489">
        <f t="shared" si="7"/>
        <v>427791</v>
      </c>
      <c r="F42" s="483"/>
      <c r="G42" s="482"/>
      <c r="H42" s="474"/>
      <c r="I42" s="8"/>
      <c r="J42" s="8"/>
      <c r="K42" s="8"/>
      <c r="L42" s="92"/>
      <c r="M42" s="13"/>
      <c r="N42" s="13"/>
      <c r="O42" s="13"/>
      <c r="P42" s="13"/>
      <c r="Q42" s="13"/>
      <c r="R42" s="13"/>
      <c r="S42" s="13"/>
      <c r="T42" s="13"/>
      <c r="U42" s="9"/>
      <c r="V42" s="9"/>
    </row>
    <row r="43" spans="1:22" ht="36">
      <c r="A43" s="448"/>
      <c r="B43" s="482"/>
      <c r="C43" s="486" t="str">
        <f t="shared" si="5"/>
        <v>30-34</v>
      </c>
      <c r="D43" s="489">
        <f t="shared" si="6"/>
        <v>-453402</v>
      </c>
      <c r="E43" s="489">
        <f t="shared" si="7"/>
        <v>454135</v>
      </c>
      <c r="F43" s="483"/>
      <c r="G43" s="482"/>
      <c r="H43" s="474"/>
      <c r="I43" s="8"/>
      <c r="J43" s="8"/>
      <c r="K43" s="8"/>
      <c r="L43" s="92"/>
      <c r="M43" s="13"/>
      <c r="N43" s="13"/>
      <c r="O43" s="13"/>
      <c r="P43" s="13"/>
      <c r="Q43" s="13"/>
      <c r="R43" s="13"/>
      <c r="S43" s="13"/>
      <c r="T43" s="13"/>
      <c r="U43" s="9"/>
      <c r="V43" s="9"/>
    </row>
    <row r="44" spans="1:22" ht="97.5" customHeight="1">
      <c r="A44" s="448"/>
      <c r="B44" s="482"/>
      <c r="C44" s="486" t="str">
        <f t="shared" si="5"/>
        <v>35-39</v>
      </c>
      <c r="D44" s="489">
        <f t="shared" si="6"/>
        <v>-429388</v>
      </c>
      <c r="E44" s="489">
        <f t="shared" si="7"/>
        <v>433399</v>
      </c>
      <c r="F44" s="483"/>
      <c r="G44" s="482"/>
      <c r="H44" s="474"/>
      <c r="I44" s="8"/>
      <c r="J44" s="8"/>
      <c r="K44" s="8"/>
      <c r="L44" s="92"/>
      <c r="M44" s="13"/>
      <c r="N44" s="13"/>
      <c r="O44" s="13"/>
      <c r="P44" s="13"/>
      <c r="Q44" s="13"/>
      <c r="R44" s="13"/>
      <c r="S44" s="13"/>
      <c r="T44" s="13"/>
      <c r="U44" s="9"/>
      <c r="V44" s="9"/>
    </row>
    <row r="45" spans="1:22" ht="97.5" customHeight="1">
      <c r="A45" s="448"/>
      <c r="B45" s="482"/>
      <c r="C45" s="486" t="str">
        <f t="shared" si="5"/>
        <v>40-44</v>
      </c>
      <c r="D45" s="489">
        <f t="shared" si="6"/>
        <v>-395165</v>
      </c>
      <c r="E45" s="489">
        <f t="shared" si="7"/>
        <v>397077</v>
      </c>
      <c r="F45" s="483"/>
      <c r="G45" s="482"/>
      <c r="H45" s="474"/>
      <c r="I45" s="8"/>
      <c r="J45" s="8"/>
      <c r="K45" s="8"/>
      <c r="L45" s="92"/>
      <c r="M45" s="13"/>
      <c r="N45" s="13"/>
      <c r="O45" s="13"/>
      <c r="P45" s="13"/>
      <c r="Q45" s="13"/>
      <c r="R45" s="13"/>
      <c r="S45" s="13"/>
      <c r="T45" s="13"/>
      <c r="U45" s="9"/>
      <c r="V45" s="9"/>
    </row>
    <row r="46" spans="1:22" ht="97.5" customHeight="1">
      <c r="A46" s="448"/>
      <c r="B46" s="482"/>
      <c r="C46" s="486" t="str">
        <f t="shared" si="5"/>
        <v>45-49</v>
      </c>
      <c r="D46" s="489">
        <f t="shared" si="6"/>
        <v>-389766</v>
      </c>
      <c r="E46" s="489">
        <f t="shared" si="7"/>
        <v>389929</v>
      </c>
      <c r="F46" s="483"/>
      <c r="G46" s="482"/>
      <c r="H46" s="474"/>
      <c r="I46" s="8"/>
      <c r="J46" s="8"/>
      <c r="K46" s="8"/>
      <c r="L46" s="92"/>
      <c r="M46" s="13"/>
      <c r="N46" s="13"/>
      <c r="O46" s="13"/>
      <c r="P46" s="13"/>
      <c r="Q46" s="13"/>
      <c r="R46" s="13"/>
      <c r="S46" s="13"/>
      <c r="T46" s="13"/>
      <c r="U46" s="9"/>
      <c r="V46" s="9"/>
    </row>
    <row r="47" spans="1:22" ht="36">
      <c r="A47" s="448"/>
      <c r="B47" s="482"/>
      <c r="C47" s="486" t="str">
        <f t="shared" si="5"/>
        <v>50-54</v>
      </c>
      <c r="D47" s="489">
        <f t="shared" si="6"/>
        <v>-363656</v>
      </c>
      <c r="E47" s="489">
        <f t="shared" si="7"/>
        <v>363592</v>
      </c>
      <c r="F47" s="483"/>
      <c r="G47" s="482"/>
      <c r="H47" s="474"/>
      <c r="I47" s="8"/>
      <c r="J47" s="8"/>
      <c r="K47" s="8"/>
      <c r="L47" s="13"/>
      <c r="M47" s="13"/>
      <c r="N47" s="13"/>
      <c r="O47" s="13"/>
      <c r="P47" s="13"/>
      <c r="Q47" s="13"/>
      <c r="R47" s="13"/>
      <c r="S47" s="13"/>
      <c r="T47" s="13"/>
      <c r="U47" s="9"/>
      <c r="V47" s="9"/>
    </row>
    <row r="48" spans="1:22" ht="36">
      <c r="A48" s="448"/>
      <c r="B48" s="482"/>
      <c r="C48" s="486" t="str">
        <f t="shared" si="5"/>
        <v>55-59</v>
      </c>
      <c r="D48" s="489">
        <f t="shared" si="6"/>
        <v>-344929</v>
      </c>
      <c r="E48" s="489">
        <f t="shared" si="7"/>
        <v>339725</v>
      </c>
      <c r="F48" s="483"/>
      <c r="G48" s="482"/>
      <c r="H48" s="474"/>
      <c r="I48" s="8"/>
      <c r="J48" s="8"/>
      <c r="K48" s="8"/>
      <c r="L48" s="13"/>
      <c r="M48" s="13"/>
      <c r="N48" s="13"/>
      <c r="O48" s="13"/>
      <c r="P48" s="13"/>
      <c r="Q48" s="13"/>
      <c r="R48" s="13"/>
      <c r="S48" s="13"/>
      <c r="T48" s="13"/>
      <c r="U48" s="9"/>
      <c r="V48" s="9"/>
    </row>
    <row r="49" spans="1:22" ht="36">
      <c r="A49" s="448"/>
      <c r="B49" s="482"/>
      <c r="C49" s="486" t="str">
        <f t="shared" si="5"/>
        <v>60-64</v>
      </c>
      <c r="D49" s="489">
        <f t="shared" si="6"/>
        <v>-296412</v>
      </c>
      <c r="E49" s="489">
        <f t="shared" si="7"/>
        <v>284415</v>
      </c>
      <c r="F49" s="483"/>
      <c r="G49" s="482"/>
      <c r="H49" s="474"/>
      <c r="I49" s="8"/>
      <c r="J49" s="8"/>
      <c r="K49" s="8"/>
      <c r="L49" s="13"/>
      <c r="M49" s="13"/>
      <c r="N49" s="13"/>
      <c r="O49" s="13"/>
      <c r="P49" s="13"/>
      <c r="Q49" s="13"/>
      <c r="R49" s="13"/>
      <c r="S49" s="13"/>
      <c r="T49" s="13"/>
      <c r="U49" s="9"/>
      <c r="V49" s="9"/>
    </row>
    <row r="50" spans="1:22" ht="36">
      <c r="A50" s="448"/>
      <c r="B50" s="482"/>
      <c r="C50" s="486" t="str">
        <f t="shared" si="5"/>
        <v>65-69</v>
      </c>
      <c r="D50" s="489">
        <f t="shared" si="6"/>
        <v>-231247</v>
      </c>
      <c r="E50" s="489">
        <f t="shared" si="7"/>
        <v>219108</v>
      </c>
      <c r="F50" s="483"/>
      <c r="G50" s="482"/>
      <c r="H50" s="474"/>
      <c r="I50" s="8"/>
      <c r="J50" s="8"/>
      <c r="K50" s="8"/>
      <c r="L50" s="13"/>
      <c r="M50" s="13"/>
      <c r="N50" s="13"/>
      <c r="O50" s="13"/>
      <c r="P50" s="13"/>
      <c r="Q50" s="13"/>
      <c r="R50" s="13"/>
      <c r="S50" s="13"/>
      <c r="T50" s="13"/>
      <c r="U50" s="9"/>
      <c r="V50" s="9"/>
    </row>
    <row r="51" spans="1:22" ht="36">
      <c r="A51" s="448"/>
      <c r="B51" s="482"/>
      <c r="C51" s="486" t="str">
        <f t="shared" si="5"/>
        <v>70-74</v>
      </c>
      <c r="D51" s="489">
        <f t="shared" si="6"/>
        <v>-189345</v>
      </c>
      <c r="E51" s="489">
        <f t="shared" si="7"/>
        <v>175049</v>
      </c>
      <c r="F51" s="483"/>
      <c r="G51" s="482"/>
      <c r="H51" s="474"/>
      <c r="I51" s="8"/>
      <c r="J51" s="8"/>
      <c r="K51" s="8"/>
      <c r="L51" s="13"/>
      <c r="M51" s="13"/>
      <c r="N51" s="13"/>
      <c r="O51" s="13"/>
      <c r="P51" s="13"/>
      <c r="Q51" s="13"/>
      <c r="R51" s="13"/>
      <c r="S51" s="13"/>
      <c r="T51" s="13"/>
      <c r="U51" s="9"/>
      <c r="V51" s="9"/>
    </row>
    <row r="52" spans="1:22" ht="36">
      <c r="A52" s="448"/>
      <c r="B52" s="482"/>
      <c r="C52" s="486" t="str">
        <f t="shared" si="5"/>
        <v>75-79</v>
      </c>
      <c r="D52" s="489">
        <f t="shared" si="6"/>
        <v>-138065</v>
      </c>
      <c r="E52" s="489">
        <f t="shared" si="7"/>
        <v>123625</v>
      </c>
      <c r="F52" s="483"/>
      <c r="G52" s="482"/>
      <c r="H52" s="474"/>
      <c r="L52" s="13"/>
      <c r="M52" s="13"/>
      <c r="N52" s="13"/>
      <c r="O52" s="13"/>
      <c r="P52" s="13"/>
      <c r="Q52" s="13"/>
      <c r="R52" s="13"/>
      <c r="S52" s="13"/>
      <c r="T52" s="13"/>
      <c r="U52" s="9"/>
      <c r="V52" s="9"/>
    </row>
    <row r="53" spans="1:22" ht="36">
      <c r="A53" s="448"/>
      <c r="B53" s="483"/>
      <c r="C53" s="486" t="str">
        <f t="shared" si="5"/>
        <v>80-84</v>
      </c>
      <c r="D53" s="489">
        <f t="shared" si="6"/>
        <v>-87860</v>
      </c>
      <c r="E53" s="489">
        <f t="shared" si="7"/>
        <v>78200</v>
      </c>
      <c r="F53" s="483"/>
      <c r="G53" s="483"/>
      <c r="H53" s="13"/>
      <c r="L53" s="13"/>
      <c r="M53" s="13"/>
      <c r="N53" s="13"/>
      <c r="O53" s="13"/>
      <c r="P53" s="13"/>
      <c r="Q53" s="13"/>
      <c r="R53" s="13"/>
      <c r="S53" s="13"/>
      <c r="T53" s="13"/>
      <c r="U53" s="9"/>
      <c r="V53" s="32"/>
    </row>
    <row r="54" spans="1:22" ht="36">
      <c r="A54" s="448"/>
      <c r="B54" s="483"/>
      <c r="C54" s="486" t="str">
        <f t="shared" si="5"/>
        <v>85 y más</v>
      </c>
      <c r="D54" s="489">
        <f t="shared" si="6"/>
        <v>-159360</v>
      </c>
      <c r="E54" s="489">
        <f t="shared" si="7"/>
        <v>141747</v>
      </c>
      <c r="F54" s="483"/>
      <c r="G54" s="483"/>
      <c r="H54" s="13"/>
      <c r="L54" s="13"/>
      <c r="M54" s="13"/>
      <c r="N54" s="13"/>
      <c r="O54" s="13"/>
      <c r="P54" s="13"/>
      <c r="Q54" s="13"/>
      <c r="R54" s="13"/>
      <c r="S54" s="13"/>
      <c r="T54" s="13"/>
      <c r="U54" s="9"/>
      <c r="V54" s="32"/>
    </row>
    <row r="55" spans="1:22" ht="36">
      <c r="A55" s="448"/>
      <c r="B55" s="483"/>
      <c r="C55" s="486" t="str">
        <f t="shared" si="5"/>
        <v>Total</v>
      </c>
      <c r="D55" s="491">
        <f t="shared" si="6"/>
        <v>-5360517</v>
      </c>
      <c r="E55" s="492">
        <f t="shared" si="7"/>
        <v>5287597</v>
      </c>
      <c r="F55" s="483"/>
      <c r="G55" s="483"/>
      <c r="H55" s="13"/>
    </row>
    <row r="56" spans="1:22" ht="36">
      <c r="A56" s="448"/>
      <c r="B56" s="483"/>
      <c r="C56" s="483"/>
      <c r="D56" s="487"/>
      <c r="E56" s="483"/>
      <c r="F56" s="483"/>
      <c r="G56" s="483"/>
      <c r="H56" s="13"/>
    </row>
    <row r="57" spans="1:22" ht="36">
      <c r="A57" s="448"/>
      <c r="B57" s="483"/>
      <c r="C57" s="483"/>
      <c r="D57" s="483"/>
      <c r="E57" s="483"/>
      <c r="F57" s="483"/>
      <c r="G57" s="483"/>
      <c r="H57" s="13"/>
    </row>
    <row r="58" spans="1:22">
      <c r="B58" s="13"/>
      <c r="C58" s="13"/>
      <c r="D58" s="13"/>
      <c r="E58" s="13"/>
      <c r="F58" s="13"/>
      <c r="G58" s="13"/>
      <c r="H58" s="13"/>
    </row>
    <row r="59" spans="1:22">
      <c r="B59" s="13"/>
      <c r="C59" s="13"/>
      <c r="D59" s="13"/>
      <c r="E59" s="13"/>
      <c r="F59" s="13"/>
      <c r="G59" s="13"/>
      <c r="H59" s="13"/>
    </row>
    <row r="60" spans="1:22" ht="71.25" customHeight="1">
      <c r="B60" s="13"/>
      <c r="C60" s="13"/>
      <c r="D60" s="13"/>
      <c r="E60" s="13"/>
      <c r="F60" s="13"/>
      <c r="G60" s="13"/>
      <c r="H60" s="13"/>
    </row>
    <row r="61" spans="1:22" ht="71.25" customHeight="1">
      <c r="C61" s="13"/>
      <c r="D61" s="13"/>
      <c r="E61" s="13"/>
      <c r="F61" s="13"/>
      <c r="G61" s="13"/>
    </row>
    <row r="62" spans="1:22" ht="71.25" customHeight="1"/>
    <row r="63" spans="1:22" ht="71.25" customHeight="1"/>
  </sheetData>
  <mergeCells count="5">
    <mergeCell ref="A1:K1"/>
    <mergeCell ref="A2:K2"/>
    <mergeCell ref="A3:K7"/>
    <mergeCell ref="Z9:AB9"/>
    <mergeCell ref="C35:C36"/>
  </mergeCells>
  <conditionalFormatting sqref="C9:C27">
    <cfRule type="cellIs" dxfId="54" priority="12" operator="equal">
      <formula>0</formula>
    </cfRule>
  </conditionalFormatting>
  <conditionalFormatting sqref="D9:E27 G9:G27 I9:I27">
    <cfRule type="cellIs" dxfId="53" priority="13" operator="equal">
      <formula>0</formula>
    </cfRule>
  </conditionalFormatting>
  <conditionalFormatting sqref="F9:F27">
    <cfRule type="cellIs" dxfId="52" priority="9" operator="equal">
      <formula>0</formula>
    </cfRule>
  </conditionalFormatting>
  <conditionalFormatting sqref="H9:H27">
    <cfRule type="cellIs" dxfId="51" priority="8" operator="equal">
      <formula>0</formula>
    </cfRule>
  </conditionalFormatting>
  <conditionalFormatting sqref="M7">
    <cfRule type="cellIs" dxfId="50" priority="1" operator="equal">
      <formula>0</formula>
    </cfRule>
  </conditionalFormatting>
  <conditionalFormatting sqref="Q9:Q27">
    <cfRule type="cellIs" dxfId="49" priority="6" operator="equal">
      <formula>0</formula>
    </cfRule>
  </conditionalFormatting>
  <conditionalFormatting sqref="R9:R27">
    <cfRule type="cellIs" dxfId="48" priority="7" operator="equal">
      <formula>0</formula>
    </cfRule>
  </conditionalFormatting>
  <conditionalFormatting sqref="S9:S27">
    <cfRule type="cellIs" dxfId="47" priority="3" operator="equal">
      <formula>0</formula>
    </cfRule>
  </conditionalFormatting>
  <conditionalFormatting sqref="T9:T27">
    <cfRule type="cellIs" dxfId="46" priority="2"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19"/>
  <sheetViews>
    <sheetView showGridLines="0" view="pageBreakPreview" topLeftCell="A3" zoomScale="85" zoomScaleNormal="100" zoomScaleSheetLayoutView="85" workbookViewId="0">
      <selection activeCell="I14" sqref="I14"/>
    </sheetView>
  </sheetViews>
  <sheetFormatPr defaultColWidth="11.42578125" defaultRowHeight="14.25"/>
  <cols>
    <col min="1" max="1" width="20.28515625" style="140" bestFit="1" customWidth="1"/>
    <col min="2" max="2" width="12.85546875" style="140" bestFit="1" customWidth="1"/>
    <col min="3" max="3" width="7" style="140" bestFit="1" customWidth="1"/>
    <col min="4" max="5" width="16.7109375" style="140" customWidth="1"/>
    <col min="6" max="6" width="21.85546875" style="140" customWidth="1"/>
    <col min="7" max="8" width="14.85546875" style="140" customWidth="1"/>
    <col min="9" max="9" width="27.85546875" style="140" customWidth="1"/>
    <col min="10" max="10" width="27.140625" style="140" customWidth="1"/>
    <col min="11" max="16384" width="11.42578125" style="140"/>
  </cols>
  <sheetData>
    <row r="1" spans="1:10" s="239" customFormat="1" ht="39" customHeight="1">
      <c r="A1" s="1401" t="s">
        <v>221</v>
      </c>
      <c r="B1" s="1401"/>
      <c r="C1" s="1401"/>
      <c r="D1" s="1401"/>
      <c r="E1" s="1401"/>
      <c r="F1" s="1401"/>
      <c r="G1" s="1401"/>
      <c r="H1" s="1401"/>
      <c r="I1" s="1401"/>
      <c r="J1" s="1280"/>
    </row>
    <row r="2" spans="1:10" ht="22.5" customHeight="1">
      <c r="A2" s="1401" t="str">
        <f>+'4. SFS-RC'!A2:L2</f>
        <v>Período: Marzo 2026</v>
      </c>
      <c r="B2" s="1401"/>
      <c r="C2" s="1401"/>
      <c r="D2" s="1401"/>
      <c r="E2" s="1401"/>
      <c r="F2" s="1401"/>
      <c r="G2" s="1401"/>
      <c r="H2" s="1401"/>
      <c r="I2" s="1401"/>
      <c r="J2" s="1280"/>
    </row>
    <row r="3" spans="1:10" ht="104.25" customHeight="1">
      <c r="A3" s="1402" t="s">
        <v>981</v>
      </c>
      <c r="B3" s="1402"/>
      <c r="C3" s="1402"/>
      <c r="D3" s="1402"/>
      <c r="E3" s="1402"/>
      <c r="F3" s="1402"/>
      <c r="G3" s="1402"/>
      <c r="H3" s="1402"/>
      <c r="I3" s="1402"/>
      <c r="J3" s="1279"/>
    </row>
    <row r="4" spans="1:10" ht="94.5" customHeight="1">
      <c r="A4" s="1402"/>
      <c r="B4" s="1402"/>
      <c r="C4" s="1402"/>
      <c r="D4" s="1402"/>
      <c r="E4" s="1402"/>
      <c r="F4" s="1402"/>
      <c r="G4" s="1402"/>
      <c r="H4" s="1402"/>
      <c r="I4" s="1402"/>
      <c r="J4" s="1279"/>
    </row>
    <row r="5" spans="1:10" ht="6" customHeight="1">
      <c r="A5" s="1402"/>
      <c r="B5" s="1402"/>
      <c r="C5" s="1402"/>
      <c r="D5" s="1402"/>
      <c r="E5" s="1402"/>
      <c r="F5" s="1402"/>
      <c r="G5" s="1402"/>
      <c r="H5" s="1402"/>
      <c r="I5" s="1402"/>
    </row>
    <row r="6" spans="1:10" s="235" customFormat="1" ht="14.25" customHeight="1">
      <c r="A6" s="1402"/>
      <c r="B6" s="1402"/>
      <c r="C6" s="1402"/>
      <c r="D6" s="1402"/>
      <c r="E6" s="1402"/>
      <c r="F6" s="1402"/>
      <c r="G6" s="1402"/>
      <c r="H6" s="1402"/>
      <c r="I6" s="1402"/>
    </row>
    <row r="7" spans="1:10">
      <c r="A7" s="1402"/>
      <c r="B7" s="1402"/>
      <c r="C7" s="1402"/>
      <c r="D7" s="1402"/>
      <c r="E7" s="1402"/>
      <c r="F7" s="1402"/>
      <c r="G7" s="1402"/>
      <c r="H7" s="1402"/>
      <c r="I7" s="1402"/>
    </row>
    <row r="8" spans="1:10" ht="34.5" customHeight="1">
      <c r="A8" s="509" t="s">
        <v>228</v>
      </c>
      <c r="B8" s="508" t="s">
        <v>90</v>
      </c>
      <c r="C8" s="508" t="s">
        <v>100</v>
      </c>
      <c r="E8" s="507" t="s">
        <v>222</v>
      </c>
      <c r="F8" s="508" t="s">
        <v>90</v>
      </c>
      <c r="G8" s="508" t="s">
        <v>100</v>
      </c>
    </row>
    <row r="9" spans="1:10" ht="16.5" customHeight="1">
      <c r="A9" s="509" t="s">
        <v>229</v>
      </c>
      <c r="B9" s="767">
        <v>4078538</v>
      </c>
      <c r="C9" s="768">
        <f>+Tabla47546070[[#This Row],[Total]]/$B$19</f>
        <v>0.38302914487955331</v>
      </c>
      <c r="E9" s="509" t="s">
        <v>223</v>
      </c>
      <c r="F9" s="767">
        <v>4078538</v>
      </c>
      <c r="G9" s="768">
        <f>+Tabla475469[[#This Row],[Total]]/$F$14</f>
        <v>0.38302914487955331</v>
      </c>
    </row>
    <row r="10" spans="1:10" ht="16.5" customHeight="1">
      <c r="A10" s="509" t="s">
        <v>224</v>
      </c>
      <c r="B10" s="767">
        <v>669514</v>
      </c>
      <c r="C10" s="768">
        <f>+Tabla47546070[[#This Row],[Total]]/$B$19</f>
        <v>6.2876299032861599E-2</v>
      </c>
      <c r="E10" s="509" t="s">
        <v>224</v>
      </c>
      <c r="F10" s="767">
        <v>669514</v>
      </c>
      <c r="G10" s="768">
        <f>+Tabla475469[[#This Row],[Total]]/$F$14</f>
        <v>6.2876299032861599E-2</v>
      </c>
    </row>
    <row r="11" spans="1:10" ht="16.5" customHeight="1">
      <c r="A11" s="509" t="s">
        <v>230</v>
      </c>
      <c r="B11" s="767">
        <v>1098190</v>
      </c>
      <c r="C11" s="768">
        <f>+Tabla47546070[[#This Row],[Total]]/$B$19</f>
        <v>0.10313469596587715</v>
      </c>
      <c r="E11" s="509" t="s">
        <v>225</v>
      </c>
      <c r="F11" s="767">
        <v>2353525</v>
      </c>
      <c r="G11" s="768">
        <f>+Tabla475469[[#This Row],[Total]]/$F$14</f>
        <v>0.22102740447745017</v>
      </c>
    </row>
    <row r="12" spans="1:10" ht="16.5" customHeight="1">
      <c r="A12" s="509" t="s">
        <v>231</v>
      </c>
      <c r="B12" s="767">
        <v>476902</v>
      </c>
      <c r="C12" s="768">
        <f>+Tabla47546070[[#This Row],[Total]]/$B$19</f>
        <v>4.4787461892312572E-2</v>
      </c>
      <c r="E12" s="509" t="s">
        <v>226</v>
      </c>
      <c r="F12" s="767">
        <v>1267603</v>
      </c>
      <c r="G12" s="768">
        <f>+Tabla475469[[#This Row],[Total]]/$F$14</f>
        <v>0.11904483742379167</v>
      </c>
    </row>
    <row r="13" spans="1:10" ht="15">
      <c r="A13" s="509" t="s">
        <v>232</v>
      </c>
      <c r="B13" s="767">
        <v>266823</v>
      </c>
      <c r="C13" s="768">
        <f>+Tabla47546070[[#This Row],[Total]]/$B$19</f>
        <v>2.5058240360687347E-2</v>
      </c>
      <c r="E13" s="510" t="s">
        <v>227</v>
      </c>
      <c r="F13" s="769">
        <v>2278934</v>
      </c>
      <c r="G13" s="768">
        <f>+Tabla475469[[#This Row],[Total]]/$F$14</f>
        <v>0.21402231418634324</v>
      </c>
    </row>
    <row r="14" spans="1:10" ht="15">
      <c r="A14" s="509" t="s">
        <v>233</v>
      </c>
      <c r="B14" s="767">
        <v>511610</v>
      </c>
      <c r="C14" s="768">
        <f>+Tabla47546070[[#This Row],[Total]]/$B$19</f>
        <v>4.8047006258573118E-2</v>
      </c>
      <c r="E14" s="770" t="s">
        <v>93</v>
      </c>
      <c r="F14" s="771">
        <f>SUM(F9:F13)</f>
        <v>10648114</v>
      </c>
      <c r="G14" s="772">
        <f>SUM(G9:G13)</f>
        <v>1</v>
      </c>
    </row>
    <row r="15" spans="1:10" ht="15">
      <c r="A15" s="509" t="s">
        <v>234</v>
      </c>
      <c r="B15" s="767">
        <v>539408</v>
      </c>
      <c r="C15" s="768">
        <f>+Tabla47546070[[#This Row],[Total]]/$B$19</f>
        <v>5.0657609413272624E-2</v>
      </c>
    </row>
    <row r="16" spans="1:10" ht="15">
      <c r="A16" s="509" t="s">
        <v>235</v>
      </c>
      <c r="B16" s="769">
        <v>309049</v>
      </c>
      <c r="C16" s="768">
        <f>+Tabla47546070[[#This Row],[Total]]/$B$19</f>
        <v>2.9023825252058721E-2</v>
      </c>
    </row>
    <row r="17" spans="1:3" ht="15">
      <c r="A17" s="509" t="s">
        <v>236</v>
      </c>
      <c r="B17" s="769">
        <v>419146</v>
      </c>
      <c r="C17" s="768">
        <f>+Tabla47546070[[#This Row],[Total]]/$B$19</f>
        <v>3.9363402758460328E-2</v>
      </c>
    </row>
    <row r="18" spans="1:3" ht="15">
      <c r="A18" s="510" t="s">
        <v>227</v>
      </c>
      <c r="B18" s="769">
        <v>2278934</v>
      </c>
      <c r="C18" s="768">
        <f>+Tabla47546070[[#This Row],[Total]]/$B$19</f>
        <v>0.21402231418634324</v>
      </c>
    </row>
    <row r="19" spans="1:3" ht="15">
      <c r="A19" s="771">
        <f>SUM(A9:A15)</f>
        <v>0</v>
      </c>
      <c r="B19" s="771">
        <f>SUM(B9:B18)</f>
        <v>10648114</v>
      </c>
      <c r="C19" s="772">
        <f>SUM(C9:C18)</f>
        <v>0.99999999999999989</v>
      </c>
    </row>
  </sheetData>
  <mergeCells count="3">
    <mergeCell ref="A1:I1"/>
    <mergeCell ref="A2:I2"/>
    <mergeCell ref="A3:I7"/>
  </mergeCells>
  <printOptions horizontalCentered="1"/>
  <pageMargins left="0" right="0" top="0.35433070866141736" bottom="0.74803149606299213" header="0.11811023622047245" footer="0.31496062992125984"/>
  <pageSetup paperSize="119" scale="36" fitToWidth="0" fitToHeight="0" orientation="landscape" r:id="rId1"/>
  <rowBreaks count="1" manualBreakCount="1">
    <brk id="40" max="8" man="1"/>
  </rowBreaks>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K49"/>
  <sheetViews>
    <sheetView showGridLines="0" view="pageBreakPreview" topLeftCell="A20" zoomScale="70" zoomScaleNormal="85" zoomScaleSheetLayoutView="70" workbookViewId="0">
      <selection activeCell="A3" sqref="A3:J11"/>
    </sheetView>
  </sheetViews>
  <sheetFormatPr defaultColWidth="11.42578125" defaultRowHeight="14.25"/>
  <cols>
    <col min="1" max="1" width="4.42578125" style="140" customWidth="1"/>
    <col min="2" max="2" width="14.28515625" style="189" customWidth="1"/>
    <col min="3" max="3" width="52.28515625" style="140" customWidth="1"/>
    <col min="4" max="4" width="22" style="423" customWidth="1"/>
    <col min="5" max="5" width="27.140625" style="424" customWidth="1"/>
    <col min="6" max="9" width="18.5703125" style="424" customWidth="1"/>
    <col min="10" max="10" width="50.85546875" style="140" customWidth="1"/>
    <col min="11" max="11" width="12.28515625" style="140" customWidth="1"/>
    <col min="12" max="16384" width="11.42578125" style="140"/>
  </cols>
  <sheetData>
    <row r="1" spans="1:11" s="239" customFormat="1" ht="83.25" customHeight="1">
      <c r="B1" s="484"/>
      <c r="C1" s="1403" t="s">
        <v>237</v>
      </c>
      <c r="D1" s="1403"/>
      <c r="E1" s="1403"/>
      <c r="F1" s="1403"/>
      <c r="G1" s="1403"/>
      <c r="H1" s="1403"/>
      <c r="I1" s="1403"/>
      <c r="J1" s="1403"/>
    </row>
    <row r="2" spans="1:11" s="239" customFormat="1" ht="29.25" customHeight="1">
      <c r="B2" s="484"/>
      <c r="C2" s="1404" t="s">
        <v>948</v>
      </c>
      <c r="D2" s="1404"/>
      <c r="E2" s="1404"/>
      <c r="F2" s="1404"/>
      <c r="G2" s="1404"/>
      <c r="H2" s="1404"/>
      <c r="I2" s="1404"/>
      <c r="J2" s="1404"/>
    </row>
    <row r="3" spans="1:11" ht="18" customHeight="1">
      <c r="A3" s="1405" t="s">
        <v>982</v>
      </c>
      <c r="B3" s="1405"/>
      <c r="C3" s="1405"/>
      <c r="D3" s="1405"/>
      <c r="E3" s="1405"/>
      <c r="F3" s="1405"/>
      <c r="G3" s="1405"/>
      <c r="H3" s="1405"/>
      <c r="I3" s="1405"/>
      <c r="J3" s="1405"/>
    </row>
    <row r="4" spans="1:11" ht="18" customHeight="1">
      <c r="A4" s="1405"/>
      <c r="B4" s="1405"/>
      <c r="C4" s="1405"/>
      <c r="D4" s="1405"/>
      <c r="E4" s="1405"/>
      <c r="F4" s="1405"/>
      <c r="G4" s="1405"/>
      <c r="H4" s="1405"/>
      <c r="I4" s="1405"/>
      <c r="J4" s="1405"/>
    </row>
    <row r="5" spans="1:11" ht="18" customHeight="1">
      <c r="A5" s="1405"/>
      <c r="B5" s="1405"/>
      <c r="C5" s="1405"/>
      <c r="D5" s="1405"/>
      <c r="E5" s="1405"/>
      <c r="F5" s="1405"/>
      <c r="G5" s="1405"/>
      <c r="H5" s="1405"/>
      <c r="I5" s="1405"/>
      <c r="J5" s="1405"/>
    </row>
    <row r="6" spans="1:11" ht="18" customHeight="1">
      <c r="A6" s="1405"/>
      <c r="B6" s="1405"/>
      <c r="C6" s="1405"/>
      <c r="D6" s="1405"/>
      <c r="E6" s="1405"/>
      <c r="F6" s="1405"/>
      <c r="G6" s="1405"/>
      <c r="H6" s="1405"/>
      <c r="I6" s="1405"/>
      <c r="J6" s="1405"/>
    </row>
    <row r="7" spans="1:11" ht="18" customHeight="1">
      <c r="A7" s="1405"/>
      <c r="B7" s="1405"/>
      <c r="C7" s="1405"/>
      <c r="D7" s="1405"/>
      <c r="E7" s="1405"/>
      <c r="F7" s="1405"/>
      <c r="G7" s="1405"/>
      <c r="H7" s="1405"/>
      <c r="I7" s="1405"/>
      <c r="J7" s="1405"/>
    </row>
    <row r="8" spans="1:11" ht="18" customHeight="1">
      <c r="A8" s="1405"/>
      <c r="B8" s="1405"/>
      <c r="C8" s="1405"/>
      <c r="D8" s="1405"/>
      <c r="E8" s="1405"/>
      <c r="F8" s="1405"/>
      <c r="G8" s="1405"/>
      <c r="H8" s="1405"/>
      <c r="I8" s="1405"/>
      <c r="J8" s="1405"/>
    </row>
    <row r="9" spans="1:11" ht="18" customHeight="1">
      <c r="A9" s="1405"/>
      <c r="B9" s="1405"/>
      <c r="C9" s="1405"/>
      <c r="D9" s="1405"/>
      <c r="E9" s="1405"/>
      <c r="F9" s="1405"/>
      <c r="G9" s="1405"/>
      <c r="H9" s="1405"/>
      <c r="I9" s="1405"/>
      <c r="J9" s="1405"/>
    </row>
    <row r="10" spans="1:11" ht="63" customHeight="1">
      <c r="A10" s="1405"/>
      <c r="B10" s="1405"/>
      <c r="C10" s="1405"/>
      <c r="D10" s="1405"/>
      <c r="E10" s="1405"/>
      <c r="F10" s="1405"/>
      <c r="G10" s="1405"/>
      <c r="H10" s="1405"/>
      <c r="I10" s="1405"/>
      <c r="J10" s="1405"/>
    </row>
    <row r="11" spans="1:11" ht="14.25" customHeight="1">
      <c r="A11" s="1405"/>
      <c r="B11" s="1405"/>
      <c r="C11" s="1405"/>
      <c r="D11" s="1405"/>
      <c r="E11" s="1405"/>
      <c r="F11" s="1405"/>
      <c r="G11" s="1405"/>
      <c r="H11" s="1405"/>
      <c r="I11" s="1405"/>
      <c r="J11" s="1405"/>
    </row>
    <row r="12" spans="1:11" s="177" customFormat="1" ht="33" customHeight="1">
      <c r="B12" s="773" t="s">
        <v>238</v>
      </c>
      <c r="C12" s="773" t="s">
        <v>239</v>
      </c>
      <c r="D12" s="774" t="s">
        <v>947</v>
      </c>
      <c r="E12" s="775" t="s">
        <v>241</v>
      </c>
    </row>
    <row r="13" spans="1:11" s="427" customFormat="1" ht="18">
      <c r="B13" s="776" t="s">
        <v>242</v>
      </c>
      <c r="C13" s="777" t="s">
        <v>223</v>
      </c>
      <c r="D13" s="778">
        <v>2880053</v>
      </c>
      <c r="E13" s="779">
        <f>+Tabla4871[[#This Row],[Feb 2026]]/$D$46</f>
        <v>0.27047541001157577</v>
      </c>
    </row>
    <row r="14" spans="1:11" s="427" customFormat="1" ht="18">
      <c r="B14" s="776" t="s">
        <v>243</v>
      </c>
      <c r="C14" s="1242" t="s">
        <v>244</v>
      </c>
      <c r="D14" s="778">
        <v>2278934</v>
      </c>
      <c r="E14" s="1325">
        <f>+Tabla4871[[#This Row],[Feb 2026]]/$D$46</f>
        <v>0.21402231418634324</v>
      </c>
      <c r="G14" s="1406"/>
      <c r="H14" s="1406"/>
      <c r="I14" s="1406"/>
      <c r="J14" s="1406"/>
    </row>
    <row r="15" spans="1:11" s="427" customFormat="1" ht="18" customHeight="1">
      <c r="B15" s="776" t="s">
        <v>245</v>
      </c>
      <c r="C15" s="777" t="s">
        <v>229</v>
      </c>
      <c r="D15" s="778">
        <v>1045470</v>
      </c>
      <c r="E15" s="779">
        <f>+Tabla4871[[#This Row],[Feb 2026]]/$D$46</f>
        <v>9.8183584435703825E-2</v>
      </c>
      <c r="G15" s="1406"/>
      <c r="H15" s="1406"/>
      <c r="I15" s="1406"/>
      <c r="J15" s="1406"/>
      <c r="K15" s="385"/>
    </row>
    <row r="16" spans="1:11" s="427" customFormat="1" ht="18">
      <c r="B16" s="776" t="s">
        <v>246</v>
      </c>
      <c r="C16" s="777" t="s">
        <v>247</v>
      </c>
      <c r="D16" s="778">
        <v>732618</v>
      </c>
      <c r="E16" s="779">
        <f>+Tabla4871[[#This Row],[Feb 2026]]/$D$46</f>
        <v>6.8802606733924895E-2</v>
      </c>
      <c r="G16" s="1406"/>
      <c r="H16" s="1406"/>
      <c r="I16" s="1406"/>
      <c r="J16" s="1406"/>
    </row>
    <row r="17" spans="2:10" s="427" customFormat="1" ht="18">
      <c r="B17" s="776" t="s">
        <v>248</v>
      </c>
      <c r="C17" s="777" t="s">
        <v>249</v>
      </c>
      <c r="D17" s="778">
        <v>51030</v>
      </c>
      <c r="E17" s="779">
        <f>+Tabla4871[[#This Row],[Feb 2026]]/$D$46</f>
        <v>4.7923979777076018E-3</v>
      </c>
      <c r="G17" s="1406"/>
      <c r="H17" s="1406"/>
      <c r="I17" s="1406"/>
      <c r="J17" s="1406"/>
    </row>
    <row r="18" spans="2:10" s="427" customFormat="1" ht="18">
      <c r="B18" s="776" t="s">
        <v>250</v>
      </c>
      <c r="C18" s="777" t="s">
        <v>251</v>
      </c>
      <c r="D18" s="778">
        <v>282245</v>
      </c>
      <c r="E18" s="779">
        <f>+Tabla4871[[#This Row],[Feb 2026]]/$D$46</f>
        <v>2.6506571961945561E-2</v>
      </c>
      <c r="G18" s="1406"/>
      <c r="H18" s="1406"/>
      <c r="I18" s="1406"/>
      <c r="J18" s="1406"/>
    </row>
    <row r="19" spans="2:10" s="427" customFormat="1" ht="18">
      <c r="B19" s="776" t="s">
        <v>252</v>
      </c>
      <c r="C19" s="777" t="s">
        <v>253</v>
      </c>
      <c r="D19" s="778">
        <v>240858</v>
      </c>
      <c r="E19" s="779">
        <f>+Tabla4871[[#This Row],[Feb 2026]]/$D$46</f>
        <v>2.2619780366739124E-2</v>
      </c>
      <c r="G19" s="1406"/>
      <c r="H19" s="1406"/>
      <c r="I19" s="1406"/>
      <c r="J19" s="1406"/>
    </row>
    <row r="20" spans="2:10" s="427" customFormat="1" ht="18">
      <c r="B20" s="776" t="s">
        <v>254</v>
      </c>
      <c r="C20" s="777" t="s">
        <v>255</v>
      </c>
      <c r="D20" s="778">
        <v>208980</v>
      </c>
      <c r="E20" s="779">
        <f>+Tabla4871[[#This Row],[Feb 2026]]/$D$46</f>
        <v>1.9626010765850178E-2</v>
      </c>
      <c r="G20" s="1406"/>
      <c r="H20" s="1406"/>
      <c r="I20" s="1406"/>
      <c r="J20" s="1406"/>
    </row>
    <row r="21" spans="2:10" s="427" customFormat="1" ht="18">
      <c r="B21" s="776" t="s">
        <v>256</v>
      </c>
      <c r="C21" s="777" t="s">
        <v>257</v>
      </c>
      <c r="D21" s="778">
        <v>46744</v>
      </c>
      <c r="E21" s="779">
        <f>+Tabla4871[[#This Row],[Feb 2026]]/$D$46</f>
        <v>4.389885382519383E-3</v>
      </c>
      <c r="G21" s="1406"/>
      <c r="H21" s="1406"/>
      <c r="I21" s="1406"/>
      <c r="J21" s="1406"/>
    </row>
    <row r="22" spans="2:10" s="427" customFormat="1" ht="18">
      <c r="B22" s="776" t="s">
        <v>258</v>
      </c>
      <c r="C22" s="777" t="s">
        <v>259</v>
      </c>
      <c r="D22" s="778">
        <v>205337</v>
      </c>
      <c r="E22" s="779">
        <f>+Tabla4871[[#This Row],[Feb 2026]]/$D$46</f>
        <v>1.9283884451274658E-2</v>
      </c>
      <c r="G22" s="1406"/>
      <c r="H22" s="1406"/>
      <c r="I22" s="1406"/>
      <c r="J22" s="1406"/>
    </row>
    <row r="23" spans="2:10" s="427" customFormat="1" ht="18">
      <c r="B23" s="776" t="s">
        <v>260</v>
      </c>
      <c r="C23" s="777" t="s">
        <v>261</v>
      </c>
      <c r="D23" s="778">
        <v>183489</v>
      </c>
      <c r="E23" s="779">
        <f>+Tabla4871[[#This Row],[Feb 2026]]/$D$46</f>
        <v>1.7232065697268078E-2</v>
      </c>
      <c r="G23" s="1406"/>
      <c r="H23" s="1406"/>
      <c r="I23" s="1406"/>
      <c r="J23" s="1406"/>
    </row>
    <row r="24" spans="2:10" s="427" customFormat="1" ht="18">
      <c r="B24" s="776" t="s">
        <v>262</v>
      </c>
      <c r="C24" s="777" t="s">
        <v>263</v>
      </c>
      <c r="D24" s="778">
        <v>165364</v>
      </c>
      <c r="E24" s="779">
        <f>+Tabla4871[[#This Row],[Feb 2026]]/$D$46</f>
        <v>1.5529886325409364E-2</v>
      </c>
      <c r="G24" s="1406"/>
      <c r="H24" s="1406"/>
      <c r="I24" s="1406"/>
      <c r="J24" s="1406"/>
    </row>
    <row r="25" spans="2:10" s="427" customFormat="1" ht="18">
      <c r="B25" s="776" t="s">
        <v>264</v>
      </c>
      <c r="C25" s="777" t="s">
        <v>265</v>
      </c>
      <c r="D25" s="778">
        <v>161798</v>
      </c>
      <c r="E25" s="779">
        <f>+Tabla4871[[#This Row],[Feb 2026]]/$D$46</f>
        <v>1.5194991338372222E-2</v>
      </c>
    </row>
    <row r="26" spans="2:10" s="427" customFormat="1" ht="18">
      <c r="B26" s="776" t="s">
        <v>266</v>
      </c>
      <c r="C26" s="777" t="s">
        <v>267</v>
      </c>
      <c r="D26" s="778">
        <v>156592</v>
      </c>
      <c r="E26" s="779">
        <f>+Tabla4871[[#This Row],[Feb 2026]]/$D$46</f>
        <v>1.4706078466102073E-2</v>
      </c>
    </row>
    <row r="27" spans="2:10" s="427" customFormat="1" ht="18" customHeight="1">
      <c r="B27" s="776" t="s">
        <v>268</v>
      </c>
      <c r="C27" s="777" t="s">
        <v>269</v>
      </c>
      <c r="D27" s="778">
        <v>153015</v>
      </c>
      <c r="E27" s="779">
        <f>+Tabla4871[[#This Row],[Feb 2026]]/$D$46</f>
        <v>1.4370150432273734E-2</v>
      </c>
    </row>
    <row r="28" spans="2:10" s="427" customFormat="1" ht="18">
      <c r="B28" s="776" t="s">
        <v>270</v>
      </c>
      <c r="C28" s="777" t="s">
        <v>271</v>
      </c>
      <c r="D28" s="778">
        <v>146018</v>
      </c>
      <c r="E28" s="779">
        <f>+Tabla4871[[#This Row],[Feb 2026]]/$D$46</f>
        <v>1.3713038759727779E-2</v>
      </c>
    </row>
    <row r="29" spans="2:10" s="427" customFormat="1" ht="18">
      <c r="B29" s="776" t="s">
        <v>272</v>
      </c>
      <c r="C29" s="777" t="s">
        <v>273</v>
      </c>
      <c r="D29" s="778">
        <v>112601</v>
      </c>
      <c r="E29" s="779">
        <f>+Tabla4871[[#This Row],[Feb 2026]]/$D$46</f>
        <v>1.0574736521415905E-2</v>
      </c>
    </row>
    <row r="30" spans="2:10" s="427" customFormat="1" ht="18">
      <c r="B30" s="776" t="s">
        <v>274</v>
      </c>
      <c r="C30" s="777" t="s">
        <v>275</v>
      </c>
      <c r="D30" s="778">
        <v>113580</v>
      </c>
      <c r="E30" s="779">
        <f>+Tabla4871[[#This Row],[Feb 2026]]/$D$46</f>
        <v>1.0666677685832439E-2</v>
      </c>
    </row>
    <row r="31" spans="2:10" ht="18">
      <c r="B31" s="776" t="s">
        <v>276</v>
      </c>
      <c r="C31" s="777" t="s">
        <v>277</v>
      </c>
      <c r="D31" s="778">
        <v>116764</v>
      </c>
      <c r="E31" s="779">
        <f>+Tabla4871[[#This Row],[Feb 2026]]/$D$46</f>
        <v>1.0965697775211648E-2</v>
      </c>
      <c r="F31" s="140"/>
      <c r="G31" s="140"/>
      <c r="H31" s="140"/>
      <c r="I31" s="140"/>
    </row>
    <row r="32" spans="2:10" ht="18">
      <c r="B32" s="776" t="s">
        <v>278</v>
      </c>
      <c r="C32" s="777" t="s">
        <v>279</v>
      </c>
      <c r="D32" s="778">
        <v>104446</v>
      </c>
      <c r="E32" s="779">
        <f>+Tabla4871[[#This Row],[Feb 2026]]/$D$46</f>
        <v>9.8088731957603013E-3</v>
      </c>
      <c r="F32" s="140"/>
      <c r="G32" s="140"/>
      <c r="H32" s="140"/>
      <c r="I32" s="140"/>
    </row>
    <row r="33" spans="2:10" ht="18">
      <c r="B33" s="776" t="s">
        <v>280</v>
      </c>
      <c r="C33" s="777" t="s">
        <v>281</v>
      </c>
      <c r="D33" s="778">
        <v>98785</v>
      </c>
      <c r="E33" s="779">
        <f>+Tabla4871[[#This Row],[Feb 2026]]/$D$46</f>
        <v>9.2772297516724566E-3</v>
      </c>
      <c r="F33" s="140"/>
      <c r="G33" s="140"/>
      <c r="H33" s="140"/>
      <c r="I33" s="140"/>
    </row>
    <row r="34" spans="2:10" ht="18">
      <c r="B34" s="776" t="s">
        <v>282</v>
      </c>
      <c r="C34" s="777" t="s">
        <v>283</v>
      </c>
      <c r="D34" s="778">
        <v>78729</v>
      </c>
      <c r="E34" s="779">
        <f>+Tabla4871[[#This Row],[Feb 2026]]/$D$46</f>
        <v>7.3937037112863369E-3</v>
      </c>
      <c r="F34" s="140"/>
      <c r="G34" s="140"/>
      <c r="H34" s="140"/>
      <c r="I34" s="140"/>
    </row>
    <row r="35" spans="2:10" ht="18">
      <c r="B35" s="776" t="s">
        <v>284</v>
      </c>
      <c r="C35" s="777" t="s">
        <v>285</v>
      </c>
      <c r="D35" s="778">
        <v>73880</v>
      </c>
      <c r="E35" s="779">
        <f>+Tabla4871[[#This Row],[Feb 2026]]/$D$46</f>
        <v>6.9383179030577625E-3</v>
      </c>
      <c r="F35" s="140"/>
      <c r="G35" s="140"/>
      <c r="H35" s="140"/>
      <c r="I35" s="140"/>
    </row>
    <row r="36" spans="2:10" ht="18">
      <c r="B36" s="776" t="s">
        <v>286</v>
      </c>
      <c r="C36" s="777" t="s">
        <v>287</v>
      </c>
      <c r="D36" s="778">
        <v>69383</v>
      </c>
      <c r="E36" s="779">
        <f>+Tabla4871[[#This Row],[Feb 2026]]/$D$46</f>
        <v>6.5159895921474923E-3</v>
      </c>
      <c r="F36" s="140"/>
      <c r="G36" s="140"/>
      <c r="H36" s="140"/>
      <c r="I36" s="140"/>
    </row>
    <row r="37" spans="2:10" ht="18">
      <c r="B37" s="776" t="s">
        <v>288</v>
      </c>
      <c r="C37" s="777" t="s">
        <v>289</v>
      </c>
      <c r="D37" s="778">
        <v>66675</v>
      </c>
      <c r="E37" s="779">
        <f>+Tabla4871[[#This Row],[Feb 2026]]/$D$46</f>
        <v>6.2616722548237179E-3</v>
      </c>
      <c r="F37" s="140"/>
      <c r="G37" s="140"/>
      <c r="H37" s="140"/>
      <c r="I37" s="140"/>
    </row>
    <row r="38" spans="2:10" ht="18">
      <c r="B38" s="776" t="s">
        <v>290</v>
      </c>
      <c r="C38" s="777" t="s">
        <v>291</v>
      </c>
      <c r="D38" s="778">
        <v>63379</v>
      </c>
      <c r="E38" s="779">
        <f>+Tabla4871[[#This Row],[Feb 2026]]/$D$46</f>
        <v>5.9521338708432309E-3</v>
      </c>
      <c r="F38" s="140"/>
      <c r="G38" s="140"/>
      <c r="H38" s="140"/>
      <c r="I38" s="140"/>
    </row>
    <row r="39" spans="2:10" ht="18">
      <c r="B39" s="776" t="s">
        <v>292</v>
      </c>
      <c r="C39" s="777" t="s">
        <v>293</v>
      </c>
      <c r="D39" s="778">
        <v>61955</v>
      </c>
      <c r="E39" s="779">
        <f>+Tabla4871[[#This Row],[Feb 2026]]/$D$46</f>
        <v>5.8184012680555447E-3</v>
      </c>
      <c r="F39" s="140"/>
      <c r="G39" s="140"/>
      <c r="H39" s="140"/>
      <c r="I39" s="140"/>
    </row>
    <row r="40" spans="2:10" ht="18">
      <c r="B40" s="776" t="s">
        <v>294</v>
      </c>
      <c r="C40" s="777" t="s">
        <v>295</v>
      </c>
      <c r="D40" s="778">
        <v>56935</v>
      </c>
      <c r="E40" s="779">
        <f>+Tabla4871[[#This Row],[Feb 2026]]/$D$46</f>
        <v>5.3469562778910894E-3</v>
      </c>
      <c r="F40" s="140"/>
      <c r="G40" s="140"/>
      <c r="H40" s="140"/>
      <c r="I40" s="140"/>
    </row>
    <row r="41" spans="2:10" ht="18">
      <c r="B41" s="776" t="s">
        <v>296</v>
      </c>
      <c r="C41" s="777" t="s">
        <v>297</v>
      </c>
      <c r="D41" s="778">
        <v>374798</v>
      </c>
      <c r="E41" s="779">
        <f>+Tabla4871[[#This Row],[Feb 2026]]/$D$46</f>
        <v>3.5198533749732579E-2</v>
      </c>
      <c r="F41" s="140"/>
      <c r="G41" s="140"/>
      <c r="H41" s="140"/>
      <c r="I41" s="140"/>
    </row>
    <row r="42" spans="2:10" ht="18">
      <c r="B42" s="776" t="s">
        <v>298</v>
      </c>
      <c r="C42" s="777" t="s">
        <v>299</v>
      </c>
      <c r="D42" s="778">
        <v>48166</v>
      </c>
      <c r="E42" s="779">
        <f>+Tabla4871[[#This Row],[Feb 2026]]/$D$46</f>
        <v>4.5234301586177606E-3</v>
      </c>
      <c r="F42" s="140"/>
      <c r="G42" s="140"/>
      <c r="H42" s="140"/>
      <c r="I42" s="140"/>
    </row>
    <row r="43" spans="2:10" ht="18">
      <c r="B43" s="776" t="s">
        <v>300</v>
      </c>
      <c r="C43" s="777" t="s">
        <v>301</v>
      </c>
      <c r="D43" s="778">
        <v>47536</v>
      </c>
      <c r="E43" s="779">
        <f>+Tabla4871[[#This Row],[Feb 2026]]/$D$46</f>
        <v>4.4642647514855681E-3</v>
      </c>
      <c r="F43" s="427"/>
      <c r="G43" s="427"/>
      <c r="H43" s="427"/>
      <c r="I43" s="427"/>
      <c r="J43" s="427"/>
    </row>
    <row r="44" spans="2:10" ht="18">
      <c r="B44" s="776" t="s">
        <v>302</v>
      </c>
      <c r="C44" s="777" t="s">
        <v>303</v>
      </c>
      <c r="D44" s="778">
        <v>207038</v>
      </c>
      <c r="E44" s="779">
        <f>+Tabla4871[[#This Row],[Feb 2026]]/$D$46</f>
        <v>1.9443631050531578E-2</v>
      </c>
      <c r="F44" s="140"/>
      <c r="G44" s="140"/>
      <c r="H44" s="140"/>
      <c r="I44" s="140"/>
    </row>
    <row r="45" spans="2:10" ht="18">
      <c r="B45" s="776" t="s">
        <v>304</v>
      </c>
      <c r="C45" s="777" t="s">
        <v>305</v>
      </c>
      <c r="D45" s="778">
        <v>14919</v>
      </c>
      <c r="E45" s="779">
        <f>+Tabla4871[[#This Row],[Feb 2026]]/$D$46</f>
        <v>1.4010931888971136E-3</v>
      </c>
      <c r="F45" s="140"/>
      <c r="G45" s="140"/>
      <c r="H45" s="140"/>
      <c r="I45" s="140"/>
    </row>
    <row r="46" spans="2:10" ht="18">
      <c r="B46" s="781" t="s">
        <v>306</v>
      </c>
      <c r="C46" s="773"/>
      <c r="D46" s="782">
        <f>SUM(D13:D45)</f>
        <v>10648114</v>
      </c>
      <c r="E46" s="783">
        <f>SUM(E13:E45)</f>
        <v>1</v>
      </c>
      <c r="F46" s="140"/>
      <c r="G46" s="140"/>
      <c r="H46" s="140"/>
      <c r="I46" s="140"/>
    </row>
    <row r="48" spans="2:10" s="427" customFormat="1">
      <c r="B48" s="480"/>
      <c r="C48" s="140"/>
      <c r="D48" s="423"/>
      <c r="E48" s="424"/>
      <c r="F48" s="424"/>
      <c r="G48" s="424"/>
      <c r="H48" s="424"/>
      <c r="I48" s="424"/>
      <c r="J48" s="140"/>
    </row>
    <row r="49" spans="10:10">
      <c r="J49" s="427"/>
    </row>
  </sheetData>
  <mergeCells count="4">
    <mergeCell ref="C1:J1"/>
    <mergeCell ref="C2:J2"/>
    <mergeCell ref="A3:J11"/>
    <mergeCell ref="G14:J24"/>
  </mergeCells>
  <printOptions horizontalCentered="1"/>
  <pageMargins left="0.70866141732283472" right="0.70866141732283472" top="0.74803149606299213" bottom="0.74803149606299213" header="0.31496062992125984" footer="0.31496062992125984"/>
  <pageSetup paperSize="119" scale="18"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66FF"/>
  </sheetPr>
  <dimension ref="A1:Z210"/>
  <sheetViews>
    <sheetView showGridLines="0" view="pageBreakPreview" topLeftCell="K1" zoomScale="55" zoomScaleNormal="100" zoomScaleSheetLayoutView="55" workbookViewId="0">
      <pane ySplit="1" topLeftCell="A12" activePane="bottomLeft" state="frozen"/>
      <selection activeCell="A6" sqref="A6:M46"/>
      <selection pane="bottomLeft" activeCell="K21" sqref="K21:L23"/>
    </sheetView>
  </sheetViews>
  <sheetFormatPr defaultColWidth="26.7109375" defaultRowHeight="31.5"/>
  <cols>
    <col min="1" max="1" width="94.7109375" style="116" customWidth="1"/>
    <col min="2" max="2" width="76.140625" style="116" customWidth="1"/>
    <col min="3" max="3" width="84.7109375" style="118" customWidth="1"/>
    <col min="4" max="4" width="75.140625" style="116" customWidth="1"/>
    <col min="5" max="5" width="61.140625" style="116" customWidth="1"/>
    <col min="6" max="6" width="47.85546875" style="117" customWidth="1"/>
    <col min="7" max="7" width="67.5703125" style="117" customWidth="1"/>
    <col min="8" max="8" width="79.28515625" style="117" customWidth="1"/>
    <col min="9" max="9" width="45.42578125" style="116" customWidth="1"/>
    <col min="10" max="10" width="45.28515625" style="117" customWidth="1"/>
    <col min="11" max="11" width="52.42578125" style="117" customWidth="1"/>
    <col min="12" max="12" width="88.5703125" style="117" customWidth="1"/>
    <col min="13" max="13" width="82.42578125" style="117" bestFit="1" customWidth="1"/>
    <col min="14" max="14" width="96.28515625" style="117" bestFit="1" customWidth="1"/>
    <col min="15" max="15" width="129.28515625" style="119" customWidth="1"/>
    <col min="16" max="16" width="40.85546875" style="119" customWidth="1"/>
    <col min="17" max="16384" width="26.7109375" style="115"/>
  </cols>
  <sheetData>
    <row r="1" spans="1:26" ht="92.25">
      <c r="A1" s="1334" t="s">
        <v>961</v>
      </c>
      <c r="B1" s="1335"/>
      <c r="C1" s="1335"/>
      <c r="D1" s="1335"/>
      <c r="E1" s="1335"/>
      <c r="F1" s="1335"/>
      <c r="G1" s="1335"/>
      <c r="H1" s="1335"/>
      <c r="I1" s="1335"/>
      <c r="J1" s="1335"/>
      <c r="K1" s="1335"/>
      <c r="L1" s="1335"/>
      <c r="M1" s="1335"/>
      <c r="N1" s="1335"/>
      <c r="O1" s="1147" t="s">
        <v>962</v>
      </c>
      <c r="P1" s="1148"/>
    </row>
    <row r="2" spans="1:26" ht="33.75">
      <c r="B2" s="117"/>
      <c r="C2" s="116"/>
      <c r="D2" s="1222"/>
      <c r="E2" s="126"/>
      <c r="F2" s="126"/>
      <c r="H2" s="116"/>
      <c r="I2" s="117"/>
      <c r="O2" s="1149" t="s">
        <v>963</v>
      </c>
      <c r="P2" s="1148"/>
    </row>
    <row r="3" spans="1:26">
      <c r="B3" s="117"/>
      <c r="C3" s="1150" t="s">
        <v>102</v>
      </c>
      <c r="E3" s="1283"/>
      <c r="F3" s="1283"/>
      <c r="H3" s="116"/>
      <c r="I3" s="117"/>
      <c r="O3" s="444" t="s">
        <v>964</v>
      </c>
      <c r="P3" s="1151"/>
    </row>
    <row r="4" spans="1:26" s="120" customFormat="1" ht="33.75">
      <c r="A4" s="1152" t="s">
        <v>819</v>
      </c>
      <c r="B4" s="1153">
        <v>10954360</v>
      </c>
      <c r="C4" s="1154">
        <f>+(C30+C39+I11)/B4</f>
        <v>0.97204346032082201</v>
      </c>
      <c r="D4" s="118"/>
      <c r="E4" s="1284"/>
      <c r="F4" s="1284"/>
      <c r="G4" s="121"/>
      <c r="H4" s="121"/>
      <c r="I4" s="121"/>
      <c r="J4" s="121"/>
      <c r="K4" s="121"/>
      <c r="L4" s="121"/>
      <c r="M4" s="118"/>
      <c r="N4" s="118"/>
      <c r="O4" s="444" t="s">
        <v>965</v>
      </c>
      <c r="P4" s="1148"/>
    </row>
    <row r="5" spans="1:26" s="121" customFormat="1" ht="33.75">
      <c r="A5" s="117"/>
      <c r="B5" s="117"/>
      <c r="C5" s="117"/>
      <c r="D5" s="117"/>
      <c r="E5" s="1283"/>
      <c r="F5" s="1284"/>
      <c r="H5" s="1333" t="s">
        <v>820</v>
      </c>
      <c r="I5" s="1333"/>
      <c r="J5" s="1333"/>
      <c r="K5" s="1333"/>
      <c r="L5" s="1333"/>
      <c r="M5" s="1333"/>
      <c r="N5" s="117"/>
      <c r="O5" s="446" t="s">
        <v>408</v>
      </c>
      <c r="P5" s="1155" t="s">
        <v>821</v>
      </c>
    </row>
    <row r="6" spans="1:26" s="121" customFormat="1" ht="33.75">
      <c r="A6" s="1336" t="s">
        <v>822</v>
      </c>
      <c r="B6" s="1152" t="s">
        <v>823</v>
      </c>
      <c r="C6" s="1152" t="s">
        <v>824</v>
      </c>
      <c r="D6" s="1152" t="s">
        <v>90</v>
      </c>
      <c r="E6" s="1283"/>
      <c r="F6" s="1285"/>
      <c r="H6" s="1341" t="s">
        <v>825</v>
      </c>
      <c r="I6" s="1341" t="s">
        <v>417</v>
      </c>
      <c r="J6" s="1341"/>
      <c r="K6" s="1156" t="s">
        <v>418</v>
      </c>
      <c r="L6" s="1156" t="s">
        <v>419</v>
      </c>
      <c r="M6" s="1156" t="s">
        <v>826</v>
      </c>
      <c r="N6" s="117"/>
      <c r="O6" s="446" t="s">
        <v>945</v>
      </c>
      <c r="P6" s="1155" t="s">
        <v>371</v>
      </c>
    </row>
    <row r="7" spans="1:26" s="121" customFormat="1" ht="33.75">
      <c r="A7" s="1337"/>
      <c r="B7" s="1287">
        <v>5215</v>
      </c>
      <c r="C7" s="1287">
        <v>63</v>
      </c>
      <c r="D7" s="1288">
        <f>+C7+B7</f>
        <v>5278</v>
      </c>
      <c r="E7" s="1283"/>
      <c r="F7" s="1286"/>
      <c r="H7" s="1341"/>
      <c r="I7" s="1156" t="s">
        <v>423</v>
      </c>
      <c r="J7" s="1156" t="s">
        <v>424</v>
      </c>
      <c r="K7" s="1156" t="s">
        <v>425</v>
      </c>
      <c r="L7" s="1156" t="s">
        <v>426</v>
      </c>
      <c r="M7" s="1156" t="s">
        <v>427</v>
      </c>
      <c r="N7" s="117"/>
      <c r="O7" s="444" t="s">
        <v>968</v>
      </c>
      <c r="P7" s="1148"/>
    </row>
    <row r="8" spans="1:26" s="121" customFormat="1" ht="56.25" customHeight="1">
      <c r="A8" s="117"/>
      <c r="B8" s="118"/>
      <c r="C8" s="118"/>
      <c r="D8" s="117"/>
      <c r="E8" s="117"/>
      <c r="F8" s="117"/>
      <c r="H8" s="1296">
        <f>+I8+J8+K8+L8+M8</f>
        <v>118588</v>
      </c>
      <c r="I8" s="1294">
        <v>15083</v>
      </c>
      <c r="J8" s="1294">
        <v>32113</v>
      </c>
      <c r="K8" s="1295">
        <v>5359</v>
      </c>
      <c r="L8" s="1294">
        <v>32035</v>
      </c>
      <c r="M8" s="1294">
        <v>33998</v>
      </c>
      <c r="N8" s="122"/>
      <c r="O8" s="446" t="s">
        <v>946</v>
      </c>
      <c r="P8" s="1158" t="s">
        <v>371</v>
      </c>
    </row>
    <row r="9" spans="1:26" s="121" customFormat="1" ht="33.75">
      <c r="A9" s="1338" t="s">
        <v>827</v>
      </c>
      <c r="B9" s="1339"/>
      <c r="C9" s="1340" t="s">
        <v>828</v>
      </c>
      <c r="D9" s="1340"/>
      <c r="E9" s="1340" t="s">
        <v>829</v>
      </c>
      <c r="F9" s="1340"/>
      <c r="G9" s="114"/>
      <c r="N9" s="122"/>
      <c r="O9" s="1228">
        <v>46082</v>
      </c>
      <c r="P9" s="1159" t="s">
        <v>821</v>
      </c>
      <c r="Q9" s="116"/>
      <c r="R9" s="116"/>
    </row>
    <row r="10" spans="1:26" s="122" customFormat="1" ht="33.75">
      <c r="A10" s="1160" t="s">
        <v>830</v>
      </c>
      <c r="B10" s="1289">
        <v>115062</v>
      </c>
      <c r="C10" s="1161" t="s">
        <v>830</v>
      </c>
      <c r="D10" s="1289">
        <v>1817066</v>
      </c>
      <c r="E10" s="1160" t="s">
        <v>831</v>
      </c>
      <c r="F10" s="1289">
        <v>1358837</v>
      </c>
      <c r="G10" s="114"/>
      <c r="H10" s="1329" t="s">
        <v>127</v>
      </c>
      <c r="I10" s="1329"/>
      <c r="J10" s="1162" t="s">
        <v>197</v>
      </c>
      <c r="K10" s="1162" t="s">
        <v>96</v>
      </c>
      <c r="L10" s="1162" t="s">
        <v>362</v>
      </c>
      <c r="M10" s="1162" t="s">
        <v>361</v>
      </c>
      <c r="N10" s="116"/>
      <c r="O10" s="445" t="s">
        <v>964</v>
      </c>
      <c r="P10" s="1159" t="s">
        <v>832</v>
      </c>
      <c r="Q10" s="380"/>
      <c r="R10" s="380"/>
      <c r="S10" s="380"/>
      <c r="T10" s="380"/>
      <c r="U10" s="380"/>
      <c r="V10" s="380"/>
    </row>
    <row r="11" spans="1:26" s="122" customFormat="1" ht="33.75">
      <c r="A11" s="1160" t="s">
        <v>833</v>
      </c>
      <c r="B11" s="1289">
        <v>566</v>
      </c>
      <c r="C11" s="1161" t="s">
        <v>833</v>
      </c>
      <c r="D11" s="1289">
        <v>356999</v>
      </c>
      <c r="E11" s="1160" t="s">
        <v>834</v>
      </c>
      <c r="F11" s="1289">
        <v>1233235</v>
      </c>
      <c r="G11" s="114"/>
      <c r="H11" s="1157" t="s">
        <v>90</v>
      </c>
      <c r="I11" s="1287">
        <f>+J11+K11</f>
        <v>118588</v>
      </c>
      <c r="J11" s="1294">
        <v>56713</v>
      </c>
      <c r="K11" s="1294">
        <v>61875</v>
      </c>
      <c r="L11" s="1297">
        <f>+K11/I11</f>
        <v>0.52176442810402401</v>
      </c>
      <c r="M11" s="1297">
        <f>+J11/I11</f>
        <v>0.47823557189597599</v>
      </c>
      <c r="O11" s="445" t="s">
        <v>969</v>
      </c>
      <c r="P11" s="1159"/>
    </row>
    <row r="12" spans="1:26" s="122" customFormat="1" ht="33.75">
      <c r="A12" s="1160" t="s">
        <v>835</v>
      </c>
      <c r="B12" s="1289">
        <v>64</v>
      </c>
      <c r="C12" s="1161" t="s">
        <v>835</v>
      </c>
      <c r="D12" s="1289">
        <v>418007</v>
      </c>
      <c r="E12" s="1163"/>
      <c r="F12" s="1163"/>
      <c r="G12" s="114"/>
      <c r="O12" s="445" t="s">
        <v>966</v>
      </c>
      <c r="P12" s="1159"/>
      <c r="Q12" s="409"/>
      <c r="R12" s="409"/>
      <c r="S12" s="409"/>
      <c r="T12" s="409"/>
      <c r="U12" s="409"/>
      <c r="V12" s="409"/>
      <c r="W12" s="409"/>
      <c r="X12" s="409"/>
      <c r="Y12" s="409"/>
      <c r="Z12" s="409"/>
    </row>
    <row r="13" spans="1:26" s="122" customFormat="1" ht="33.75">
      <c r="A13" s="1160" t="s">
        <v>836</v>
      </c>
      <c r="B13" s="1289">
        <v>0</v>
      </c>
      <c r="C13" s="1161" t="s">
        <v>836</v>
      </c>
      <c r="D13" s="1163"/>
      <c r="E13" s="1163"/>
      <c r="F13" s="1163"/>
      <c r="G13" s="114"/>
      <c r="H13" s="1329" t="s">
        <v>837</v>
      </c>
      <c r="I13" s="1329"/>
      <c r="J13" s="1162" t="s">
        <v>838</v>
      </c>
      <c r="K13" s="1162" t="s">
        <v>839</v>
      </c>
      <c r="L13" s="1162" t="s">
        <v>840</v>
      </c>
      <c r="O13" s="1164" t="s">
        <v>970</v>
      </c>
      <c r="P13" s="116"/>
      <c r="Q13" s="116"/>
      <c r="R13" s="116"/>
    </row>
    <row r="14" spans="1:26" s="125" customFormat="1" ht="33.75">
      <c r="A14" s="1150" t="s">
        <v>841</v>
      </c>
      <c r="B14" s="1165">
        <f>SUM(B10:B13)</f>
        <v>115692</v>
      </c>
      <c r="C14" s="1150" t="s">
        <v>842</v>
      </c>
      <c r="D14" s="1165">
        <f>SUM(D10:D12)</f>
        <v>2592072</v>
      </c>
      <c r="E14" s="1150" t="s">
        <v>842</v>
      </c>
      <c r="F14" s="1165">
        <f>SUM(F10:F12)</f>
        <v>2592072</v>
      </c>
      <c r="G14" s="114"/>
      <c r="H14" s="1157" t="s">
        <v>90</v>
      </c>
      <c r="I14" s="1300">
        <v>118588</v>
      </c>
      <c r="J14" s="1306">
        <v>114308.25522973901</v>
      </c>
      <c r="K14" s="1306">
        <v>495.28422080583141</v>
      </c>
      <c r="L14" s="1306">
        <v>944495.24008350738</v>
      </c>
      <c r="M14" s="118"/>
      <c r="N14" s="118"/>
      <c r="O14" s="1164" t="s">
        <v>967</v>
      </c>
      <c r="P14" s="120"/>
      <c r="S14" s="118"/>
      <c r="T14" s="118"/>
      <c r="U14" s="118"/>
      <c r="V14" s="118"/>
    </row>
    <row r="15" spans="1:26" s="121" customFormat="1" ht="33.75">
      <c r="A15" s="117"/>
      <c r="B15" s="117"/>
      <c r="C15" s="118"/>
      <c r="D15" s="123"/>
      <c r="E15" s="116"/>
      <c r="F15" s="434">
        <f>+F14-D14</f>
        <v>0</v>
      </c>
      <c r="G15" s="114"/>
      <c r="H15" s="114"/>
      <c r="I15" s="118"/>
      <c r="J15" s="1303"/>
      <c r="K15" s="1303"/>
      <c r="L15" s="1303"/>
      <c r="M15" s="402">
        <f>+L19+K19-I11</f>
        <v>0</v>
      </c>
      <c r="N15" s="117"/>
      <c r="O15" s="1164"/>
      <c r="P15" s="120"/>
      <c r="Q15" s="125"/>
      <c r="R15" s="125"/>
    </row>
    <row r="16" spans="1:26" s="125" customFormat="1" ht="36">
      <c r="A16" s="1342" t="s">
        <v>843</v>
      </c>
      <c r="B16" s="1343"/>
      <c r="C16" s="1343"/>
      <c r="D16" s="1343"/>
      <c r="E16" s="1344"/>
      <c r="G16" s="114"/>
      <c r="H16" s="1329" t="s">
        <v>844</v>
      </c>
      <c r="I16" s="1329"/>
      <c r="J16" s="1152"/>
      <c r="K16" s="1162" t="s">
        <v>95</v>
      </c>
      <c r="L16" s="1162" t="s">
        <v>845</v>
      </c>
      <c r="M16" s="462">
        <f>+H8-I14</f>
        <v>0</v>
      </c>
      <c r="N16" s="118"/>
      <c r="O16" s="117"/>
      <c r="P16" s="1164" t="s">
        <v>971</v>
      </c>
      <c r="Q16" s="120"/>
      <c r="R16" s="101"/>
      <c r="S16" s="121"/>
    </row>
    <row r="17" spans="1:25" s="121" customFormat="1" ht="33.75">
      <c r="A17" s="1349"/>
      <c r="B17" s="1350"/>
      <c r="C17" s="1166" t="s">
        <v>846</v>
      </c>
      <c r="D17" s="1166" t="s">
        <v>847</v>
      </c>
      <c r="E17" s="1166" t="s">
        <v>848</v>
      </c>
      <c r="G17" s="114"/>
      <c r="H17" s="1157" t="s">
        <v>90</v>
      </c>
      <c r="I17" s="1312">
        <f>+K17+L17+M17</f>
        <v>168431.4242800092</v>
      </c>
      <c r="J17" s="1312" t="s">
        <v>433</v>
      </c>
      <c r="K17" s="1223">
        <f>K22*$K$19</f>
        <v>46630.952989661921</v>
      </c>
      <c r="L17" s="1223">
        <f>$L$19*L22</f>
        <v>37584.759150342681</v>
      </c>
      <c r="M17" s="462">
        <f>SUM(K17:L17)</f>
        <v>84215.712140004602</v>
      </c>
      <c r="N17" s="118"/>
      <c r="O17" s="117"/>
      <c r="P17" s="1164" t="s">
        <v>972</v>
      </c>
      <c r="Q17" s="262"/>
      <c r="R17" s="262"/>
      <c r="S17" s="262"/>
      <c r="T17" s="262"/>
      <c r="U17" s="262"/>
      <c r="V17" s="262"/>
      <c r="W17" s="262"/>
      <c r="X17" s="262"/>
      <c r="Y17" s="262"/>
    </row>
    <row r="18" spans="1:25" s="121" customFormat="1" ht="33.75">
      <c r="A18" s="1345" t="s">
        <v>849</v>
      </c>
      <c r="B18" s="1346"/>
      <c r="C18" s="1167">
        <f>+D18+E18</f>
        <v>7177924.7121400051</v>
      </c>
      <c r="D18" s="1157">
        <f>+D26+D37+K17</f>
        <v>3688714.9529896621</v>
      </c>
      <c r="E18" s="1157">
        <f>+E26+E37+L17</f>
        <v>3489209.7591503426</v>
      </c>
      <c r="G18" s="114"/>
      <c r="H18" s="114"/>
      <c r="I18" s="1313"/>
      <c r="J18" s="1312" t="s">
        <v>850</v>
      </c>
      <c r="K18" s="1223">
        <f>K23*$K$19</f>
        <v>10082.047010338083</v>
      </c>
      <c r="L18" s="1223">
        <f>$L$19*L23</f>
        <v>24290.240849657319</v>
      </c>
      <c r="M18" s="462">
        <f>SUM(K18:L18)</f>
        <v>34372.287859995398</v>
      </c>
      <c r="N18" s="117"/>
    </row>
    <row r="19" spans="1:25" s="121" customFormat="1" ht="33.75">
      <c r="A19" s="1345" t="s">
        <v>851</v>
      </c>
      <c r="B19" s="1346"/>
      <c r="C19" s="1167">
        <f t="shared" ref="C19:C21" si="0">+D19+E19</f>
        <v>3199336.2878599954</v>
      </c>
      <c r="D19" s="1157">
        <f>+D27+D38+K18</f>
        <v>1513973.0470103382</v>
      </c>
      <c r="E19" s="1157">
        <f>+E27+E38+L18</f>
        <v>1685363.2408496572</v>
      </c>
      <c r="G19" s="114"/>
      <c r="H19" s="114"/>
      <c r="I19" s="124"/>
      <c r="J19" s="117"/>
      <c r="K19" s="1168">
        <v>56713</v>
      </c>
      <c r="L19" s="1168">
        <v>61875</v>
      </c>
    </row>
    <row r="20" spans="1:25" s="121" customFormat="1" ht="33.75">
      <c r="A20" s="1345" t="s">
        <v>852</v>
      </c>
      <c r="B20" s="1346"/>
      <c r="C20" s="1167">
        <f t="shared" si="0"/>
        <v>270853</v>
      </c>
      <c r="D20" s="1157">
        <f>+D28</f>
        <v>84909</v>
      </c>
      <c r="E20" s="1157">
        <f>+E28</f>
        <v>185944</v>
      </c>
      <c r="F20" s="117"/>
      <c r="G20" s="114"/>
      <c r="H20" s="1166" t="s">
        <v>488</v>
      </c>
      <c r="I20" s="1166" t="s">
        <v>101</v>
      </c>
      <c r="J20" s="1166" t="s">
        <v>100</v>
      </c>
    </row>
    <row r="21" spans="1:25" s="121" customFormat="1" ht="33.75">
      <c r="A21" s="1345" t="s">
        <v>127</v>
      </c>
      <c r="B21" s="1346"/>
      <c r="C21" s="1167">
        <f t="shared" si="0"/>
        <v>0</v>
      </c>
      <c r="D21" s="1167">
        <f t="shared" ref="D21" si="1">+E21+F21</f>
        <v>0</v>
      </c>
      <c r="E21" s="1167">
        <f t="shared" ref="E21" si="2">+F21+G21</f>
        <v>0</v>
      </c>
      <c r="F21" s="117"/>
      <c r="G21" s="114"/>
      <c r="H21" s="1169" t="s">
        <v>853</v>
      </c>
      <c r="I21" s="1294">
        <v>36795</v>
      </c>
      <c r="J21" s="1304">
        <f>+I21/$I$31</f>
        <v>1.5823914387871042E-2</v>
      </c>
      <c r="K21" s="1310"/>
      <c r="L21" s="1310"/>
    </row>
    <row r="22" spans="1:25" s="121" customFormat="1" ht="33.75">
      <c r="A22" s="1349" t="s">
        <v>90</v>
      </c>
      <c r="B22" s="1350"/>
      <c r="C22" s="1170">
        <f>SUM(C18:C21)</f>
        <v>10648114</v>
      </c>
      <c r="D22" s="1170">
        <f>SUM(D18:D21)</f>
        <v>5287597</v>
      </c>
      <c r="E22" s="1170">
        <f>SUM(E18:E21)</f>
        <v>5360517</v>
      </c>
      <c r="F22" s="1323">
        <f>D22/$C$22</f>
        <v>0.49657591945390517</v>
      </c>
      <c r="G22" s="1323">
        <f>E22/$C$22</f>
        <v>0.50342408054609478</v>
      </c>
      <c r="H22" s="1169" t="s">
        <v>206</v>
      </c>
      <c r="I22" s="1294">
        <v>254164</v>
      </c>
      <c r="J22" s="1304">
        <f t="shared" ref="J22:J30" si="3">+I22/$I$31</f>
        <v>0.10930477990158596</v>
      </c>
      <c r="K22" s="1311">
        <v>0.82222687901648506</v>
      </c>
      <c r="L22" s="1310">
        <v>0.60743045091462922</v>
      </c>
    </row>
    <row r="23" spans="1:25" s="121" customFormat="1" ht="33.75">
      <c r="F23" s="117"/>
      <c r="G23" s="114"/>
      <c r="H23" s="1169" t="s">
        <v>207</v>
      </c>
      <c r="I23" s="1294">
        <v>338126</v>
      </c>
      <c r="J23" s="1304">
        <f t="shared" si="3"/>
        <v>0.14541315059962723</v>
      </c>
      <c r="K23" s="1311">
        <v>0.17777312098351494</v>
      </c>
      <c r="L23" s="1310">
        <v>0.39256954908537078</v>
      </c>
    </row>
    <row r="24" spans="1:25" s="121" customFormat="1" ht="36">
      <c r="A24" s="1358" t="s">
        <v>854</v>
      </c>
      <c r="B24" s="1359"/>
      <c r="C24" s="1359"/>
      <c r="D24" s="1359"/>
      <c r="E24" s="1360"/>
      <c r="F24" s="117"/>
      <c r="G24" s="114"/>
      <c r="H24" s="1169" t="s">
        <v>208</v>
      </c>
      <c r="I24" s="1294">
        <v>352812</v>
      </c>
      <c r="J24" s="1304">
        <f t="shared" si="3"/>
        <v>0.15172895455941182</v>
      </c>
    </row>
    <row r="25" spans="1:25" s="121" customFormat="1" ht="33.75">
      <c r="A25" s="1171"/>
      <c r="B25" s="1172"/>
      <c r="C25" s="1172" t="s">
        <v>846</v>
      </c>
      <c r="D25" s="1172" t="s">
        <v>847</v>
      </c>
      <c r="E25" s="1172" t="s">
        <v>848</v>
      </c>
      <c r="F25" s="114"/>
      <c r="G25" s="114"/>
      <c r="H25" s="1169" t="s">
        <v>209</v>
      </c>
      <c r="I25" s="1294">
        <v>313131</v>
      </c>
      <c r="J25" s="1304">
        <f t="shared" si="3"/>
        <v>0.13466389825216599</v>
      </c>
    </row>
    <row r="26" spans="1:25" s="122" customFormat="1" ht="33.75">
      <c r="A26" s="1345" t="s">
        <v>849</v>
      </c>
      <c r="B26" s="1346"/>
      <c r="C26" s="1167">
        <f>+D26+E26</f>
        <v>2258674</v>
      </c>
      <c r="D26" s="1287">
        <v>1255870</v>
      </c>
      <c r="E26" s="1287">
        <v>1002804</v>
      </c>
      <c r="F26" s="114"/>
      <c r="G26" s="114"/>
      <c r="H26" s="1169" t="s">
        <v>210</v>
      </c>
      <c r="I26" s="1294">
        <v>262359</v>
      </c>
      <c r="J26" s="1304">
        <f t="shared" si="3"/>
        <v>0.11282908968304005</v>
      </c>
      <c r="K26" s="121"/>
      <c r="L26" s="121"/>
      <c r="M26" s="121"/>
      <c r="N26" s="121"/>
      <c r="O26" s="121"/>
      <c r="P26" s="121"/>
      <c r="Q26" s="121"/>
      <c r="R26" s="121"/>
      <c r="S26" s="121"/>
      <c r="T26" s="121"/>
    </row>
    <row r="27" spans="1:25" s="122" customFormat="1" ht="33.75">
      <c r="A27" s="1345" t="s">
        <v>851</v>
      </c>
      <c r="B27" s="1346"/>
      <c r="C27" s="1167">
        <f>+D27+E27</f>
        <v>2326902</v>
      </c>
      <c r="D27" s="1287">
        <v>1064263</v>
      </c>
      <c r="E27" s="1287">
        <v>1262639</v>
      </c>
      <c r="F27" s="114"/>
      <c r="G27" s="114"/>
      <c r="H27" s="1169" t="s">
        <v>211</v>
      </c>
      <c r="I27" s="1294">
        <v>229535</v>
      </c>
      <c r="J27" s="1304">
        <f t="shared" si="3"/>
        <v>9.8712928088598439E-2</v>
      </c>
      <c r="K27" s="121"/>
      <c r="L27" s="121"/>
      <c r="M27" s="121"/>
      <c r="N27" s="121"/>
      <c r="O27" s="121"/>
      <c r="P27" s="121"/>
      <c r="Q27" s="121"/>
      <c r="R27" s="121"/>
      <c r="S27" s="121"/>
      <c r="T27" s="121"/>
    </row>
    <row r="28" spans="1:25" s="122" customFormat="1" ht="33.75">
      <c r="A28" s="1345" t="s">
        <v>852</v>
      </c>
      <c r="B28" s="1346"/>
      <c r="C28" s="1167">
        <f>+D28+E28</f>
        <v>270853</v>
      </c>
      <c r="D28" s="1287">
        <v>84909</v>
      </c>
      <c r="E28" s="1287">
        <v>185944</v>
      </c>
      <c r="F28" s="114"/>
      <c r="G28" s="114"/>
      <c r="H28" s="1169" t="s">
        <v>212</v>
      </c>
      <c r="I28" s="1294">
        <v>181353</v>
      </c>
      <c r="J28" s="1304">
        <f t="shared" si="3"/>
        <v>7.7991964831731944E-2</v>
      </c>
      <c r="K28" s="121"/>
      <c r="L28" s="121"/>
      <c r="M28" s="121"/>
      <c r="N28" s="121"/>
      <c r="O28" s="121"/>
      <c r="P28" s="121"/>
      <c r="Q28" s="121"/>
      <c r="R28" s="121"/>
      <c r="S28" s="121"/>
      <c r="T28" s="121"/>
    </row>
    <row r="29" spans="1:25" s="121" customFormat="1" ht="33.75">
      <c r="A29" s="1345"/>
      <c r="B29" s="1346"/>
      <c r="C29" s="1173"/>
      <c r="D29" s="1173"/>
      <c r="E29" s="1173"/>
      <c r="F29" s="126"/>
      <c r="G29" s="114"/>
      <c r="H29" s="1169" t="s">
        <v>213</v>
      </c>
      <c r="I29" s="1294">
        <v>145087</v>
      </c>
      <c r="J29" s="1304">
        <f t="shared" si="3"/>
        <v>6.2395550123469111E-2</v>
      </c>
    </row>
    <row r="30" spans="1:25" s="121" customFormat="1" ht="33.75">
      <c r="A30" s="1174" t="s">
        <v>90</v>
      </c>
      <c r="B30" s="1170">
        <f>SUM(B26:B29)</f>
        <v>0</v>
      </c>
      <c r="C30" s="1170">
        <f>SUM(C26:C29)</f>
        <v>4856429</v>
      </c>
      <c r="D30" s="1170">
        <f>SUM(D26:D29)</f>
        <v>2405042</v>
      </c>
      <c r="E30" s="1170">
        <f>SUM(E26:E29)</f>
        <v>2451387</v>
      </c>
      <c r="F30" s="126"/>
      <c r="G30" s="114"/>
      <c r="H30" s="1169" t="s">
        <v>855</v>
      </c>
      <c r="I30" s="1294">
        <v>211916</v>
      </c>
      <c r="J30" s="1304">
        <f t="shared" si="3"/>
        <v>9.1135769572498429E-2</v>
      </c>
    </row>
    <row r="31" spans="1:25" s="121" customFormat="1" ht="33.75">
      <c r="A31" s="116"/>
      <c r="B31" s="116"/>
      <c r="C31" s="402">
        <f>SUM(C27:C28)</f>
        <v>2597755</v>
      </c>
      <c r="D31" s="128"/>
      <c r="E31" s="128"/>
      <c r="F31" s="126"/>
      <c r="G31" s="443"/>
      <c r="H31" s="1166" t="s">
        <v>306</v>
      </c>
      <c r="I31" s="1175">
        <f>SUM(I21:I30)</f>
        <v>2325278</v>
      </c>
      <c r="J31" s="1176">
        <f>+I31/$I$31</f>
        <v>1</v>
      </c>
    </row>
    <row r="32" spans="1:25" s="121" customFormat="1" ht="33.75">
      <c r="C32" s="121">
        <f>C31/C26</f>
        <v>1.1501239222658959</v>
      </c>
      <c r="F32" s="117"/>
      <c r="G32" s="114"/>
      <c r="H32" s="117"/>
      <c r="I32" s="123">
        <f>+I31-D45</f>
        <v>0</v>
      </c>
      <c r="J32" s="435"/>
    </row>
    <row r="33" spans="1:26" s="121" customFormat="1" ht="36.75">
      <c r="E33" s="116"/>
      <c r="F33" s="117"/>
      <c r="G33" s="114"/>
      <c r="H33" s="683" t="s">
        <v>856</v>
      </c>
      <c r="I33" s="127"/>
      <c r="J33" s="435"/>
    </row>
    <row r="34" spans="1:26" s="121" customFormat="1" ht="33.75">
      <c r="A34" s="116"/>
      <c r="B34" s="116"/>
      <c r="C34" s="118"/>
      <c r="D34" s="116"/>
      <c r="E34" s="116"/>
      <c r="F34" s="117"/>
      <c r="G34" s="114"/>
      <c r="H34" s="1166" t="s">
        <v>857</v>
      </c>
      <c r="I34" s="1166" t="s">
        <v>101</v>
      </c>
      <c r="J34" s="1166" t="s">
        <v>100</v>
      </c>
      <c r="O34" s="122"/>
      <c r="P34" s="122"/>
    </row>
    <row r="35" spans="1:26" s="121" customFormat="1" ht="36">
      <c r="A35" s="1330" t="s">
        <v>858</v>
      </c>
      <c r="B35" s="1331"/>
      <c r="C35" s="1331"/>
      <c r="D35" s="1331"/>
      <c r="E35" s="1332"/>
      <c r="F35" s="117"/>
      <c r="G35" s="114"/>
      <c r="H35" s="1157" t="s">
        <v>859</v>
      </c>
      <c r="I35" s="1294">
        <v>924338</v>
      </c>
      <c r="J35" s="1304">
        <f>+I35/$I$44</f>
        <v>0.39751720009392427</v>
      </c>
      <c r="O35" s="122"/>
      <c r="P35" s="122"/>
      <c r="Q35" s="122"/>
      <c r="R35" s="122"/>
      <c r="S35" s="122"/>
      <c r="T35" s="122"/>
      <c r="U35" s="122"/>
    </row>
    <row r="36" spans="1:26" s="121" customFormat="1" ht="33.75">
      <c r="A36" s="1177"/>
      <c r="B36" s="1178"/>
      <c r="C36" s="1162" t="s">
        <v>860</v>
      </c>
      <c r="D36" s="1162" t="s">
        <v>861</v>
      </c>
      <c r="E36" s="1162" t="s">
        <v>862</v>
      </c>
      <c r="F36" s="117"/>
      <c r="G36" s="114"/>
      <c r="H36" s="1157" t="s">
        <v>863</v>
      </c>
      <c r="I36" s="1294">
        <v>898427</v>
      </c>
      <c r="J36" s="1304">
        <f t="shared" ref="J36:J43" si="4">+I36/$I$44</f>
        <v>0.38637401635417357</v>
      </c>
      <c r="M36" s="117"/>
      <c r="N36" s="122"/>
      <c r="O36" s="122"/>
      <c r="P36" s="122"/>
      <c r="Q36" s="122"/>
      <c r="R36" s="122"/>
      <c r="S36" s="122"/>
      <c r="T36" s="122"/>
      <c r="U36" s="122"/>
    </row>
    <row r="37" spans="1:26" s="121" customFormat="1" ht="33.75">
      <c r="A37" s="1179" t="s">
        <v>849</v>
      </c>
      <c r="B37" s="1180"/>
      <c r="C37" s="1181">
        <f>+D37+E37</f>
        <v>4835035</v>
      </c>
      <c r="D37" s="1287">
        <v>2386214</v>
      </c>
      <c r="E37" s="1287">
        <v>2448821</v>
      </c>
      <c r="F37" s="117"/>
      <c r="G37" s="114"/>
      <c r="H37" s="1157" t="s">
        <v>864</v>
      </c>
      <c r="I37" s="1294">
        <v>248600</v>
      </c>
      <c r="J37" s="1304">
        <f t="shared" si="4"/>
        <v>0.10691194773270121</v>
      </c>
      <c r="M37" s="117"/>
      <c r="N37" s="122"/>
      <c r="O37" s="122"/>
      <c r="P37" s="122"/>
      <c r="Q37" s="122"/>
      <c r="R37" s="122"/>
      <c r="S37" s="122"/>
      <c r="T37" s="122"/>
      <c r="U37" s="122"/>
    </row>
    <row r="38" spans="1:26" s="121" customFormat="1" ht="33.75">
      <c r="A38" s="1179" t="s">
        <v>865</v>
      </c>
      <c r="B38" s="1180"/>
      <c r="C38" s="1181">
        <f>+D38+E38</f>
        <v>838062</v>
      </c>
      <c r="D38" s="1287">
        <v>439628</v>
      </c>
      <c r="E38" s="1287">
        <v>398434</v>
      </c>
      <c r="F38" s="123">
        <f>+C39-[6]D_Afiliación_SFS_01!$B$231</f>
        <v>-4886907</v>
      </c>
      <c r="G38" s="114"/>
      <c r="H38" s="1157" t="s">
        <v>866</v>
      </c>
      <c r="I38" s="1294">
        <v>137921</v>
      </c>
      <c r="J38" s="1304">
        <f t="shared" si="4"/>
        <v>5.9313768074182961E-2</v>
      </c>
      <c r="M38" s="117"/>
      <c r="N38" s="122"/>
      <c r="O38" s="122"/>
      <c r="P38" s="122"/>
      <c r="Q38" s="122"/>
      <c r="R38" s="122"/>
      <c r="S38" s="122"/>
      <c r="T38" s="122"/>
      <c r="U38" s="122"/>
    </row>
    <row r="39" spans="1:26" s="121" customFormat="1" ht="33.75">
      <c r="A39" s="1182" t="s">
        <v>90</v>
      </c>
      <c r="B39" s="1180"/>
      <c r="C39" s="1183">
        <f>SUM(C37:C38)</f>
        <v>5673097</v>
      </c>
      <c r="D39" s="1184">
        <f>+D38+D37</f>
        <v>2825842</v>
      </c>
      <c r="E39" s="1184">
        <f>+E38+E37</f>
        <v>2847255</v>
      </c>
      <c r="F39" s="117"/>
      <c r="G39" s="114"/>
      <c r="H39" s="1157" t="s">
        <v>867</v>
      </c>
      <c r="I39" s="1294">
        <v>60822</v>
      </c>
      <c r="J39" s="1304">
        <f t="shared" si="4"/>
        <v>2.6156872425576641E-2</v>
      </c>
      <c r="M39" s="117"/>
    </row>
    <row r="40" spans="1:26" s="121" customFormat="1" ht="33.75">
      <c r="A40" s="116"/>
      <c r="B40" s="129"/>
      <c r="C40" s="1324">
        <f>C38/C37</f>
        <v>0.17333111342523891</v>
      </c>
      <c r="D40" s="128"/>
      <c r="E40" s="128"/>
      <c r="F40" s="117"/>
      <c r="G40" s="114"/>
      <c r="H40" s="1157" t="s">
        <v>868</v>
      </c>
      <c r="I40" s="1294">
        <v>24237</v>
      </c>
      <c r="J40" s="1304">
        <f t="shared" si="4"/>
        <v>1.0423269819780688E-2</v>
      </c>
      <c r="M40" s="117"/>
    </row>
    <row r="41" spans="1:26" s="121" customFormat="1" ht="33.75">
      <c r="A41" s="1347" t="s">
        <v>637</v>
      </c>
      <c r="B41" s="1362"/>
      <c r="C41" s="1362"/>
      <c r="D41" s="1348"/>
      <c r="E41" s="116"/>
      <c r="F41" s="117"/>
      <c r="G41" s="127"/>
      <c r="H41" s="1157" t="s">
        <v>869</v>
      </c>
      <c r="I41" s="1294">
        <v>11815</v>
      </c>
      <c r="J41" s="1304">
        <f t="shared" si="4"/>
        <v>5.0811128819865841E-3</v>
      </c>
      <c r="M41" s="122"/>
    </row>
    <row r="42" spans="1:26" s="121" customFormat="1" ht="33.75">
      <c r="A42" s="1347" t="s">
        <v>102</v>
      </c>
      <c r="B42" s="1348"/>
      <c r="C42" s="1329" t="s">
        <v>101</v>
      </c>
      <c r="D42" s="1329"/>
      <c r="E42" s="117"/>
      <c r="F42" s="117"/>
      <c r="G42" s="127"/>
      <c r="H42" s="1157" t="s">
        <v>870</v>
      </c>
      <c r="I42" s="1294">
        <v>10924</v>
      </c>
      <c r="J42" s="1304">
        <f t="shared" si="4"/>
        <v>4.6979328923251323E-3</v>
      </c>
      <c r="M42" s="122"/>
    </row>
    <row r="43" spans="1:26" s="121" customFormat="1" ht="33.75">
      <c r="A43" s="1157" t="s">
        <v>91</v>
      </c>
      <c r="B43" s="1290">
        <v>3049723</v>
      </c>
      <c r="C43" s="1185" t="s">
        <v>91</v>
      </c>
      <c r="D43" s="1290">
        <v>1185171</v>
      </c>
      <c r="E43" s="436">
        <f>B43/B45</f>
        <v>0.54180262558304593</v>
      </c>
      <c r="F43" s="117"/>
      <c r="G43" s="127"/>
      <c r="H43" s="1157" t="s">
        <v>871</v>
      </c>
      <c r="I43" s="1294">
        <v>8194</v>
      </c>
      <c r="J43" s="1304">
        <f t="shared" si="4"/>
        <v>3.523879725348969E-3</v>
      </c>
      <c r="M43" s="127"/>
    </row>
    <row r="44" spans="1:26" s="121" customFormat="1" ht="33.75">
      <c r="A44" s="1157" t="s">
        <v>92</v>
      </c>
      <c r="B44" s="1290">
        <v>2579122</v>
      </c>
      <c r="C44" s="1185" t="s">
        <v>92</v>
      </c>
      <c r="D44" s="1290">
        <v>1140107</v>
      </c>
      <c r="E44" s="436">
        <f>B44/B45</f>
        <v>0.45819737441695407</v>
      </c>
      <c r="F44" s="127"/>
      <c r="G44" s="127"/>
      <c r="H44" s="1166" t="s">
        <v>306</v>
      </c>
      <c r="I44" s="1175">
        <f>SUM(I35:I43)</f>
        <v>2325278</v>
      </c>
      <c r="J44" s="1186">
        <f>SUM(J35:J43)</f>
        <v>0.99999999999999989</v>
      </c>
      <c r="M44" s="122"/>
    </row>
    <row r="45" spans="1:26" s="121" customFormat="1" ht="33.75">
      <c r="A45" s="116"/>
      <c r="B45" s="130">
        <f>+B44+B43</f>
        <v>5628845</v>
      </c>
      <c r="C45" s="117" t="s">
        <v>1</v>
      </c>
      <c r="D45" s="130">
        <f>+D44+D43</f>
        <v>2325278</v>
      </c>
      <c r="E45" s="117"/>
      <c r="F45" s="127"/>
      <c r="G45" s="127"/>
      <c r="H45" s="117"/>
      <c r="I45" s="607">
        <f>+I44-D45</f>
        <v>0</v>
      </c>
      <c r="J45" s="127"/>
      <c r="K45" s="123"/>
      <c r="M45" s="117"/>
    </row>
    <row r="46" spans="1:26" s="122" customFormat="1" ht="33.75">
      <c r="A46" s="436"/>
      <c r="B46" s="117"/>
      <c r="C46" s="384"/>
      <c r="D46" s="117"/>
      <c r="E46" s="117"/>
      <c r="F46" s="117"/>
      <c r="G46" s="117"/>
      <c r="H46" s="117"/>
      <c r="I46" s="127"/>
      <c r="J46" s="127"/>
      <c r="K46" s="117"/>
      <c r="L46" s="117"/>
      <c r="M46" s="117"/>
    </row>
    <row r="47" spans="1:26" s="122" customFormat="1" ht="33.75">
      <c r="A47" s="436"/>
      <c r="B47" s="116"/>
      <c r="C47" s="384"/>
      <c r="D47" s="118"/>
      <c r="E47" s="116"/>
      <c r="F47" s="123">
        <f>+F50-F10</f>
        <v>0</v>
      </c>
      <c r="G47" s="123">
        <f>+G50-F11</f>
        <v>0</v>
      </c>
      <c r="H47" s="117"/>
      <c r="I47" s="127"/>
      <c r="J47" s="127"/>
      <c r="K47" s="127"/>
      <c r="L47" s="127"/>
      <c r="M47" s="127"/>
    </row>
    <row r="48" spans="1:26" s="121" customFormat="1" ht="33.75">
      <c r="A48" s="1347" t="s">
        <v>872</v>
      </c>
      <c r="B48" s="1348"/>
      <c r="C48" s="384"/>
      <c r="D48" s="1361" t="s">
        <v>873</v>
      </c>
      <c r="E48" s="1361"/>
      <c r="F48" s="1361"/>
      <c r="G48" s="1361"/>
      <c r="H48" s="117"/>
      <c r="I48" s="127"/>
      <c r="J48" s="117"/>
      <c r="K48" s="117"/>
      <c r="L48" s="117"/>
      <c r="M48" s="117"/>
      <c r="N48" s="117"/>
      <c r="O48" s="119"/>
      <c r="P48" s="119"/>
      <c r="Q48" s="115"/>
      <c r="R48" s="115"/>
      <c r="S48" s="115"/>
      <c r="T48" s="115"/>
      <c r="U48" s="115"/>
      <c r="V48" s="115"/>
      <c r="W48" s="115"/>
      <c r="X48" s="115"/>
      <c r="Y48" s="115"/>
      <c r="Z48" s="115"/>
    </row>
    <row r="49" spans="1:26" s="121" customFormat="1" ht="33.75">
      <c r="A49" s="1188" t="s">
        <v>874</v>
      </c>
      <c r="B49" s="1301">
        <v>7.9164390015537406E-2</v>
      </c>
      <c r="C49" s="384"/>
      <c r="D49" s="1357" t="s">
        <v>103</v>
      </c>
      <c r="E49" s="1187" t="s">
        <v>90</v>
      </c>
      <c r="F49" s="1187" t="s">
        <v>197</v>
      </c>
      <c r="G49" s="1187" t="s">
        <v>96</v>
      </c>
      <c r="H49" s="117"/>
      <c r="I49" s="117"/>
      <c r="J49" s="117"/>
      <c r="K49" s="117"/>
      <c r="L49" s="117"/>
      <c r="M49" s="117"/>
      <c r="N49" s="117"/>
      <c r="O49" s="119"/>
      <c r="P49" s="119"/>
      <c r="Q49" s="115"/>
      <c r="R49" s="115"/>
      <c r="S49" s="115"/>
      <c r="T49" s="115"/>
      <c r="U49" s="115"/>
      <c r="V49" s="115"/>
      <c r="W49" s="115"/>
      <c r="X49" s="115"/>
      <c r="Y49" s="115"/>
      <c r="Z49" s="115"/>
    </row>
    <row r="50" spans="1:26" s="121" customFormat="1" ht="33.75">
      <c r="A50" s="1188" t="s">
        <v>875</v>
      </c>
      <c r="B50" s="1301">
        <v>8.0970044128347102E-2</v>
      </c>
      <c r="C50" s="384"/>
      <c r="D50" s="1357"/>
      <c r="E50" s="1190">
        <f>SUM(E51:E66)</f>
        <v>2592072</v>
      </c>
      <c r="F50" s="1189">
        <f>SUM(F51:F66)</f>
        <v>1358837</v>
      </c>
      <c r="G50" s="1189">
        <f>SUM(G51:G66)</f>
        <v>1233235</v>
      </c>
      <c r="H50" s="117"/>
      <c r="I50" s="117"/>
      <c r="J50" s="117"/>
      <c r="K50" s="117"/>
      <c r="L50" s="117"/>
      <c r="M50" s="117"/>
      <c r="N50" s="117"/>
      <c r="O50" s="119"/>
      <c r="P50" s="119"/>
      <c r="Q50" s="115"/>
      <c r="R50" s="115"/>
      <c r="S50" s="115"/>
      <c r="T50" s="115"/>
      <c r="U50" s="115"/>
      <c r="V50" s="115"/>
      <c r="W50" s="115"/>
      <c r="X50" s="115"/>
      <c r="Y50" s="115"/>
      <c r="Z50" s="115"/>
    </row>
    <row r="51" spans="1:26" s="121" customFormat="1" ht="33.75">
      <c r="A51" s="1188" t="s">
        <v>876</v>
      </c>
      <c r="B51" s="1301">
        <v>4.6300000000000001E-2</v>
      </c>
      <c r="C51" s="384"/>
      <c r="D51" s="1191" t="s">
        <v>104</v>
      </c>
      <c r="E51" s="1192">
        <f t="shared" ref="E51:E66" si="5">+F51+G51</f>
        <v>44933</v>
      </c>
      <c r="F51" s="1305">
        <v>26777</v>
      </c>
      <c r="G51" s="1305">
        <v>18156</v>
      </c>
      <c r="H51" s="117"/>
      <c r="I51" s="1340" t="s">
        <v>877</v>
      </c>
      <c r="J51" s="1340"/>
      <c r="K51" s="1340"/>
      <c r="L51" s="1340"/>
      <c r="M51" s="1340"/>
      <c r="N51" s="117"/>
      <c r="O51" s="119"/>
      <c r="P51" s="119"/>
      <c r="Q51" s="115"/>
      <c r="R51" s="115"/>
      <c r="S51" s="115"/>
      <c r="T51" s="115"/>
      <c r="U51" s="115"/>
      <c r="V51" s="115"/>
      <c r="W51" s="115"/>
      <c r="X51" s="115"/>
      <c r="Y51" s="115"/>
      <c r="Z51" s="115"/>
    </row>
    <row r="52" spans="1:26" s="121" customFormat="1" ht="33.75">
      <c r="A52" s="116"/>
      <c r="B52" s="116"/>
      <c r="C52" s="118"/>
      <c r="D52" s="1191" t="s">
        <v>105</v>
      </c>
      <c r="E52" s="1192">
        <f t="shared" si="5"/>
        <v>291744</v>
      </c>
      <c r="F52" s="1305">
        <v>156499</v>
      </c>
      <c r="G52" s="1305">
        <v>135245</v>
      </c>
      <c r="H52" s="117"/>
      <c r="I52" s="1329" t="s">
        <v>878</v>
      </c>
      <c r="J52" s="1329"/>
      <c r="K52" s="1329"/>
      <c r="L52" s="1329"/>
      <c r="M52" s="1329"/>
      <c r="N52" s="117"/>
      <c r="O52" s="119"/>
      <c r="P52" s="119"/>
      <c r="Q52" s="115"/>
      <c r="R52" s="115"/>
      <c r="S52" s="115"/>
      <c r="T52" s="115"/>
      <c r="U52" s="115"/>
      <c r="V52" s="115"/>
      <c r="W52" s="115"/>
      <c r="X52" s="115"/>
      <c r="Y52" s="115"/>
      <c r="Z52" s="115"/>
    </row>
    <row r="53" spans="1:26" s="121" customFormat="1" ht="69.75" customHeight="1">
      <c r="A53" s="1188" t="s">
        <v>525</v>
      </c>
      <c r="B53" s="1300">
        <v>13241</v>
      </c>
      <c r="C53" s="123"/>
      <c r="D53" s="1191" t="s">
        <v>106</v>
      </c>
      <c r="E53" s="1192">
        <f t="shared" si="5"/>
        <v>379033</v>
      </c>
      <c r="F53" s="1305">
        <v>191728</v>
      </c>
      <c r="G53" s="1305">
        <v>187305</v>
      </c>
      <c r="H53" s="117"/>
      <c r="I53" s="1193"/>
      <c r="J53" s="1193"/>
      <c r="K53" s="1193"/>
      <c r="L53" s="1193"/>
      <c r="M53" s="1193" t="s">
        <v>879</v>
      </c>
      <c r="N53" s="117"/>
      <c r="O53" s="119"/>
      <c r="P53" s="119"/>
      <c r="Q53" s="115"/>
      <c r="R53" s="115"/>
      <c r="S53" s="115"/>
      <c r="T53" s="115"/>
      <c r="U53" s="115"/>
      <c r="V53" s="115"/>
      <c r="W53" s="115"/>
      <c r="X53" s="115"/>
      <c r="Y53" s="115"/>
      <c r="Z53" s="115"/>
    </row>
    <row r="54" spans="1:26" s="121" customFormat="1" ht="33.75">
      <c r="A54" s="117"/>
      <c r="B54" s="117"/>
      <c r="C54" s="117"/>
      <c r="D54" s="1191" t="s">
        <v>107</v>
      </c>
      <c r="E54" s="1192">
        <f t="shared" si="5"/>
        <v>394132</v>
      </c>
      <c r="F54" s="1305">
        <v>197025</v>
      </c>
      <c r="G54" s="1305">
        <v>197107</v>
      </c>
      <c r="H54" s="117"/>
      <c r="I54" s="1353" t="s">
        <v>371</v>
      </c>
      <c r="J54" s="1353" t="s">
        <v>516</v>
      </c>
      <c r="K54" s="1193"/>
      <c r="L54" s="1194" t="s">
        <v>880</v>
      </c>
      <c r="M54" s="1194" t="s">
        <v>881</v>
      </c>
      <c r="N54" s="117"/>
      <c r="O54" s="119"/>
      <c r="P54" s="119"/>
      <c r="Q54" s="115"/>
      <c r="R54" s="115"/>
      <c r="S54" s="115"/>
      <c r="T54" s="115"/>
      <c r="U54" s="115"/>
      <c r="V54" s="115"/>
      <c r="W54" s="115"/>
      <c r="X54" s="115"/>
      <c r="Y54" s="115"/>
      <c r="Z54" s="115"/>
    </row>
    <row r="55" spans="1:26" s="121" customFormat="1" ht="33.75">
      <c r="A55" s="1347" t="s">
        <v>882</v>
      </c>
      <c r="B55" s="1348"/>
      <c r="C55" s="118"/>
      <c r="D55" s="1191" t="s">
        <v>108</v>
      </c>
      <c r="E55" s="1192">
        <f t="shared" si="5"/>
        <v>349061</v>
      </c>
      <c r="F55" s="1305">
        <v>175487</v>
      </c>
      <c r="G55" s="1305">
        <v>173574</v>
      </c>
      <c r="H55" s="117"/>
      <c r="I55" s="1353"/>
      <c r="J55" s="1353"/>
      <c r="K55" s="1193" t="s">
        <v>306</v>
      </c>
      <c r="L55" s="1195"/>
      <c r="M55" s="1195">
        <f>SUM(M56:M64)</f>
        <v>2592072</v>
      </c>
      <c r="N55" s="117"/>
      <c r="O55" s="119"/>
      <c r="P55" s="119"/>
      <c r="Q55" s="115"/>
      <c r="R55" s="115"/>
      <c r="S55" s="115"/>
      <c r="T55" s="115"/>
      <c r="U55" s="115"/>
      <c r="V55" s="115"/>
      <c r="W55" s="115"/>
      <c r="X55" s="115"/>
      <c r="Y55" s="115"/>
      <c r="Z55" s="115"/>
    </row>
    <row r="56" spans="1:26" s="121" customFormat="1" ht="33.75">
      <c r="A56" s="1196" t="s">
        <v>883</v>
      </c>
      <c r="B56" s="1298">
        <v>19486</v>
      </c>
      <c r="C56" s="459"/>
      <c r="D56" s="1191" t="s">
        <v>109</v>
      </c>
      <c r="E56" s="1192">
        <f t="shared" si="5"/>
        <v>292092</v>
      </c>
      <c r="F56" s="1305">
        <v>148540</v>
      </c>
      <c r="G56" s="1305">
        <v>143552</v>
      </c>
      <c r="H56" s="117"/>
      <c r="I56" s="1354"/>
      <c r="J56" s="1354"/>
      <c r="K56" s="1197" t="s">
        <v>884</v>
      </c>
      <c r="L56" s="1294">
        <v>92516</v>
      </c>
      <c r="M56" s="1294">
        <v>335098</v>
      </c>
      <c r="N56" s="117"/>
      <c r="O56" s="119"/>
      <c r="P56" s="119"/>
      <c r="Q56" s="115"/>
      <c r="R56" s="115"/>
      <c r="S56" s="115"/>
      <c r="T56" s="115"/>
      <c r="U56" s="115"/>
      <c r="V56" s="115"/>
      <c r="W56" s="115"/>
      <c r="X56" s="115"/>
      <c r="Y56" s="115"/>
      <c r="Z56" s="115"/>
    </row>
    <row r="57" spans="1:26" s="121" customFormat="1" ht="33.75">
      <c r="A57" s="1196" t="s">
        <v>885</v>
      </c>
      <c r="B57" s="1298">
        <v>18076</v>
      </c>
      <c r="D57" s="1191" t="s">
        <v>110</v>
      </c>
      <c r="E57" s="1192">
        <f t="shared" si="5"/>
        <v>254365</v>
      </c>
      <c r="F57" s="1305">
        <v>133274</v>
      </c>
      <c r="G57" s="1305">
        <v>121091</v>
      </c>
      <c r="H57" s="117"/>
      <c r="I57" s="1355"/>
      <c r="J57" s="1355"/>
      <c r="K57" s="1197" t="s">
        <v>886</v>
      </c>
      <c r="L57" s="1294">
        <v>18729</v>
      </c>
      <c r="M57" s="1294">
        <v>398992</v>
      </c>
      <c r="N57" s="117"/>
      <c r="O57" s="119"/>
      <c r="P57" s="119"/>
      <c r="Q57" s="115"/>
      <c r="R57" s="115"/>
      <c r="S57" s="115"/>
      <c r="T57" s="115"/>
      <c r="U57" s="115"/>
      <c r="V57" s="115"/>
      <c r="W57" s="115"/>
      <c r="X57" s="115"/>
      <c r="Y57" s="115"/>
      <c r="Z57" s="115"/>
    </row>
    <row r="58" spans="1:26" s="121" customFormat="1" ht="33.75">
      <c r="A58" s="1196" t="s">
        <v>887</v>
      </c>
      <c r="B58" s="1225">
        <v>95</v>
      </c>
      <c r="D58" s="1191" t="s">
        <v>111</v>
      </c>
      <c r="E58" s="1192">
        <f t="shared" si="5"/>
        <v>199930</v>
      </c>
      <c r="F58" s="1305">
        <v>108640</v>
      </c>
      <c r="G58" s="1305">
        <v>91290</v>
      </c>
      <c r="H58" s="117"/>
      <c r="I58" s="1355"/>
      <c r="J58" s="1355"/>
      <c r="K58" s="1197" t="s">
        <v>888</v>
      </c>
      <c r="L58" s="1294">
        <v>2812</v>
      </c>
      <c r="M58" s="1294">
        <v>235171</v>
      </c>
      <c r="N58" s="117"/>
      <c r="O58" s="119"/>
      <c r="P58" s="119"/>
      <c r="Q58" s="115"/>
      <c r="R58" s="115"/>
      <c r="S58" s="115"/>
      <c r="T58" s="115"/>
      <c r="U58" s="115"/>
      <c r="V58" s="115"/>
      <c r="W58" s="115"/>
      <c r="X58" s="115"/>
      <c r="Y58" s="115"/>
      <c r="Z58" s="115"/>
    </row>
    <row r="59" spans="1:26" s="121" customFormat="1" ht="33.75">
      <c r="A59" s="1196" t="s">
        <v>889</v>
      </c>
      <c r="B59" s="1225">
        <v>77299</v>
      </c>
      <c r="D59" s="1191" t="s">
        <v>112</v>
      </c>
      <c r="E59" s="1192">
        <f t="shared" si="5"/>
        <v>158458</v>
      </c>
      <c r="F59" s="1305">
        <v>87574</v>
      </c>
      <c r="G59" s="1305">
        <v>70884</v>
      </c>
      <c r="H59" s="117"/>
      <c r="I59" s="1355"/>
      <c r="J59" s="1355"/>
      <c r="K59" s="1197" t="s">
        <v>890</v>
      </c>
      <c r="L59" s="1294">
        <v>720</v>
      </c>
      <c r="M59" s="1294">
        <v>151349</v>
      </c>
      <c r="N59" s="117"/>
      <c r="O59" s="119"/>
      <c r="P59" s="119"/>
      <c r="Q59" s="115"/>
      <c r="R59" s="115"/>
      <c r="S59" s="115"/>
      <c r="T59" s="115"/>
      <c r="U59" s="115"/>
      <c r="V59" s="115"/>
      <c r="W59" s="115"/>
      <c r="X59" s="115"/>
      <c r="Y59" s="115"/>
      <c r="Z59" s="115"/>
    </row>
    <row r="60" spans="1:26" s="121" customFormat="1" ht="33.75">
      <c r="A60" s="1196" t="s">
        <v>891</v>
      </c>
      <c r="B60" s="1225">
        <v>6000</v>
      </c>
      <c r="D60" s="1191" t="s">
        <v>113</v>
      </c>
      <c r="E60" s="1192">
        <f t="shared" si="5"/>
        <v>106574</v>
      </c>
      <c r="F60" s="1305">
        <v>60512</v>
      </c>
      <c r="G60" s="1305">
        <v>46062</v>
      </c>
      <c r="H60" s="117"/>
      <c r="I60" s="1355"/>
      <c r="J60" s="1355"/>
      <c r="K60" s="1197" t="s">
        <v>892</v>
      </c>
      <c r="L60" s="1294">
        <v>423</v>
      </c>
      <c r="M60" s="1294">
        <v>176895</v>
      </c>
      <c r="N60" s="117"/>
      <c r="O60" s="119"/>
      <c r="P60" s="119"/>
      <c r="Q60" s="115"/>
      <c r="R60" s="115"/>
      <c r="S60" s="115"/>
      <c r="T60" s="115"/>
      <c r="U60" s="115"/>
      <c r="V60" s="115"/>
      <c r="W60" s="115"/>
      <c r="X60" s="115"/>
      <c r="Y60" s="115"/>
      <c r="Z60" s="115"/>
    </row>
    <row r="61" spans="1:26" s="121" customFormat="1" ht="33.75">
      <c r="A61" s="1196" t="s">
        <v>893</v>
      </c>
      <c r="B61" s="1226">
        <f>+B60*B59</f>
        <v>463794000</v>
      </c>
      <c r="D61" s="1191" t="s">
        <v>114</v>
      </c>
      <c r="E61" s="1192">
        <f>+F61+G61</f>
        <v>59510</v>
      </c>
      <c r="F61" s="1305">
        <v>35672</v>
      </c>
      <c r="G61" s="1305">
        <v>23838</v>
      </c>
      <c r="H61" s="117"/>
      <c r="I61" s="1355"/>
      <c r="J61" s="1355"/>
      <c r="K61" s="1197" t="s">
        <v>894</v>
      </c>
      <c r="L61" s="1294">
        <v>344</v>
      </c>
      <c r="M61" s="1294">
        <v>339134</v>
      </c>
      <c r="N61" s="117"/>
      <c r="O61" s="119"/>
      <c r="P61" s="119"/>
      <c r="Q61" s="115"/>
      <c r="R61" s="115"/>
      <c r="S61" s="115"/>
      <c r="T61" s="115"/>
      <c r="U61" s="115"/>
      <c r="V61" s="115"/>
      <c r="W61" s="115"/>
      <c r="X61" s="115"/>
      <c r="Y61" s="115"/>
      <c r="Z61" s="115"/>
    </row>
    <row r="62" spans="1:26" s="121" customFormat="1" ht="33.75">
      <c r="A62" s="1196" t="s">
        <v>895</v>
      </c>
      <c r="B62" s="1298">
        <v>1631311365131.3579</v>
      </c>
      <c r="D62" s="1191" t="s">
        <v>115</v>
      </c>
      <c r="E62" s="1192">
        <f t="shared" si="5"/>
        <v>33844</v>
      </c>
      <c r="F62" s="1305">
        <v>20650</v>
      </c>
      <c r="G62" s="1305">
        <v>13194</v>
      </c>
      <c r="H62" s="117"/>
      <c r="I62" s="1355"/>
      <c r="J62" s="1355"/>
      <c r="K62" s="1197" t="s">
        <v>896</v>
      </c>
      <c r="L62" s="1294">
        <v>148</v>
      </c>
      <c r="M62" s="1294">
        <v>955433</v>
      </c>
      <c r="N62" s="117"/>
      <c r="O62" s="119"/>
      <c r="P62" s="119"/>
      <c r="Q62" s="115"/>
      <c r="R62" s="115"/>
      <c r="S62" s="115"/>
      <c r="T62" s="115"/>
      <c r="U62" s="115"/>
      <c r="V62" s="115"/>
      <c r="W62" s="115"/>
      <c r="X62" s="115"/>
      <c r="Y62" s="115"/>
      <c r="Z62" s="115"/>
    </row>
    <row r="63" spans="1:26" s="121" customFormat="1" ht="33.75">
      <c r="A63" s="1196" t="s">
        <v>944</v>
      </c>
      <c r="B63" s="1298">
        <v>7897551288615.2305</v>
      </c>
      <c r="D63" s="1191" t="s">
        <v>116</v>
      </c>
      <c r="E63" s="1192">
        <f t="shared" si="5"/>
        <v>16792</v>
      </c>
      <c r="F63" s="1305">
        <v>9953</v>
      </c>
      <c r="G63" s="1305">
        <v>6839</v>
      </c>
      <c r="H63" s="117"/>
      <c r="I63" s="1355"/>
      <c r="J63" s="1355"/>
      <c r="K63" s="1197"/>
      <c r="L63" s="1198"/>
      <c r="M63" s="1198"/>
      <c r="N63" s="117"/>
      <c r="O63" s="119"/>
      <c r="P63" s="119"/>
      <c r="Q63" s="115"/>
      <c r="R63" s="115"/>
      <c r="S63" s="115"/>
      <c r="T63" s="115"/>
      <c r="U63" s="115"/>
      <c r="V63" s="115"/>
      <c r="W63" s="115"/>
      <c r="X63" s="115"/>
      <c r="Y63" s="115"/>
      <c r="Z63" s="115"/>
    </row>
    <row r="64" spans="1:26" s="121" customFormat="1" ht="33.75">
      <c r="A64" s="1199" t="s">
        <v>100</v>
      </c>
      <c r="B64" s="1299">
        <f>+B62/B63</f>
        <v>0.20655913529589684</v>
      </c>
      <c r="D64" s="1191" t="s">
        <v>117</v>
      </c>
      <c r="E64" s="1192">
        <f t="shared" si="5"/>
        <v>6946</v>
      </c>
      <c r="F64" s="1305">
        <v>3989</v>
      </c>
      <c r="G64" s="1305">
        <v>2957</v>
      </c>
      <c r="H64" s="117"/>
      <c r="I64" s="1356"/>
      <c r="J64" s="1356"/>
      <c r="K64" s="1197"/>
      <c r="L64" s="1198"/>
      <c r="M64" s="1198"/>
      <c r="N64" s="117"/>
      <c r="O64" s="119"/>
      <c r="P64" s="119"/>
      <c r="Q64" s="115"/>
      <c r="R64" s="115"/>
      <c r="S64" s="115"/>
      <c r="T64" s="115"/>
      <c r="U64" s="115"/>
      <c r="V64" s="115"/>
      <c r="W64" s="115"/>
      <c r="X64" s="115"/>
      <c r="Y64" s="115"/>
      <c r="Z64" s="115"/>
    </row>
    <row r="65" spans="1:26" s="121" customFormat="1" ht="33.75">
      <c r="A65" s="118"/>
      <c r="B65" s="118"/>
      <c r="C65" s="118"/>
      <c r="D65" s="1191" t="s">
        <v>118</v>
      </c>
      <c r="E65" s="1192">
        <f t="shared" si="5"/>
        <v>4656</v>
      </c>
      <c r="F65" s="1305">
        <v>2515</v>
      </c>
      <c r="G65" s="1305">
        <v>2141</v>
      </c>
      <c r="H65" s="117"/>
      <c r="I65" s="116"/>
      <c r="J65" s="117"/>
      <c r="K65" s="117"/>
      <c r="L65" s="139">
        <f>SUM(L56:L64)</f>
        <v>115692</v>
      </c>
      <c r="M65" s="139">
        <f>SUM(M56:M64)</f>
        <v>2592072</v>
      </c>
      <c r="N65" s="117"/>
      <c r="O65" s="119"/>
      <c r="P65" s="119"/>
      <c r="Q65" s="115"/>
      <c r="R65" s="115"/>
      <c r="S65" s="115"/>
      <c r="T65" s="115"/>
      <c r="U65" s="115"/>
      <c r="V65" s="115"/>
      <c r="W65" s="115"/>
      <c r="X65" s="115"/>
      <c r="Y65" s="115"/>
      <c r="Z65" s="115"/>
    </row>
    <row r="66" spans="1:26" s="121" customFormat="1" ht="33.75">
      <c r="A66" s="117"/>
      <c r="B66" s="117"/>
      <c r="C66" s="118"/>
      <c r="D66" s="1191" t="s">
        <v>897</v>
      </c>
      <c r="E66" s="1192">
        <f t="shared" si="5"/>
        <v>2</v>
      </c>
      <c r="F66" s="1305">
        <v>2</v>
      </c>
      <c r="G66" s="1305">
        <v>0</v>
      </c>
      <c r="H66" s="117"/>
      <c r="I66" s="116"/>
      <c r="J66" s="117"/>
      <c r="K66" s="117"/>
      <c r="L66" s="123">
        <f>+L65-B14</f>
        <v>0</v>
      </c>
      <c r="M66" s="123">
        <f>+M65-F14</f>
        <v>0</v>
      </c>
      <c r="N66" s="117"/>
      <c r="O66" s="119"/>
      <c r="P66" s="119"/>
      <c r="Q66" s="115"/>
      <c r="R66" s="115"/>
      <c r="S66" s="115"/>
      <c r="T66" s="115"/>
      <c r="U66" s="115"/>
      <c r="V66" s="115"/>
      <c r="W66" s="115"/>
      <c r="X66" s="115"/>
      <c r="Y66" s="115"/>
      <c r="Z66" s="115"/>
    </row>
    <row r="67" spans="1:26" s="121" customFormat="1" ht="33.75">
      <c r="A67" s="1347" t="s">
        <v>898</v>
      </c>
      <c r="B67" s="1348"/>
      <c r="G67" s="1173"/>
      <c r="H67" s="117"/>
      <c r="I67" s="116"/>
      <c r="J67" s="117"/>
      <c r="K67" s="117"/>
      <c r="L67" s="123"/>
      <c r="M67" s="117"/>
      <c r="N67" s="117"/>
      <c r="O67" s="119"/>
      <c r="P67" s="119"/>
      <c r="Q67" s="115"/>
      <c r="R67" s="115"/>
      <c r="S67" s="115"/>
      <c r="T67" s="115"/>
      <c r="U67" s="115"/>
      <c r="V67" s="115"/>
      <c r="W67" s="115"/>
      <c r="X67" s="115"/>
      <c r="Y67" s="115"/>
      <c r="Z67" s="115"/>
    </row>
    <row r="68" spans="1:26" s="121" customFormat="1" ht="59.25" customHeight="1">
      <c r="A68" s="1200" t="s">
        <v>899</v>
      </c>
      <c r="B68" s="1287">
        <v>2546027.3756388999</v>
      </c>
      <c r="C68" s="447"/>
      <c r="D68" s="116"/>
      <c r="E68" s="116"/>
      <c r="F68" s="436"/>
      <c r="G68" s="436"/>
      <c r="H68" s="117"/>
      <c r="I68" s="116"/>
      <c r="J68" s="117"/>
      <c r="K68" s="117"/>
      <c r="L68" s="117"/>
      <c r="M68" s="117"/>
      <c r="N68" s="117"/>
      <c r="O68" s="119"/>
      <c r="P68" s="119"/>
      <c r="Q68" s="115"/>
      <c r="R68" s="115"/>
      <c r="S68" s="115"/>
      <c r="T68" s="115"/>
      <c r="U68" s="115"/>
      <c r="V68" s="115"/>
      <c r="W68" s="115"/>
      <c r="X68" s="115"/>
      <c r="Y68" s="115"/>
      <c r="Z68" s="115"/>
    </row>
    <row r="69" spans="1:26" s="121" customFormat="1" ht="59.25" customHeight="1">
      <c r="A69" s="1200" t="s">
        <v>900</v>
      </c>
      <c r="B69" s="1287">
        <v>2355566.15718944</v>
      </c>
      <c r="C69" s="447"/>
      <c r="D69" s="116"/>
      <c r="E69" s="118"/>
      <c r="F69" s="117"/>
      <c r="G69" s="117"/>
      <c r="H69" s="117"/>
      <c r="I69" s="116"/>
      <c r="J69" s="117"/>
      <c r="K69" s="117"/>
      <c r="L69" s="117"/>
      <c r="M69" s="117"/>
      <c r="N69" s="117"/>
      <c r="O69" s="119"/>
      <c r="P69" s="119"/>
      <c r="Q69" s="115"/>
      <c r="R69" s="115"/>
      <c r="S69" s="115"/>
      <c r="T69" s="115"/>
      <c r="U69" s="115"/>
      <c r="V69" s="115"/>
      <c r="W69" s="115"/>
      <c r="X69" s="115"/>
      <c r="Y69" s="115"/>
      <c r="Z69" s="115"/>
    </row>
    <row r="70" spans="1:26" s="121" customFormat="1" ht="59.25" customHeight="1">
      <c r="A70" s="1200" t="s">
        <v>901</v>
      </c>
      <c r="B70" s="1287">
        <v>8228791.6943121096</v>
      </c>
      <c r="C70" s="447"/>
      <c r="D70" s="116"/>
      <c r="E70" s="102"/>
      <c r="F70" s="102"/>
      <c r="G70" s="117"/>
      <c r="H70" s="117"/>
      <c r="I70" s="116"/>
      <c r="J70" s="117"/>
      <c r="K70" s="117"/>
      <c r="L70" s="117"/>
      <c r="M70" s="117"/>
      <c r="N70" s="117"/>
      <c r="O70" s="119"/>
      <c r="P70" s="119"/>
      <c r="Q70" s="115"/>
      <c r="R70" s="115"/>
      <c r="S70" s="115"/>
      <c r="T70" s="115"/>
      <c r="U70" s="115"/>
      <c r="V70" s="115"/>
      <c r="W70" s="115"/>
      <c r="X70" s="115"/>
      <c r="Y70" s="115"/>
      <c r="Z70" s="115"/>
    </row>
    <row r="71" spans="1:26" s="121" customFormat="1" ht="35.25">
      <c r="A71" s="1200" t="s">
        <v>902</v>
      </c>
      <c r="B71" s="1287">
        <f>+B72+B73</f>
        <v>5442295.5130030597</v>
      </c>
      <c r="C71" s="447"/>
      <c r="D71" s="116"/>
      <c r="E71" s="102"/>
      <c r="F71" s="102"/>
      <c r="G71" s="117"/>
      <c r="H71" s="117"/>
      <c r="I71" s="116"/>
      <c r="J71" s="117"/>
      <c r="K71" s="117"/>
      <c r="L71" s="117"/>
      <c r="M71" s="117"/>
      <c r="N71" s="117"/>
      <c r="O71" s="119"/>
      <c r="P71" s="119"/>
      <c r="Q71" s="115"/>
      <c r="R71" s="115"/>
      <c r="S71" s="115"/>
      <c r="T71" s="115"/>
      <c r="U71" s="115"/>
      <c r="V71" s="115"/>
      <c r="W71" s="115"/>
      <c r="X71" s="115"/>
      <c r="Y71" s="115"/>
      <c r="Z71" s="115"/>
    </row>
    <row r="72" spans="1:26" ht="35.25">
      <c r="A72" s="1201" t="s">
        <v>903</v>
      </c>
      <c r="B72" s="1287">
        <v>3014448.5029879198</v>
      </c>
      <c r="C72" s="447"/>
      <c r="I72" s="117"/>
    </row>
    <row r="73" spans="1:26" ht="35.25">
      <c r="A73" s="1201" t="s">
        <v>904</v>
      </c>
      <c r="B73" s="1287">
        <v>2427847.0100151398</v>
      </c>
      <c r="C73" s="447"/>
      <c r="I73" s="117"/>
      <c r="K73" s="1351" t="s">
        <v>905</v>
      </c>
      <c r="L73" s="1352"/>
      <c r="M73" s="1352"/>
    </row>
    <row r="74" spans="1:26">
      <c r="C74" s="128"/>
      <c r="D74" s="1183" t="s">
        <v>906</v>
      </c>
      <c r="E74" s="1202" t="str">
        <f>+O13</f>
        <v>Mar. 2026</v>
      </c>
      <c r="G74" s="1183" t="s">
        <v>907</v>
      </c>
      <c r="H74" s="1202" t="str">
        <f>+H96</f>
        <v>Mar. 2026</v>
      </c>
      <c r="I74" s="117"/>
      <c r="J74" s="398" t="s">
        <v>2</v>
      </c>
      <c r="K74" s="1203" t="s">
        <v>2</v>
      </c>
      <c r="L74" s="1183" t="s">
        <v>569</v>
      </c>
      <c r="M74" s="1202" t="str">
        <f>+H74</f>
        <v>Mar. 2026</v>
      </c>
    </row>
    <row r="75" spans="1:26">
      <c r="A75" s="117"/>
      <c r="D75" s="1184" t="s">
        <v>908</v>
      </c>
      <c r="E75" s="1287">
        <v>23641779978.07</v>
      </c>
      <c r="G75" s="1184" t="s">
        <v>631</v>
      </c>
      <c r="H75" s="1307">
        <v>2692543002.75</v>
      </c>
      <c r="I75" s="117"/>
      <c r="J75" s="398" t="s">
        <v>2</v>
      </c>
      <c r="K75" s="1205">
        <v>1</v>
      </c>
      <c r="L75" s="1184" t="s">
        <v>571</v>
      </c>
      <c r="M75" s="1307">
        <v>2166930528.7399998</v>
      </c>
    </row>
    <row r="76" spans="1:26">
      <c r="A76" s="117"/>
      <c r="D76" s="1184" t="s">
        <v>909</v>
      </c>
      <c r="E76" s="1287">
        <v>921684314.58000004</v>
      </c>
      <c r="G76" s="1184" t="s">
        <v>632</v>
      </c>
      <c r="H76" s="1307">
        <v>1911758676.5699999</v>
      </c>
      <c r="I76" s="117"/>
      <c r="J76" s="398" t="s">
        <v>2</v>
      </c>
      <c r="K76" s="1205">
        <v>2</v>
      </c>
      <c r="L76" s="1184" t="s">
        <v>572</v>
      </c>
      <c r="M76" s="1307">
        <v>3468931317.6799998</v>
      </c>
    </row>
    <row r="77" spans="1:26" ht="31.5" customHeight="1">
      <c r="A77" s="118"/>
      <c r="D77" s="1184" t="s">
        <v>910</v>
      </c>
      <c r="E77" s="1308"/>
      <c r="G77" s="1184" t="s">
        <v>633</v>
      </c>
      <c r="H77" s="1307">
        <v>1708837492.23</v>
      </c>
      <c r="I77" s="117"/>
      <c r="J77" s="398" t="s">
        <v>2</v>
      </c>
      <c r="K77" s="1205">
        <v>3</v>
      </c>
      <c r="L77" s="1184" t="s">
        <v>911</v>
      </c>
      <c r="M77" s="1307">
        <v>909661253.29999995</v>
      </c>
    </row>
    <row r="78" spans="1:26">
      <c r="A78" s="118"/>
      <c r="D78" s="1184" t="s">
        <v>622</v>
      </c>
      <c r="E78" s="1287">
        <v>2556159709.5700002</v>
      </c>
      <c r="G78" s="1184" t="s">
        <v>634</v>
      </c>
      <c r="H78" s="1307">
        <v>1688407285.71</v>
      </c>
      <c r="I78" s="117"/>
      <c r="J78" s="398" t="s">
        <v>2</v>
      </c>
      <c r="K78" s="1205">
        <v>4</v>
      </c>
      <c r="L78" s="1184" t="s">
        <v>574</v>
      </c>
      <c r="M78" s="1307">
        <v>513965380.30000001</v>
      </c>
    </row>
    <row r="79" spans="1:26">
      <c r="A79" s="118"/>
      <c r="D79" s="1184" t="s">
        <v>623</v>
      </c>
      <c r="E79" s="1287">
        <v>98775494.109999999</v>
      </c>
      <c r="G79" s="1184" t="s">
        <v>635</v>
      </c>
      <c r="H79" s="1307">
        <v>1209495696.54</v>
      </c>
      <c r="I79" s="117"/>
      <c r="J79" s="398" t="s">
        <v>2</v>
      </c>
      <c r="K79" s="1205">
        <v>5</v>
      </c>
      <c r="L79" s="1184" t="s">
        <v>575</v>
      </c>
      <c r="M79" s="1307">
        <v>276945263.75999999</v>
      </c>
    </row>
    <row r="80" spans="1:26">
      <c r="A80" s="118"/>
      <c r="D80" s="1184" t="s">
        <v>624</v>
      </c>
      <c r="E80" s="1287">
        <v>168014369.38999999</v>
      </c>
      <c r="G80" s="1184" t="s">
        <v>538</v>
      </c>
      <c r="H80" s="1307">
        <v>321673836.81</v>
      </c>
      <c r="I80" s="117"/>
      <c r="J80" s="398" t="s">
        <v>2</v>
      </c>
      <c r="K80" s="1205">
        <v>6</v>
      </c>
      <c r="L80" s="1184" t="s">
        <v>576</v>
      </c>
      <c r="M80" s="1307">
        <v>688240506.82000005</v>
      </c>
    </row>
    <row r="81" spans="1:13">
      <c r="A81" s="118"/>
      <c r="D81" s="1184" t="s">
        <v>912</v>
      </c>
      <c r="E81" s="1287">
        <v>195195873.77000001</v>
      </c>
      <c r="G81" s="1184" t="s">
        <v>641</v>
      </c>
      <c r="H81" s="1307">
        <v>166009026.78</v>
      </c>
      <c r="I81" s="117"/>
      <c r="J81" s="398" t="s">
        <v>2</v>
      </c>
      <c r="K81" s="1205">
        <v>7</v>
      </c>
      <c r="L81" s="1184" t="s">
        <v>913</v>
      </c>
      <c r="M81" s="1309"/>
    </row>
    <row r="82" spans="1:13">
      <c r="A82" s="118"/>
      <c r="D82" s="1184" t="s">
        <v>914</v>
      </c>
      <c r="E82" s="1287">
        <v>1115402688.22</v>
      </c>
      <c r="G82" s="1184" t="s">
        <v>643</v>
      </c>
      <c r="H82" s="1307">
        <v>85693189.769999996</v>
      </c>
      <c r="I82" s="117"/>
      <c r="J82" s="398" t="s">
        <v>2</v>
      </c>
      <c r="K82" s="1205">
        <v>8</v>
      </c>
      <c r="L82" s="1184" t="s">
        <v>577</v>
      </c>
      <c r="M82" s="1307">
        <v>159971533.47</v>
      </c>
    </row>
    <row r="83" spans="1:13">
      <c r="A83" s="118"/>
      <c r="D83" s="1184" t="s">
        <v>643</v>
      </c>
      <c r="E83" s="1287">
        <v>245282754.38</v>
      </c>
      <c r="G83" s="1184" t="s">
        <v>637</v>
      </c>
      <c r="H83" s="1307">
        <v>67821404.359999999</v>
      </c>
      <c r="I83" s="117"/>
      <c r="J83" s="398" t="s">
        <v>2</v>
      </c>
      <c r="K83" s="1205">
        <v>9</v>
      </c>
      <c r="L83" s="1184" t="s">
        <v>578</v>
      </c>
      <c r="M83" s="1307">
        <v>159054345.46000001</v>
      </c>
    </row>
    <row r="84" spans="1:13">
      <c r="A84" s="118"/>
      <c r="D84" s="1184" t="s">
        <v>644</v>
      </c>
      <c r="E84" s="1287">
        <v>122641540.45</v>
      </c>
      <c r="G84" s="1184" t="s">
        <v>642</v>
      </c>
      <c r="H84" s="1307">
        <v>69846389.870000005</v>
      </c>
      <c r="I84" s="117"/>
      <c r="J84" s="398" t="s">
        <v>2</v>
      </c>
      <c r="K84" s="1205">
        <v>10</v>
      </c>
      <c r="L84" s="1184" t="s">
        <v>579</v>
      </c>
      <c r="M84" s="1307">
        <v>278541161.44</v>
      </c>
    </row>
    <row r="85" spans="1:13">
      <c r="A85" s="118"/>
      <c r="B85" s="382"/>
      <c r="D85" s="1184" t="s">
        <v>90</v>
      </c>
      <c r="E85" s="1208">
        <f>SUM(E75:E84)</f>
        <v>29064936722.540005</v>
      </c>
      <c r="G85" s="1184" t="s">
        <v>636</v>
      </c>
      <c r="H85" s="1307">
        <v>50126864.43</v>
      </c>
      <c r="I85" s="117"/>
      <c r="J85" s="398" t="s">
        <v>2</v>
      </c>
      <c r="K85" s="1205">
        <v>12</v>
      </c>
      <c r="L85" s="1184" t="s">
        <v>580</v>
      </c>
      <c r="M85" s="1307">
        <v>228156218.68000001</v>
      </c>
    </row>
    <row r="86" spans="1:13">
      <c r="A86" s="118"/>
      <c r="D86" s="117"/>
      <c r="E86" s="117"/>
      <c r="G86" s="1184" t="s">
        <v>644</v>
      </c>
      <c r="H86" s="1307">
        <v>42846103.350000001</v>
      </c>
      <c r="I86" s="117"/>
      <c r="J86" s="398" t="s">
        <v>2</v>
      </c>
      <c r="K86" s="1205">
        <v>13</v>
      </c>
      <c r="L86" s="1184" t="s">
        <v>581</v>
      </c>
      <c r="M86" s="1307">
        <v>245114196.72999999</v>
      </c>
    </row>
    <row r="87" spans="1:13">
      <c r="A87" s="1347" t="s">
        <v>915</v>
      </c>
      <c r="B87" s="1348"/>
      <c r="C87" s="116"/>
      <c r="D87" s="117"/>
      <c r="E87" s="117"/>
      <c r="G87" s="1184" t="s">
        <v>640</v>
      </c>
      <c r="H87" s="1307">
        <v>33478153.609999999</v>
      </c>
      <c r="I87" s="117"/>
      <c r="J87" s="398" t="s">
        <v>2</v>
      </c>
      <c r="K87" s="1205">
        <v>11</v>
      </c>
      <c r="L87" s="1184" t="s">
        <v>582</v>
      </c>
      <c r="M87" s="1307">
        <v>39114002.670000002</v>
      </c>
    </row>
    <row r="88" spans="1:13">
      <c r="A88" s="1166" t="s">
        <v>916</v>
      </c>
      <c r="B88" s="1166" t="s">
        <v>895</v>
      </c>
      <c r="C88" s="116"/>
      <c r="D88" s="1184" t="s">
        <v>917</v>
      </c>
      <c r="E88" s="1202" t="str">
        <f>+E74</f>
        <v>Mar. 2026</v>
      </c>
      <c r="G88" s="1184" t="s">
        <v>639</v>
      </c>
      <c r="H88" s="1307">
        <v>21341551.969999999</v>
      </c>
      <c r="I88" s="117"/>
      <c r="J88" s="398" t="s">
        <v>2</v>
      </c>
      <c r="K88" s="1205">
        <v>15</v>
      </c>
      <c r="L88" s="1184" t="s">
        <v>583</v>
      </c>
      <c r="M88" s="1307">
        <v>50013211.259999998</v>
      </c>
    </row>
    <row r="89" spans="1:13">
      <c r="A89" s="1169" t="s">
        <v>656</v>
      </c>
      <c r="B89" s="1302">
        <v>1297546991448.1799</v>
      </c>
      <c r="C89" s="116"/>
      <c r="D89" s="1184" t="s">
        <v>918</v>
      </c>
      <c r="E89" s="1287">
        <v>27816363153.120003</v>
      </c>
      <c r="F89" s="137"/>
      <c r="G89" s="1184" t="s">
        <v>638</v>
      </c>
      <c r="H89" s="1307">
        <v>23147928.32</v>
      </c>
      <c r="I89" s="117"/>
      <c r="J89" s="398" t="s">
        <v>2</v>
      </c>
      <c r="K89" s="1205">
        <v>14</v>
      </c>
      <c r="L89" s="1184" t="s">
        <v>535</v>
      </c>
      <c r="M89" s="1307">
        <v>91494748.700000003</v>
      </c>
    </row>
    <row r="90" spans="1:13" ht="63">
      <c r="A90" s="1169" t="s">
        <v>657</v>
      </c>
      <c r="B90" s="1302">
        <v>95634277412.399994</v>
      </c>
      <c r="D90" s="1184" t="s">
        <v>563</v>
      </c>
      <c r="E90" s="1287">
        <v>475214961.22000003</v>
      </c>
      <c r="G90" s="1184" t="s">
        <v>919</v>
      </c>
      <c r="H90" s="1209"/>
      <c r="I90" s="117"/>
      <c r="J90" s="398" t="s">
        <v>2</v>
      </c>
      <c r="K90" s="1205">
        <v>16</v>
      </c>
      <c r="L90" s="1184" t="s">
        <v>584</v>
      </c>
      <c r="M90" s="1307">
        <v>75982831.950000003</v>
      </c>
    </row>
    <row r="91" spans="1:13">
      <c r="A91" s="1169" t="s">
        <v>658</v>
      </c>
      <c r="B91" s="1302">
        <v>52012415594.110001</v>
      </c>
      <c r="D91" s="1184" t="s">
        <v>564</v>
      </c>
      <c r="E91" s="1287">
        <v>1360416394.22</v>
      </c>
      <c r="G91" s="1184" t="s">
        <v>920</v>
      </c>
      <c r="H91" s="1209"/>
      <c r="I91" s="117"/>
      <c r="J91" s="398" t="s">
        <v>2</v>
      </c>
      <c r="K91" s="1205">
        <v>19</v>
      </c>
      <c r="L91" s="1184" t="s">
        <v>921</v>
      </c>
      <c r="M91" s="1309"/>
    </row>
    <row r="92" spans="1:13">
      <c r="A92" s="1169" t="s">
        <v>97</v>
      </c>
      <c r="B92" s="1302">
        <v>2003930692.4100001</v>
      </c>
      <c r="D92" s="1184" t="s">
        <v>565</v>
      </c>
      <c r="E92" s="1287">
        <v>193837507.40000001</v>
      </c>
      <c r="G92" s="1184" t="s">
        <v>630</v>
      </c>
      <c r="H92" s="1208">
        <f>SUM(H75:H91)</f>
        <v>10093026603.070002</v>
      </c>
      <c r="I92" s="117"/>
      <c r="J92" s="398" t="s">
        <v>2</v>
      </c>
      <c r="K92" s="1205">
        <v>17</v>
      </c>
      <c r="L92" s="1184" t="s">
        <v>585</v>
      </c>
      <c r="M92" s="1307">
        <v>143588231.69</v>
      </c>
    </row>
    <row r="93" spans="1:13">
      <c r="A93" s="1169" t="s">
        <v>98</v>
      </c>
      <c r="B93" s="1302">
        <v>184113749984.258</v>
      </c>
      <c r="D93" s="1184" t="s">
        <v>922</v>
      </c>
      <c r="E93" s="1206"/>
      <c r="G93" s="116"/>
      <c r="H93" s="116"/>
      <c r="I93" s="117"/>
      <c r="J93" s="398" t="s">
        <v>2</v>
      </c>
      <c r="K93" s="1205">
        <v>18</v>
      </c>
      <c r="L93" s="1184" t="s">
        <v>923</v>
      </c>
      <c r="M93" s="1309"/>
    </row>
    <row r="94" spans="1:13">
      <c r="A94" s="1166" t="s">
        <v>306</v>
      </c>
      <c r="B94" s="1175">
        <f>SUM(B89:B93)</f>
        <v>1631311365131.3579</v>
      </c>
      <c r="C94" s="442"/>
      <c r="D94" s="1184" t="s">
        <v>924</v>
      </c>
      <c r="E94" s="1206"/>
      <c r="G94" s="116"/>
      <c r="H94" s="382">
        <f>99532234537.92-H92</f>
        <v>89439207934.849991</v>
      </c>
      <c r="I94" s="117"/>
      <c r="J94" s="398" t="s">
        <v>2</v>
      </c>
      <c r="K94" s="1205">
        <v>20</v>
      </c>
      <c r="L94" s="1184" t="s">
        <v>925</v>
      </c>
      <c r="M94" s="1309"/>
    </row>
    <row r="95" spans="1:13">
      <c r="A95" s="118"/>
      <c r="B95" s="411"/>
      <c r="D95" s="1184" t="s">
        <v>566</v>
      </c>
      <c r="E95" s="1208">
        <f>SUM(E89:E94)</f>
        <v>29845832015.960007</v>
      </c>
      <c r="F95" s="138"/>
      <c r="G95" s="116"/>
      <c r="H95" s="138"/>
      <c r="I95" s="117"/>
      <c r="J95" s="398" t="s">
        <v>2</v>
      </c>
      <c r="K95" s="1205">
        <v>21</v>
      </c>
      <c r="L95" s="1184" t="s">
        <v>586</v>
      </c>
      <c r="M95" s="1307">
        <v>14850086.140000001</v>
      </c>
    </row>
    <row r="96" spans="1:13">
      <c r="A96" s="118"/>
      <c r="B96" s="382">
        <f>+B94-B62</f>
        <v>0</v>
      </c>
      <c r="G96" s="1183" t="s">
        <v>926</v>
      </c>
      <c r="H96" s="1202" t="str">
        <f>+E74</f>
        <v>Mar. 2026</v>
      </c>
      <c r="K96" s="1205">
        <v>22</v>
      </c>
      <c r="L96" s="1184" t="s">
        <v>587</v>
      </c>
      <c r="M96" s="1207"/>
    </row>
    <row r="97" spans="1:13">
      <c r="D97" s="1183" t="s">
        <v>127</v>
      </c>
      <c r="E97" s="1202" t="str">
        <f>+E88</f>
        <v>Mar. 2026</v>
      </c>
      <c r="F97" s="116"/>
      <c r="G97" s="1184" t="s">
        <v>927</v>
      </c>
      <c r="H97" s="1307">
        <v>1001398556.51</v>
      </c>
      <c r="K97" s="1205">
        <v>23</v>
      </c>
      <c r="L97" s="1184" t="s">
        <v>588</v>
      </c>
      <c r="M97" s="1207"/>
    </row>
    <row r="98" spans="1:13">
      <c r="D98" s="1184" t="s">
        <v>928</v>
      </c>
      <c r="E98" s="1204"/>
      <c r="F98" s="137">
        <f>+E98-155158678.98</f>
        <v>-155158678.97999999</v>
      </c>
      <c r="G98" s="1184" t="s">
        <v>565</v>
      </c>
      <c r="H98" s="1307">
        <v>43575254.060000002</v>
      </c>
      <c r="K98" s="1205">
        <v>24</v>
      </c>
      <c r="L98" s="1184" t="s">
        <v>589</v>
      </c>
      <c r="M98" s="1207"/>
    </row>
    <row r="99" spans="1:13">
      <c r="D99" s="1184" t="s">
        <v>929</v>
      </c>
      <c r="E99" s="1204"/>
      <c r="G99" s="1184" t="s">
        <v>732</v>
      </c>
      <c r="H99" s="1307">
        <v>571528.73</v>
      </c>
      <c r="K99" s="1205">
        <v>25</v>
      </c>
      <c r="L99" s="1184" t="s">
        <v>590</v>
      </c>
      <c r="M99" s="1207"/>
    </row>
    <row r="100" spans="1:13">
      <c r="D100" s="1184" t="s">
        <v>930</v>
      </c>
      <c r="E100" s="1204"/>
      <c r="G100" s="1184" t="s">
        <v>566</v>
      </c>
      <c r="H100" s="1208">
        <f>SUM(H97:H99)</f>
        <v>1045545339.3</v>
      </c>
      <c r="K100" s="1205">
        <v>26</v>
      </c>
      <c r="L100" s="1184" t="s">
        <v>591</v>
      </c>
      <c r="M100" s="1207"/>
    </row>
    <row r="101" spans="1:13">
      <c r="D101" s="1184" t="s">
        <v>931</v>
      </c>
      <c r="E101" s="1204"/>
      <c r="G101" s="116"/>
      <c r="K101" s="1205">
        <v>27</v>
      </c>
      <c r="L101" s="1184" t="s">
        <v>592</v>
      </c>
      <c r="M101" s="1207"/>
    </row>
    <row r="102" spans="1:13">
      <c r="D102" s="1184" t="s">
        <v>932</v>
      </c>
      <c r="E102" s="1204"/>
      <c r="I102" s="117"/>
      <c r="K102" s="1205">
        <v>28</v>
      </c>
      <c r="L102" s="1184" t="s">
        <v>593</v>
      </c>
      <c r="M102" s="1207"/>
    </row>
    <row r="103" spans="1:13">
      <c r="D103" s="1184" t="s">
        <v>566</v>
      </c>
      <c r="E103" s="1208">
        <f>SUM(E98:E102)</f>
        <v>0</v>
      </c>
      <c r="F103" s="138"/>
      <c r="H103" s="383"/>
      <c r="K103" s="1205">
        <v>29</v>
      </c>
      <c r="L103" s="1184" t="s">
        <v>594</v>
      </c>
      <c r="M103" s="1207"/>
    </row>
    <row r="104" spans="1:13">
      <c r="E104" s="138">
        <f>+E95+E103</f>
        <v>29845832015.960007</v>
      </c>
      <c r="K104" s="1205" t="s">
        <v>90</v>
      </c>
      <c r="L104" s="1184" t="s">
        <v>90</v>
      </c>
      <c r="M104" s="1210">
        <f>SUM(M75:M103)</f>
        <v>9510554818.7900028</v>
      </c>
    </row>
    <row r="105" spans="1:13">
      <c r="E105" s="117"/>
      <c r="J105" s="138"/>
      <c r="M105" s="399">
        <f>93185153968.11-M104</f>
        <v>83674599149.319992</v>
      </c>
    </row>
    <row r="106" spans="1:13" ht="34.5" customHeight="1">
      <c r="E106" s="117"/>
      <c r="F106" s="1365" t="s">
        <v>933</v>
      </c>
      <c r="G106" s="1366"/>
      <c r="H106" s="1366"/>
      <c r="J106" s="138"/>
      <c r="M106" s="399"/>
    </row>
    <row r="107" spans="1:13" ht="33.75">
      <c r="A107" s="1361" t="s">
        <v>943</v>
      </c>
      <c r="B107" s="1361"/>
      <c r="C107" s="1361"/>
      <c r="D107" s="1361"/>
      <c r="E107" s="117"/>
      <c r="F107" s="1166" t="s">
        <v>934</v>
      </c>
      <c r="G107" s="1166" t="s">
        <v>827</v>
      </c>
      <c r="H107" s="1166" t="s">
        <v>828</v>
      </c>
      <c r="J107" s="115"/>
      <c r="K107" s="115"/>
      <c r="L107" s="115"/>
      <c r="M107" s="115"/>
    </row>
    <row r="108" spans="1:13" ht="33.75">
      <c r="A108" s="1189" t="s">
        <v>103</v>
      </c>
      <c r="B108" s="1187" t="s">
        <v>90</v>
      </c>
      <c r="C108" s="1187" t="s">
        <v>197</v>
      </c>
      <c r="D108" s="1187" t="s">
        <v>96</v>
      </c>
      <c r="F108" s="1211" t="s">
        <v>935</v>
      </c>
      <c r="G108" s="1302">
        <v>13759</v>
      </c>
      <c r="H108" s="1302">
        <v>213740</v>
      </c>
      <c r="J108" s="119"/>
      <c r="K108" s="119"/>
      <c r="L108" s="115"/>
      <c r="M108" s="115"/>
    </row>
    <row r="109" spans="1:13">
      <c r="A109" s="1191" t="s">
        <v>200</v>
      </c>
      <c r="B109" s="1192">
        <f>+C109+D109</f>
        <v>462720</v>
      </c>
      <c r="C109" s="1291">
        <v>236459</v>
      </c>
      <c r="D109" s="1291">
        <v>226261</v>
      </c>
      <c r="F109" s="1211" t="s">
        <v>936</v>
      </c>
      <c r="G109" s="1302">
        <v>66950</v>
      </c>
      <c r="H109" s="1302">
        <v>1314879</v>
      </c>
      <c r="J109" s="119"/>
      <c r="K109" s="119"/>
      <c r="L109" s="115"/>
      <c r="M109" s="115"/>
    </row>
    <row r="110" spans="1:13">
      <c r="A110" s="1191" t="s">
        <v>202</v>
      </c>
      <c r="B110" s="1192">
        <f t="shared" ref="B110:B126" si="6">+C110+D110</f>
        <v>609026</v>
      </c>
      <c r="C110" s="1291">
        <v>311136</v>
      </c>
      <c r="D110" s="1291">
        <v>297890</v>
      </c>
      <c r="F110" s="1211" t="s">
        <v>937</v>
      </c>
      <c r="G110" s="1302">
        <v>26668</v>
      </c>
      <c r="H110" s="1302">
        <v>900396</v>
      </c>
      <c r="J110" s="119"/>
      <c r="K110" s="119"/>
      <c r="L110" s="115"/>
      <c r="M110" s="115"/>
    </row>
    <row r="111" spans="1:13">
      <c r="A111" s="1191" t="s">
        <v>204</v>
      </c>
      <c r="B111" s="1192">
        <f t="shared" si="6"/>
        <v>660364</v>
      </c>
      <c r="C111" s="1291">
        <v>337093</v>
      </c>
      <c r="D111" s="1291">
        <v>323271</v>
      </c>
      <c r="F111" s="1211" t="s">
        <v>938</v>
      </c>
      <c r="G111" s="1302">
        <v>8315</v>
      </c>
      <c r="H111" s="1302">
        <v>163057</v>
      </c>
      <c r="J111" s="119"/>
      <c r="K111" s="119"/>
      <c r="L111" s="115"/>
      <c r="M111" s="115"/>
    </row>
    <row r="112" spans="1:13">
      <c r="A112" s="1191" t="s">
        <v>205</v>
      </c>
      <c r="B112" s="1192">
        <f t="shared" si="6"/>
        <v>556640</v>
      </c>
      <c r="C112" s="1291">
        <v>277634</v>
      </c>
      <c r="D112" s="1291">
        <v>279006</v>
      </c>
      <c r="F112" s="1166" t="s">
        <v>306</v>
      </c>
      <c r="G112" s="1175">
        <f>SUM(G108:G111)</f>
        <v>115692</v>
      </c>
      <c r="H112" s="1175">
        <f>SUM(H108:H111)</f>
        <v>2592072</v>
      </c>
      <c r="I112" s="117"/>
      <c r="J112" s="119"/>
      <c r="K112" s="119"/>
      <c r="L112" s="115"/>
      <c r="M112" s="115"/>
    </row>
    <row r="113" spans="1:13">
      <c r="A113" s="1191" t="s">
        <v>206</v>
      </c>
      <c r="B113" s="1192">
        <f t="shared" si="6"/>
        <v>624217</v>
      </c>
      <c r="C113" s="1291">
        <v>297483</v>
      </c>
      <c r="D113" s="1291">
        <v>326734</v>
      </c>
      <c r="G113" s="123">
        <f>+G112-B14</f>
        <v>0</v>
      </c>
      <c r="H113" s="123">
        <f>+H112-D14</f>
        <v>0</v>
      </c>
      <c r="I113" s="117"/>
      <c r="J113" s="119"/>
      <c r="K113" s="119"/>
      <c r="L113" s="115"/>
      <c r="M113" s="115"/>
    </row>
    <row r="114" spans="1:13">
      <c r="A114" s="1191" t="s">
        <v>207</v>
      </c>
      <c r="B114" s="1192">
        <f t="shared" si="6"/>
        <v>856551</v>
      </c>
      <c r="C114" s="1291">
        <v>427791</v>
      </c>
      <c r="D114" s="1291">
        <v>428760</v>
      </c>
      <c r="I114" s="117"/>
      <c r="J114" s="119"/>
      <c r="K114" s="119"/>
      <c r="L114" s="115"/>
      <c r="M114" s="115"/>
    </row>
    <row r="115" spans="1:13">
      <c r="A115" s="1191" t="s">
        <v>208</v>
      </c>
      <c r="B115" s="1192">
        <f t="shared" si="6"/>
        <v>907537</v>
      </c>
      <c r="C115" s="1291">
        <v>454135</v>
      </c>
      <c r="D115" s="1291">
        <v>453402</v>
      </c>
      <c r="I115" s="117"/>
      <c r="J115" s="119"/>
      <c r="K115" s="119"/>
      <c r="L115" s="115"/>
      <c r="M115" s="115"/>
    </row>
    <row r="116" spans="1:13">
      <c r="A116" s="1191" t="s">
        <v>209</v>
      </c>
      <c r="B116" s="1192">
        <f t="shared" si="6"/>
        <v>862787</v>
      </c>
      <c r="C116" s="1291">
        <v>433399</v>
      </c>
      <c r="D116" s="1291">
        <v>429388</v>
      </c>
      <c r="I116" s="117"/>
      <c r="J116" s="119"/>
      <c r="K116" s="119"/>
      <c r="L116" s="115"/>
      <c r="M116" s="115"/>
    </row>
    <row r="117" spans="1:13">
      <c r="A117" s="1191" t="s">
        <v>210</v>
      </c>
      <c r="B117" s="1192">
        <f t="shared" si="6"/>
        <v>792242</v>
      </c>
      <c r="C117" s="1291">
        <v>397077</v>
      </c>
      <c r="D117" s="1291">
        <v>395165</v>
      </c>
      <c r="I117" s="117"/>
      <c r="J117" s="119"/>
      <c r="K117" s="119"/>
      <c r="L117" s="115"/>
      <c r="M117" s="115"/>
    </row>
    <row r="118" spans="1:13">
      <c r="A118" s="1191" t="s">
        <v>211</v>
      </c>
      <c r="B118" s="1192">
        <f t="shared" si="6"/>
        <v>779695</v>
      </c>
      <c r="C118" s="1291">
        <v>389929</v>
      </c>
      <c r="D118" s="1291">
        <v>389766</v>
      </c>
      <c r="I118" s="117"/>
      <c r="J118" s="119"/>
      <c r="K118" s="119"/>
      <c r="L118" s="115"/>
      <c r="M118" s="115"/>
    </row>
    <row r="119" spans="1:13">
      <c r="A119" s="1191" t="s">
        <v>212</v>
      </c>
      <c r="B119" s="1192">
        <f t="shared" si="6"/>
        <v>727248</v>
      </c>
      <c r="C119" s="1291">
        <v>363592</v>
      </c>
      <c r="D119" s="1291">
        <v>363656</v>
      </c>
      <c r="I119" s="117"/>
      <c r="J119" s="119"/>
      <c r="K119" s="119"/>
      <c r="L119" s="115"/>
      <c r="M119" s="115"/>
    </row>
    <row r="120" spans="1:13">
      <c r="A120" s="1191" t="s">
        <v>213</v>
      </c>
      <c r="B120" s="1192">
        <f t="shared" si="6"/>
        <v>684654</v>
      </c>
      <c r="C120" s="1291">
        <v>339725</v>
      </c>
      <c r="D120" s="1291">
        <v>344929</v>
      </c>
      <c r="I120" s="117"/>
      <c r="J120" s="119"/>
      <c r="K120" s="119"/>
      <c r="L120" s="115"/>
      <c r="M120" s="115"/>
    </row>
    <row r="121" spans="1:13">
      <c r="A121" s="1191" t="s">
        <v>214</v>
      </c>
      <c r="B121" s="1192">
        <f t="shared" si="6"/>
        <v>580827</v>
      </c>
      <c r="C121" s="1291">
        <v>284415</v>
      </c>
      <c r="D121" s="1291">
        <v>296412</v>
      </c>
      <c r="I121" s="117"/>
    </row>
    <row r="122" spans="1:13">
      <c r="A122" s="1191" t="s">
        <v>215</v>
      </c>
      <c r="B122" s="1192">
        <f t="shared" si="6"/>
        <v>450355</v>
      </c>
      <c r="C122" s="1291">
        <v>219108</v>
      </c>
      <c r="D122" s="1291">
        <v>231247</v>
      </c>
    </row>
    <row r="123" spans="1:13">
      <c r="A123" s="1191" t="s">
        <v>216</v>
      </c>
      <c r="B123" s="1192">
        <f t="shared" si="6"/>
        <v>364394</v>
      </c>
      <c r="C123" s="1291">
        <v>175049</v>
      </c>
      <c r="D123" s="1291">
        <v>189345</v>
      </c>
    </row>
    <row r="124" spans="1:13">
      <c r="A124" s="1191" t="s">
        <v>217</v>
      </c>
      <c r="B124" s="1192">
        <f t="shared" si="6"/>
        <v>261690</v>
      </c>
      <c r="C124" s="1291">
        <v>123625</v>
      </c>
      <c r="D124" s="1291">
        <v>138065</v>
      </c>
    </row>
    <row r="125" spans="1:13">
      <c r="A125" s="1191" t="s">
        <v>218</v>
      </c>
      <c r="B125" s="1192">
        <f t="shared" si="6"/>
        <v>166060</v>
      </c>
      <c r="C125" s="1291">
        <v>78200</v>
      </c>
      <c r="D125" s="1291">
        <v>87860</v>
      </c>
    </row>
    <row r="126" spans="1:13">
      <c r="A126" s="1191" t="s">
        <v>939</v>
      </c>
      <c r="B126" s="1192">
        <f t="shared" si="6"/>
        <v>301107</v>
      </c>
      <c r="C126" s="1291">
        <v>141747</v>
      </c>
      <c r="D126" s="1291">
        <v>159360</v>
      </c>
    </row>
    <row r="127" spans="1:13" ht="33.75">
      <c r="A127" s="1191" t="s">
        <v>90</v>
      </c>
      <c r="B127" s="1189">
        <f>SUM(B109:B126)</f>
        <v>10648114</v>
      </c>
      <c r="C127" s="1189">
        <f>SUM(C109:C126)</f>
        <v>5287597</v>
      </c>
      <c r="D127" s="1190">
        <f>SUM(D109:D126)</f>
        <v>5360517</v>
      </c>
    </row>
    <row r="128" spans="1:13" ht="33.75">
      <c r="A128" s="121"/>
      <c r="B128" s="121"/>
      <c r="C128" s="121"/>
      <c r="D128" s="1227">
        <f>+B127-C22</f>
        <v>0</v>
      </c>
    </row>
    <row r="134" spans="1:4" ht="33.75">
      <c r="A134" s="1361" t="s">
        <v>940</v>
      </c>
      <c r="B134" s="1361"/>
      <c r="C134" s="1361"/>
      <c r="D134" s="1361"/>
    </row>
    <row r="135" spans="1:4" ht="33.75">
      <c r="A135" s="1189" t="s">
        <v>103</v>
      </c>
      <c r="B135" s="1187" t="s">
        <v>90</v>
      </c>
      <c r="C135" s="1187" t="s">
        <v>197</v>
      </c>
      <c r="D135" s="1187" t="s">
        <v>96</v>
      </c>
    </row>
    <row r="136" spans="1:4">
      <c r="A136" s="1191" t="s">
        <v>200</v>
      </c>
      <c r="B136" s="1192">
        <f>+C136+D136</f>
        <v>363865</v>
      </c>
      <c r="C136" s="1292">
        <v>185173</v>
      </c>
      <c r="D136" s="1292">
        <v>178692</v>
      </c>
    </row>
    <row r="137" spans="1:4">
      <c r="A137" s="1191" t="s">
        <v>202</v>
      </c>
      <c r="B137" s="1192">
        <f t="shared" ref="B137:B153" si="7">+C137+D137</f>
        <v>448817</v>
      </c>
      <c r="C137" s="1292">
        <v>228735</v>
      </c>
      <c r="D137" s="1292">
        <v>220082</v>
      </c>
    </row>
    <row r="138" spans="1:4">
      <c r="A138" s="1191" t="s">
        <v>204</v>
      </c>
      <c r="B138" s="1192">
        <f t="shared" si="7"/>
        <v>457583</v>
      </c>
      <c r="C138" s="1292">
        <v>233484</v>
      </c>
      <c r="D138" s="1292">
        <v>224099</v>
      </c>
    </row>
    <row r="139" spans="1:4">
      <c r="A139" s="1191" t="s">
        <v>205</v>
      </c>
      <c r="B139" s="1192">
        <f t="shared" si="7"/>
        <v>354559</v>
      </c>
      <c r="C139" s="1292">
        <v>179604</v>
      </c>
      <c r="D139" s="1292">
        <v>174955</v>
      </c>
    </row>
    <row r="140" spans="1:4">
      <c r="A140" s="1191" t="s">
        <v>206</v>
      </c>
      <c r="B140" s="1192">
        <f t="shared" si="7"/>
        <v>338479</v>
      </c>
      <c r="C140" s="1292">
        <v>167523</v>
      </c>
      <c r="D140" s="1292">
        <v>170956</v>
      </c>
    </row>
    <row r="141" spans="1:4">
      <c r="A141" s="1191" t="s">
        <v>207</v>
      </c>
      <c r="B141" s="1192">
        <f t="shared" si="7"/>
        <v>420546</v>
      </c>
      <c r="C141" s="1292">
        <v>198131</v>
      </c>
      <c r="D141" s="1292">
        <v>222415</v>
      </c>
    </row>
    <row r="142" spans="1:4">
      <c r="A142" s="1191" t="s">
        <v>208</v>
      </c>
      <c r="B142" s="1192">
        <f t="shared" si="7"/>
        <v>448456</v>
      </c>
      <c r="C142" s="1292">
        <v>212373</v>
      </c>
      <c r="D142" s="1292">
        <v>236083</v>
      </c>
    </row>
    <row r="143" spans="1:4">
      <c r="A143" s="1191" t="s">
        <v>209</v>
      </c>
      <c r="B143" s="1192">
        <f>+C143+D143</f>
        <v>404499</v>
      </c>
      <c r="C143" s="1292">
        <v>195939</v>
      </c>
      <c r="D143" s="1292">
        <v>208560</v>
      </c>
    </row>
    <row r="144" spans="1:4">
      <c r="A144" s="1191" t="s">
        <v>210</v>
      </c>
      <c r="B144" s="1192">
        <f t="shared" si="7"/>
        <v>345155</v>
      </c>
      <c r="C144" s="1292">
        <v>170219</v>
      </c>
      <c r="D144" s="1292">
        <v>174936</v>
      </c>
    </row>
    <row r="145" spans="1:9">
      <c r="A145" s="1191" t="s">
        <v>211</v>
      </c>
      <c r="B145" s="1192">
        <f t="shared" si="7"/>
        <v>311705</v>
      </c>
      <c r="C145" s="1292">
        <v>156464</v>
      </c>
      <c r="D145" s="1292">
        <v>155241</v>
      </c>
    </row>
    <row r="146" spans="1:9">
      <c r="A146" s="1191" t="s">
        <v>212</v>
      </c>
      <c r="B146" s="1192">
        <f t="shared" si="7"/>
        <v>262091</v>
      </c>
      <c r="C146" s="1292">
        <v>132659</v>
      </c>
      <c r="D146" s="1292">
        <v>129432</v>
      </c>
    </row>
    <row r="147" spans="1:9">
      <c r="A147" s="1191" t="s">
        <v>213</v>
      </c>
      <c r="B147" s="1192">
        <f t="shared" si="7"/>
        <v>226180</v>
      </c>
      <c r="C147" s="1292">
        <v>113917</v>
      </c>
      <c r="D147" s="1292">
        <v>112263</v>
      </c>
    </row>
    <row r="148" spans="1:9">
      <c r="A148" s="1191" t="s">
        <v>214</v>
      </c>
      <c r="B148" s="1192">
        <f t="shared" si="7"/>
        <v>171890</v>
      </c>
      <c r="C148" s="1292">
        <v>86771</v>
      </c>
      <c r="D148" s="1292">
        <v>85119</v>
      </c>
    </row>
    <row r="149" spans="1:9">
      <c r="A149" s="1191" t="s">
        <v>215</v>
      </c>
      <c r="B149" s="1192">
        <f t="shared" si="7"/>
        <v>116276</v>
      </c>
      <c r="C149" s="1292">
        <v>58273</v>
      </c>
      <c r="D149" s="1292">
        <v>58003</v>
      </c>
    </row>
    <row r="150" spans="1:9">
      <c r="A150" s="1191" t="s">
        <v>216</v>
      </c>
      <c r="B150" s="1192">
        <f t="shared" si="7"/>
        <v>82861</v>
      </c>
      <c r="C150" s="1292">
        <v>40068</v>
      </c>
      <c r="D150" s="1292">
        <v>42793</v>
      </c>
    </row>
    <row r="151" spans="1:9">
      <c r="A151" s="1191" t="s">
        <v>217</v>
      </c>
      <c r="B151" s="1192">
        <f t="shared" si="7"/>
        <v>52053</v>
      </c>
      <c r="C151" s="1292">
        <v>24037</v>
      </c>
      <c r="D151" s="1292">
        <v>28016</v>
      </c>
    </row>
    <row r="152" spans="1:9">
      <c r="A152" s="1191" t="s">
        <v>218</v>
      </c>
      <c r="B152" s="1192">
        <f t="shared" si="7"/>
        <v>27826</v>
      </c>
      <c r="C152" s="1292">
        <v>12162</v>
      </c>
      <c r="D152" s="1292">
        <v>15664</v>
      </c>
    </row>
    <row r="153" spans="1:9">
      <c r="A153" s="1191" t="s">
        <v>939</v>
      </c>
      <c r="B153" s="1192">
        <f t="shared" si="7"/>
        <v>23588</v>
      </c>
      <c r="C153" s="1292">
        <v>9510</v>
      </c>
      <c r="D153" s="1292">
        <v>14078</v>
      </c>
    </row>
    <row r="154" spans="1:9" ht="33.75">
      <c r="A154" s="1191" t="s">
        <v>90</v>
      </c>
      <c r="B154" s="1189">
        <f>SUM(B136:B153)</f>
        <v>4856429</v>
      </c>
      <c r="C154" s="1189">
        <f>SUM(C136:C153)</f>
        <v>2405042</v>
      </c>
      <c r="D154" s="1190">
        <f>SUM(D136:D153)</f>
        <v>2451387</v>
      </c>
    </row>
    <row r="155" spans="1:9" ht="33.75">
      <c r="A155" s="121"/>
      <c r="B155" s="121"/>
      <c r="C155" s="121"/>
      <c r="D155" s="1173">
        <f>+B154-C52</f>
        <v>4856429</v>
      </c>
      <c r="E155" s="128">
        <f>+B154-C30</f>
        <v>0</v>
      </c>
    </row>
    <row r="160" spans="1:9">
      <c r="I160" s="117"/>
    </row>
    <row r="161" spans="1:9">
      <c r="I161" s="117"/>
    </row>
    <row r="162" spans="1:9">
      <c r="I162" s="117"/>
    </row>
    <row r="163" spans="1:9">
      <c r="I163" s="117"/>
    </row>
    <row r="164" spans="1:9" ht="33.75">
      <c r="A164" s="1363" t="s">
        <v>941</v>
      </c>
      <c r="B164" s="1363"/>
      <c r="C164" s="1363"/>
      <c r="D164" s="1363"/>
      <c r="I164" s="117"/>
    </row>
    <row r="165" spans="1:9" ht="33.75">
      <c r="A165" s="1213" t="s">
        <v>103</v>
      </c>
      <c r="B165" s="1212" t="s">
        <v>90</v>
      </c>
      <c r="C165" s="1212" t="s">
        <v>197</v>
      </c>
      <c r="D165" s="1212" t="s">
        <v>96</v>
      </c>
      <c r="I165" s="117"/>
    </row>
    <row r="166" spans="1:9">
      <c r="A166" s="1214" t="s">
        <v>200</v>
      </c>
      <c r="B166" s="1192">
        <f>+C166+D166</f>
        <v>98042</v>
      </c>
      <c r="C166" s="1291">
        <v>50874</v>
      </c>
      <c r="D166" s="1291">
        <v>47168</v>
      </c>
      <c r="E166" s="117"/>
      <c r="I166" s="117"/>
    </row>
    <row r="167" spans="1:9">
      <c r="A167" s="1214" t="s">
        <v>202</v>
      </c>
      <c r="B167" s="1192">
        <f t="shared" ref="B167:B183" si="8">+C167+D167</f>
        <v>158318</v>
      </c>
      <c r="C167" s="1291">
        <v>81439</v>
      </c>
      <c r="D167" s="1291">
        <v>76879</v>
      </c>
      <c r="E167" s="117"/>
      <c r="I167" s="117"/>
    </row>
    <row r="168" spans="1:9">
      <c r="A168" s="1214" t="s">
        <v>204</v>
      </c>
      <c r="B168" s="1192">
        <f t="shared" si="8"/>
        <v>199493</v>
      </c>
      <c r="C168" s="1291">
        <v>101943</v>
      </c>
      <c r="D168" s="1291">
        <v>97550</v>
      </c>
      <c r="E168" s="117"/>
      <c r="I168" s="117"/>
    </row>
    <row r="169" spans="1:9">
      <c r="A169" s="1214" t="s">
        <v>205</v>
      </c>
      <c r="B169" s="1192">
        <f t="shared" si="8"/>
        <v>197539</v>
      </c>
      <c r="C169" s="1291">
        <v>95821</v>
      </c>
      <c r="D169" s="1291">
        <v>101718</v>
      </c>
      <c r="E169" s="117"/>
      <c r="I169" s="117"/>
    </row>
    <row r="170" spans="1:9">
      <c r="A170" s="1214" t="s">
        <v>206</v>
      </c>
      <c r="B170" s="1192">
        <f t="shared" si="8"/>
        <v>282831</v>
      </c>
      <c r="C170" s="1291">
        <v>128705</v>
      </c>
      <c r="D170" s="1291">
        <v>154126</v>
      </c>
      <c r="E170" s="117"/>
      <c r="I170" s="117"/>
    </row>
    <row r="171" spans="1:9">
      <c r="A171" s="1214" t="s">
        <v>207</v>
      </c>
      <c r="B171" s="1192">
        <f t="shared" si="8"/>
        <v>434753</v>
      </c>
      <c r="C171" s="1291">
        <v>229162</v>
      </c>
      <c r="D171" s="1291">
        <v>205591</v>
      </c>
      <c r="E171" s="117"/>
      <c r="I171" s="117"/>
    </row>
    <row r="172" spans="1:9">
      <c r="A172" s="1214" t="s">
        <v>208</v>
      </c>
      <c r="B172" s="1192">
        <f t="shared" si="8"/>
        <v>458220</v>
      </c>
      <c r="C172" s="1291">
        <v>241453</v>
      </c>
      <c r="D172" s="1291">
        <v>216767</v>
      </c>
      <c r="E172" s="117"/>
      <c r="I172" s="117"/>
    </row>
    <row r="173" spans="1:9">
      <c r="A173" s="1214" t="s">
        <v>209</v>
      </c>
      <c r="B173" s="1192">
        <f t="shared" si="8"/>
        <v>457191</v>
      </c>
      <c r="C173" s="1291">
        <v>237100</v>
      </c>
      <c r="D173" s="1291">
        <v>220091</v>
      </c>
      <c r="E173" s="117"/>
      <c r="I173" s="117"/>
    </row>
    <row r="174" spans="1:9">
      <c r="A174" s="1214" t="s">
        <v>210</v>
      </c>
      <c r="B174" s="1192">
        <f t="shared" si="8"/>
        <v>445065</v>
      </c>
      <c r="C174" s="1291">
        <v>226003</v>
      </c>
      <c r="D174" s="1291">
        <v>219062</v>
      </c>
      <c r="E174" s="117"/>
      <c r="I174" s="117"/>
    </row>
    <row r="175" spans="1:9">
      <c r="A175" s="1214" t="s">
        <v>211</v>
      </c>
      <c r="B175" s="1192">
        <f t="shared" si="8"/>
        <v>464320</v>
      </c>
      <c r="C175" s="1291">
        <v>231660</v>
      </c>
      <c r="D175" s="1291">
        <v>232660</v>
      </c>
      <c r="E175" s="117"/>
      <c r="I175" s="117"/>
    </row>
    <row r="176" spans="1:9">
      <c r="A176" s="1214" t="s">
        <v>212</v>
      </c>
      <c r="B176" s="1192">
        <f t="shared" si="8"/>
        <v>459500</v>
      </c>
      <c r="C176" s="1291">
        <v>228029</v>
      </c>
      <c r="D176" s="1291">
        <v>231471</v>
      </c>
      <c r="E176" s="117"/>
      <c r="I176" s="117"/>
    </row>
    <row r="177" spans="1:9">
      <c r="A177" s="1214" t="s">
        <v>213</v>
      </c>
      <c r="B177" s="1192">
        <f t="shared" si="8"/>
        <v>450451</v>
      </c>
      <c r="C177" s="1291">
        <v>221523</v>
      </c>
      <c r="D177" s="1291">
        <v>228928</v>
      </c>
      <c r="E177" s="117"/>
      <c r="I177" s="117"/>
    </row>
    <row r="178" spans="1:9">
      <c r="A178" s="1214" t="s">
        <v>214</v>
      </c>
      <c r="B178" s="1192">
        <f t="shared" si="8"/>
        <v>397697</v>
      </c>
      <c r="C178" s="1291">
        <v>192210</v>
      </c>
      <c r="D178" s="1291">
        <v>205487</v>
      </c>
      <c r="E178" s="117"/>
      <c r="I178" s="117"/>
    </row>
    <row r="179" spans="1:9">
      <c r="A179" s="1214" t="s">
        <v>215</v>
      </c>
      <c r="B179" s="1192">
        <f t="shared" si="8"/>
        <v>319522</v>
      </c>
      <c r="C179" s="1291">
        <v>154462</v>
      </c>
      <c r="D179" s="1291">
        <v>165060</v>
      </c>
      <c r="E179" s="117"/>
      <c r="I179" s="117"/>
    </row>
    <row r="180" spans="1:9">
      <c r="A180" s="1214" t="s">
        <v>216</v>
      </c>
      <c r="B180" s="1192">
        <f t="shared" si="8"/>
        <v>265131</v>
      </c>
      <c r="C180" s="1291">
        <v>127379</v>
      </c>
      <c r="D180" s="1291">
        <v>137752</v>
      </c>
      <c r="E180" s="117"/>
      <c r="I180" s="117"/>
    </row>
    <row r="181" spans="1:9">
      <c r="A181" s="1214" t="s">
        <v>217</v>
      </c>
      <c r="B181" s="1192">
        <f t="shared" si="8"/>
        <v>194754</v>
      </c>
      <c r="C181" s="1291">
        <v>92779</v>
      </c>
      <c r="D181" s="1291">
        <v>101975</v>
      </c>
      <c r="E181" s="117"/>
      <c r="I181" s="117"/>
    </row>
    <row r="182" spans="1:9">
      <c r="A182" s="1214" t="s">
        <v>218</v>
      </c>
      <c r="B182" s="1192">
        <f t="shared" si="8"/>
        <v>127050</v>
      </c>
      <c r="C182" s="1291">
        <v>60453</v>
      </c>
      <c r="D182" s="1291">
        <v>66597</v>
      </c>
      <c r="E182" s="117"/>
      <c r="I182" s="117"/>
    </row>
    <row r="183" spans="1:9">
      <c r="A183" s="1214" t="s">
        <v>939</v>
      </c>
      <c r="B183" s="1192">
        <f t="shared" si="8"/>
        <v>263220</v>
      </c>
      <c r="C183" s="1291">
        <v>124847</v>
      </c>
      <c r="D183" s="1291">
        <v>138373</v>
      </c>
      <c r="E183" s="117"/>
      <c r="I183" s="117"/>
    </row>
    <row r="184" spans="1:9" ht="33.75">
      <c r="A184" s="1214" t="s">
        <v>90</v>
      </c>
      <c r="B184" s="1213">
        <f>SUM(B166:B183)</f>
        <v>5673097</v>
      </c>
      <c r="C184" s="1213">
        <f>SUM(C166:C183)</f>
        <v>2825842</v>
      </c>
      <c r="D184" s="1215">
        <f>SUM(D166:D183)</f>
        <v>2847255</v>
      </c>
      <c r="E184" s="117"/>
    </row>
    <row r="185" spans="1:9" ht="33.75">
      <c r="A185" s="121"/>
      <c r="B185" s="121"/>
      <c r="C185" s="121"/>
      <c r="D185" s="1173">
        <f>+B184-C39</f>
        <v>0</v>
      </c>
    </row>
    <row r="189" spans="1:9" ht="69.75" customHeight="1">
      <c r="A189" s="1364" t="s">
        <v>942</v>
      </c>
      <c r="B189" s="1364"/>
      <c r="C189" s="1364"/>
      <c r="D189" s="1364"/>
    </row>
    <row r="190" spans="1:9" ht="51.75" customHeight="1">
      <c r="A190" s="1217" t="s">
        <v>103</v>
      </c>
      <c r="B190" s="1216" t="s">
        <v>90</v>
      </c>
      <c r="C190" s="1216" t="s">
        <v>197</v>
      </c>
      <c r="D190" s="1216" t="s">
        <v>96</v>
      </c>
    </row>
    <row r="191" spans="1:9">
      <c r="A191" s="1218" t="s">
        <v>200</v>
      </c>
      <c r="B191" s="1219">
        <f>+C191+D191</f>
        <v>813</v>
      </c>
      <c r="C191" s="1293">
        <v>412</v>
      </c>
      <c r="D191" s="1293">
        <v>401</v>
      </c>
      <c r="G191" s="116"/>
    </row>
    <row r="192" spans="1:9">
      <c r="A192" s="1218" t="s">
        <v>202</v>
      </c>
      <c r="B192" s="1219">
        <f t="shared" ref="B192:B208" si="9">+C192+D192</f>
        <v>1891</v>
      </c>
      <c r="C192" s="1293">
        <v>962</v>
      </c>
      <c r="D192" s="1293">
        <v>929</v>
      </c>
    </row>
    <row r="193" spans="1:7">
      <c r="A193" s="1218" t="s">
        <v>204</v>
      </c>
      <c r="B193" s="1219">
        <f t="shared" si="9"/>
        <v>3288</v>
      </c>
      <c r="C193" s="1293">
        <v>1666</v>
      </c>
      <c r="D193" s="1293">
        <v>1622</v>
      </c>
      <c r="F193" s="116"/>
    </row>
    <row r="194" spans="1:7">
      <c r="A194" s="1218" t="s">
        <v>205</v>
      </c>
      <c r="B194" s="1219">
        <f t="shared" si="9"/>
        <v>4542</v>
      </c>
      <c r="C194" s="1293">
        <v>2209</v>
      </c>
      <c r="D194" s="1293">
        <v>2333</v>
      </c>
    </row>
    <row r="195" spans="1:7">
      <c r="A195" s="1218" t="s">
        <v>206</v>
      </c>
      <c r="B195" s="1219">
        <f t="shared" si="9"/>
        <v>2907</v>
      </c>
      <c r="C195" s="1293">
        <v>1255</v>
      </c>
      <c r="D195" s="1293">
        <v>1652</v>
      </c>
    </row>
    <row r="196" spans="1:7">
      <c r="A196" s="1218" t="s">
        <v>207</v>
      </c>
      <c r="B196" s="1219">
        <f t="shared" si="9"/>
        <v>1252</v>
      </c>
      <c r="C196" s="1293">
        <v>498</v>
      </c>
      <c r="D196" s="1293">
        <v>754</v>
      </c>
    </row>
    <row r="197" spans="1:7">
      <c r="A197" s="1218" t="s">
        <v>208</v>
      </c>
      <c r="B197" s="1219">
        <f t="shared" si="9"/>
        <v>861</v>
      </c>
      <c r="C197" s="1293">
        <v>309</v>
      </c>
      <c r="D197" s="1293">
        <v>552</v>
      </c>
      <c r="G197" s="119"/>
    </row>
    <row r="198" spans="1:7">
      <c r="A198" s="1218" t="s">
        <v>209</v>
      </c>
      <c r="B198" s="1219">
        <f t="shared" si="9"/>
        <v>1097</v>
      </c>
      <c r="C198" s="1293">
        <v>360</v>
      </c>
      <c r="D198" s="1293">
        <v>737</v>
      </c>
      <c r="G198" s="119"/>
    </row>
    <row r="199" spans="1:7">
      <c r="A199" s="1218" t="s">
        <v>210</v>
      </c>
      <c r="B199" s="1219">
        <f t="shared" si="9"/>
        <v>2022</v>
      </c>
      <c r="C199" s="1293">
        <v>855</v>
      </c>
      <c r="D199" s="1293">
        <v>1167</v>
      </c>
      <c r="F199" s="119"/>
      <c r="G199" s="115"/>
    </row>
    <row r="200" spans="1:7">
      <c r="A200" s="1218" t="s">
        <v>211</v>
      </c>
      <c r="B200" s="1219">
        <f t="shared" si="9"/>
        <v>3670</v>
      </c>
      <c r="C200" s="1293">
        <v>1805</v>
      </c>
      <c r="D200" s="1293">
        <v>1865</v>
      </c>
      <c r="F200" s="119"/>
      <c r="G200" s="115"/>
    </row>
    <row r="201" spans="1:7">
      <c r="A201" s="1218" t="s">
        <v>212</v>
      </c>
      <c r="B201" s="1219">
        <f t="shared" si="9"/>
        <v>5657</v>
      </c>
      <c r="C201" s="1293">
        <v>2904</v>
      </c>
      <c r="D201" s="1293">
        <v>2753</v>
      </c>
      <c r="F201" s="115"/>
      <c r="G201" s="115"/>
    </row>
    <row r="202" spans="1:7">
      <c r="A202" s="1218" t="s">
        <v>213</v>
      </c>
      <c r="B202" s="1219">
        <f t="shared" si="9"/>
        <v>8023</v>
      </c>
      <c r="C202" s="1293">
        <v>4285</v>
      </c>
      <c r="D202" s="1293">
        <v>3738</v>
      </c>
      <c r="F202" s="115"/>
      <c r="G202" s="115"/>
    </row>
    <row r="203" spans="1:7">
      <c r="A203" s="1218" t="s">
        <v>214</v>
      </c>
      <c r="B203" s="1219">
        <f t="shared" si="9"/>
        <v>11240</v>
      </c>
      <c r="C203" s="1293">
        <v>5434</v>
      </c>
      <c r="D203" s="1293">
        <v>5806</v>
      </c>
      <c r="F203" s="115"/>
      <c r="G203" s="115"/>
    </row>
    <row r="204" spans="1:7">
      <c r="A204" s="1218" t="s">
        <v>215</v>
      </c>
      <c r="B204" s="1219">
        <f t="shared" si="9"/>
        <v>14557</v>
      </c>
      <c r="C204" s="1293">
        <v>6373</v>
      </c>
      <c r="D204" s="1293">
        <v>8184</v>
      </c>
      <c r="F204" s="115"/>
      <c r="G204" s="115"/>
    </row>
    <row r="205" spans="1:7">
      <c r="A205" s="1218" t="s">
        <v>216</v>
      </c>
      <c r="B205" s="1219">
        <f t="shared" si="9"/>
        <v>16402</v>
      </c>
      <c r="C205" s="1293">
        <v>7602</v>
      </c>
      <c r="D205" s="1293">
        <v>8800</v>
      </c>
      <c r="F205" s="115"/>
      <c r="G205" s="115"/>
    </row>
    <row r="206" spans="1:7">
      <c r="A206" s="1218" t="s">
        <v>217</v>
      </c>
      <c r="B206" s="1219">
        <f t="shared" si="9"/>
        <v>14883</v>
      </c>
      <c r="C206" s="1293">
        <v>6809</v>
      </c>
      <c r="D206" s="1293">
        <v>8074</v>
      </c>
      <c r="F206" s="115"/>
      <c r="G206" s="115"/>
    </row>
    <row r="207" spans="1:7">
      <c r="A207" s="1218" t="s">
        <v>218</v>
      </c>
      <c r="B207" s="1219">
        <f t="shared" si="9"/>
        <v>11184</v>
      </c>
      <c r="C207" s="1293">
        <v>5585</v>
      </c>
      <c r="D207" s="1293">
        <v>5599</v>
      </c>
      <c r="F207" s="115"/>
    </row>
    <row r="208" spans="1:7">
      <c r="A208" s="1218" t="s">
        <v>939</v>
      </c>
      <c r="B208" s="1219">
        <f t="shared" si="9"/>
        <v>14299</v>
      </c>
      <c r="C208" s="1293">
        <v>7390</v>
      </c>
      <c r="D208" s="1293">
        <v>6909</v>
      </c>
    </row>
    <row r="209" spans="1:4" ht="33.75">
      <c r="A209" s="1218" t="s">
        <v>90</v>
      </c>
      <c r="B209" s="1220">
        <f>SUM(B191:B208)</f>
        <v>118588</v>
      </c>
      <c r="C209" s="1220">
        <f>SUM(C191:C208)</f>
        <v>56713</v>
      </c>
      <c r="D209" s="1220">
        <f>SUM(D191:D208)</f>
        <v>61875</v>
      </c>
    </row>
    <row r="210" spans="1:4" ht="33.75">
      <c r="A210" s="121"/>
      <c r="B210" s="121"/>
      <c r="C210" s="121"/>
      <c r="D210" s="1221">
        <f>+B209-C64</f>
        <v>118588</v>
      </c>
    </row>
  </sheetData>
  <mergeCells count="45">
    <mergeCell ref="A134:D134"/>
    <mergeCell ref="A164:D164"/>
    <mergeCell ref="A189:D189"/>
    <mergeCell ref="A107:D107"/>
    <mergeCell ref="F106:H106"/>
    <mergeCell ref="D48:G48"/>
    <mergeCell ref="A21:B21"/>
    <mergeCell ref="A26:B26"/>
    <mergeCell ref="A27:B27"/>
    <mergeCell ref="A28:B28"/>
    <mergeCell ref="A29:B29"/>
    <mergeCell ref="A22:B22"/>
    <mergeCell ref="A41:D41"/>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s>
  <conditionalFormatting sqref="B4:C4 B7:D7 H8:M8 F10:F11 B10:B12 D10:D12 I11:M11 I14:L14 I17:L17 J18:L18 D18:E20 I21:J30 D26:E28 I35:J43 D37:E38 B43:B44 D43:D44 B49:B51 B53 B56:B64 B68:B73 E75:E76 M75:M80 H75:H89 E78:E84 M82:M90 E89:E92 M92 M95 H97:H99 E98:E102 G108:H111 C109:D126">
    <cfRule type="cellIs" dxfId="68" priority="8" operator="equal">
      <formula>0</formula>
    </cfRule>
  </conditionalFormatting>
  <conditionalFormatting sqref="C166:D183">
    <cfRule type="cellIs" dxfId="67" priority="6" operator="equal">
      <formula>0</formula>
    </cfRule>
  </conditionalFormatting>
  <conditionalFormatting sqref="C191:D208">
    <cfRule type="cellIs" dxfId="66" priority="5" operator="equal">
      <formula>0</formula>
    </cfRule>
  </conditionalFormatting>
  <conditionalFormatting sqref="K19:L19">
    <cfRule type="cellIs" dxfId="65" priority="3" operator="equal">
      <formula>0</formula>
    </cfRule>
  </conditionalFormatting>
  <conditionalFormatting sqref="L56:M62">
    <cfRule type="cellIs" dxfId="64"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theme="1" tint="4.9989318521683403E-2"/>
    <pageSetUpPr fitToPage="1"/>
  </sheetPr>
  <dimension ref="A1"/>
  <sheetViews>
    <sheetView showGridLines="0" showRowColHeaders="0" view="pageBreakPreview" topLeftCell="A4" zoomScale="85" zoomScaleNormal="100" zoomScaleSheetLayoutView="85" zoomScalePageLayoutView="70" workbookViewId="0">
      <selection activeCell="N45" sqref="N4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theme="4" tint="-0.249977111117893"/>
    <pageSetUpPr fitToPage="1"/>
  </sheetPr>
  <dimension ref="A1:N144"/>
  <sheetViews>
    <sheetView showGridLines="0" view="pageBreakPreview" zoomScale="40" zoomScaleNormal="100" zoomScaleSheetLayoutView="40" zoomScalePageLayoutView="62" workbookViewId="0">
      <selection activeCell="J11" sqref="J11"/>
    </sheetView>
  </sheetViews>
  <sheetFormatPr defaultColWidth="11.42578125" defaultRowHeight="14.25"/>
  <cols>
    <col min="1" max="1" width="33.7109375" style="140" customWidth="1"/>
    <col min="2" max="2" width="58.7109375" style="140" customWidth="1"/>
    <col min="3" max="3" width="55.140625" style="140" customWidth="1"/>
    <col min="4" max="4" width="49" style="140" customWidth="1"/>
    <col min="5" max="5" width="54.7109375" style="140" customWidth="1"/>
    <col min="6" max="6" width="48.28515625" style="140" customWidth="1"/>
    <col min="7" max="7" width="42.5703125" style="140" customWidth="1"/>
    <col min="8" max="8" width="35.42578125" style="140" customWidth="1"/>
    <col min="9" max="9" width="31.42578125" style="140" customWidth="1"/>
    <col min="10" max="10" width="42.5703125" style="140" customWidth="1"/>
    <col min="11" max="16384" width="11.42578125" style="140"/>
  </cols>
  <sheetData>
    <row r="1" spans="1:14" ht="88.5" customHeight="1">
      <c r="A1" s="1409" t="s">
        <v>307</v>
      </c>
      <c r="B1" s="1410"/>
      <c r="C1" s="1410"/>
      <c r="D1" s="1410"/>
      <c r="E1" s="1410"/>
      <c r="F1" s="1410"/>
      <c r="G1" s="1410"/>
      <c r="H1" s="1410"/>
      <c r="I1" s="1410"/>
      <c r="J1" s="1410"/>
    </row>
    <row r="2" spans="1:14" ht="41.25" customHeight="1">
      <c r="A2" s="1411" t="str">
        <f>+'3. SFS-RC'!A2:L2</f>
        <v>Período:  Diciembre 2008 - Marzo 2026</v>
      </c>
      <c r="B2" s="1412"/>
      <c r="C2" s="1412"/>
      <c r="D2" s="1412"/>
      <c r="E2" s="1412"/>
      <c r="F2" s="1412"/>
      <c r="G2" s="1412"/>
      <c r="H2" s="1412"/>
      <c r="I2" s="1412"/>
      <c r="J2" s="1412"/>
    </row>
    <row r="3" spans="1:14" ht="67.5" customHeight="1">
      <c r="A3" s="1413" t="s">
        <v>949</v>
      </c>
      <c r="B3" s="1414"/>
      <c r="C3" s="1414"/>
      <c r="D3" s="1414"/>
      <c r="E3" s="1414"/>
      <c r="F3" s="1414"/>
      <c r="G3" s="1414"/>
      <c r="H3" s="1414"/>
      <c r="I3" s="1414"/>
      <c r="J3" s="1414"/>
    </row>
    <row r="4" spans="1:14" ht="324.75" customHeight="1">
      <c r="A4" s="1415"/>
      <c r="B4" s="1415"/>
      <c r="C4" s="1415"/>
      <c r="D4" s="1415"/>
      <c r="E4" s="1415"/>
      <c r="F4" s="1415"/>
      <c r="G4" s="1415"/>
      <c r="H4" s="1415"/>
      <c r="I4" s="1415"/>
      <c r="J4" s="1415"/>
    </row>
    <row r="5" spans="1:14" s="149" customFormat="1" ht="105.75" customHeight="1">
      <c r="A5" s="371" t="s">
        <v>89</v>
      </c>
      <c r="B5" s="372" t="s">
        <v>308</v>
      </c>
      <c r="C5" s="372" t="s">
        <v>309</v>
      </c>
      <c r="D5" s="372" t="s">
        <v>310</v>
      </c>
      <c r="E5" s="372" t="s">
        <v>311</v>
      </c>
      <c r="F5" s="372" t="s">
        <v>312</v>
      </c>
      <c r="G5" s="372" t="s">
        <v>313</v>
      </c>
      <c r="H5" s="372" t="s">
        <v>314</v>
      </c>
      <c r="I5" s="372" t="s">
        <v>315</v>
      </c>
      <c r="J5" s="373" t="s">
        <v>316</v>
      </c>
    </row>
    <row r="6" spans="1:14" ht="26.25">
      <c r="A6" s="784" t="s">
        <v>317</v>
      </c>
      <c r="B6" s="785">
        <v>966146</v>
      </c>
      <c r="C6" s="786">
        <f t="shared" ref="C6:C24" si="0">+D6+E6</f>
        <v>726113</v>
      </c>
      <c r="D6" s="785">
        <v>707328</v>
      </c>
      <c r="E6" s="785">
        <v>18785</v>
      </c>
      <c r="F6" s="786">
        <f t="shared" ref="F6:F24" si="1">+B6+D6+E6</f>
        <v>1692259</v>
      </c>
      <c r="G6" s="787">
        <f t="shared" ref="G6" si="2">B6/F6</f>
        <v>0.57092088149627218</v>
      </c>
      <c r="H6" s="787">
        <f t="shared" ref="H6" si="3">C6/F6</f>
        <v>0.42907911850372787</v>
      </c>
      <c r="I6" s="788">
        <f t="shared" ref="I6:I24" si="4">+C6/B6</f>
        <v>0.75155618301995764</v>
      </c>
      <c r="J6" s="789">
        <v>1.9443231147259318E-2</v>
      </c>
    </row>
    <row r="7" spans="1:14" ht="26.25">
      <c r="A7" s="784" t="s">
        <v>318</v>
      </c>
      <c r="B7" s="790">
        <v>1079602</v>
      </c>
      <c r="C7" s="791">
        <f t="shared" si="0"/>
        <v>1008697</v>
      </c>
      <c r="D7" s="790">
        <v>962409</v>
      </c>
      <c r="E7" s="790">
        <v>46288</v>
      </c>
      <c r="F7" s="791">
        <f t="shared" si="1"/>
        <v>2088299</v>
      </c>
      <c r="G7" s="787">
        <f t="shared" ref="G7:G24" si="5">B7/F7</f>
        <v>0.51697673561113611</v>
      </c>
      <c r="H7" s="787">
        <f t="shared" ref="H7:H24" si="6">C7/F7</f>
        <v>0.48302326438886384</v>
      </c>
      <c r="I7" s="788">
        <f t="shared" si="4"/>
        <v>0.93432301903849757</v>
      </c>
      <c r="J7" s="789">
        <v>1.9443231147259318E-2</v>
      </c>
    </row>
    <row r="8" spans="1:14" ht="24.75" customHeight="1">
      <c r="A8" s="784" t="s">
        <v>319</v>
      </c>
      <c r="B8" s="790">
        <v>1152861</v>
      </c>
      <c r="C8" s="791">
        <f t="shared" si="0"/>
        <v>1211222</v>
      </c>
      <c r="D8" s="790">
        <v>1140803</v>
      </c>
      <c r="E8" s="790">
        <v>70419</v>
      </c>
      <c r="F8" s="791">
        <f t="shared" si="1"/>
        <v>2364083</v>
      </c>
      <c r="G8" s="787">
        <f t="shared" si="5"/>
        <v>0.487656736248262</v>
      </c>
      <c r="H8" s="787">
        <f t="shared" si="6"/>
        <v>0.512343263751738</v>
      </c>
      <c r="I8" s="788">
        <f t="shared" si="4"/>
        <v>1.0506227550415879</v>
      </c>
      <c r="J8" s="789">
        <v>1.9443231147259318E-2</v>
      </c>
    </row>
    <row r="9" spans="1:14" ht="26.25">
      <c r="A9" s="784" t="s">
        <v>320</v>
      </c>
      <c r="B9" s="790">
        <v>1188345</v>
      </c>
      <c r="C9" s="791">
        <f t="shared" si="0"/>
        <v>1329078</v>
      </c>
      <c r="D9" s="790">
        <v>1234019</v>
      </c>
      <c r="E9" s="790">
        <v>95059</v>
      </c>
      <c r="F9" s="791">
        <f t="shared" si="1"/>
        <v>2517423</v>
      </c>
      <c r="G9" s="787">
        <f t="shared" si="5"/>
        <v>0.47204820167290124</v>
      </c>
      <c r="H9" s="787">
        <f t="shared" si="6"/>
        <v>0.52795179832709882</v>
      </c>
      <c r="I9" s="788">
        <f t="shared" si="4"/>
        <v>1.1184277293210305</v>
      </c>
      <c r="J9" s="789">
        <v>1.9443231147259318E-2</v>
      </c>
    </row>
    <row r="10" spans="1:14" ht="26.25">
      <c r="A10" s="784" t="s">
        <v>321</v>
      </c>
      <c r="B10" s="790">
        <v>1242830</v>
      </c>
      <c r="C10" s="791">
        <f t="shared" si="0"/>
        <v>1445581</v>
      </c>
      <c r="D10" s="790">
        <v>1332478</v>
      </c>
      <c r="E10" s="790">
        <v>113103</v>
      </c>
      <c r="F10" s="791">
        <f t="shared" si="1"/>
        <v>2688411</v>
      </c>
      <c r="G10" s="787">
        <f t="shared" si="5"/>
        <v>0.46229166596922866</v>
      </c>
      <c r="H10" s="787">
        <f t="shared" si="6"/>
        <v>0.53770833403077134</v>
      </c>
      <c r="I10" s="788">
        <f t="shared" si="4"/>
        <v>1.1631365512580161</v>
      </c>
      <c r="J10" s="789">
        <v>1.9443231147259318E-2</v>
      </c>
    </row>
    <row r="11" spans="1:14" ht="26.25">
      <c r="A11" s="784" t="s">
        <v>322</v>
      </c>
      <c r="B11" s="790">
        <v>1297821</v>
      </c>
      <c r="C11" s="791">
        <f t="shared" si="0"/>
        <v>1561485</v>
      </c>
      <c r="D11" s="790">
        <v>1429474</v>
      </c>
      <c r="E11" s="790">
        <v>132011</v>
      </c>
      <c r="F11" s="791">
        <f t="shared" si="1"/>
        <v>2859306</v>
      </c>
      <c r="G11" s="787">
        <f t="shared" si="5"/>
        <v>0.45389370707437399</v>
      </c>
      <c r="H11" s="787">
        <f t="shared" si="6"/>
        <v>0.54610629292562596</v>
      </c>
      <c r="I11" s="788">
        <f t="shared" si="4"/>
        <v>1.203158987256332</v>
      </c>
      <c r="J11" s="789">
        <v>1.9443231147259318E-2</v>
      </c>
    </row>
    <row r="12" spans="1:14" ht="26.25" customHeight="1">
      <c r="A12" s="784" t="s">
        <v>323</v>
      </c>
      <c r="B12" s="790">
        <v>1422986</v>
      </c>
      <c r="C12" s="791">
        <f t="shared" si="0"/>
        <v>1718613</v>
      </c>
      <c r="D12" s="790">
        <v>1568541</v>
      </c>
      <c r="E12" s="790">
        <v>150072</v>
      </c>
      <c r="F12" s="791">
        <f t="shared" si="1"/>
        <v>3141599</v>
      </c>
      <c r="G12" s="787">
        <f t="shared" si="5"/>
        <v>0.45294959668627344</v>
      </c>
      <c r="H12" s="787">
        <f t="shared" si="6"/>
        <v>0.54705040331372656</v>
      </c>
      <c r="I12" s="788">
        <f t="shared" si="4"/>
        <v>1.2077511655068989</v>
      </c>
      <c r="J12" s="789">
        <v>1.9443231147259318E-2</v>
      </c>
    </row>
    <row r="13" spans="1:14" ht="26.25">
      <c r="A13" s="784" t="s">
        <v>324</v>
      </c>
      <c r="B13" s="790">
        <v>1513634</v>
      </c>
      <c r="C13" s="791">
        <f t="shared" si="0"/>
        <v>1826204</v>
      </c>
      <c r="D13" s="790">
        <v>1649407</v>
      </c>
      <c r="E13" s="790">
        <v>176797</v>
      </c>
      <c r="F13" s="791">
        <f t="shared" si="1"/>
        <v>3339838</v>
      </c>
      <c r="G13" s="787">
        <f t="shared" si="5"/>
        <v>0.4532058141742204</v>
      </c>
      <c r="H13" s="787">
        <f t="shared" si="6"/>
        <v>0.54679418582577954</v>
      </c>
      <c r="I13" s="788">
        <f t="shared" si="4"/>
        <v>1.2065030251698892</v>
      </c>
      <c r="J13" s="789">
        <v>1.9443231147259318E-2</v>
      </c>
    </row>
    <row r="14" spans="1:14" s="225" customFormat="1" ht="26.25">
      <c r="A14" s="784" t="s">
        <v>325</v>
      </c>
      <c r="B14" s="790">
        <v>1619670</v>
      </c>
      <c r="C14" s="791">
        <f t="shared" si="0"/>
        <v>1971618</v>
      </c>
      <c r="D14" s="790">
        <v>1781414</v>
      </c>
      <c r="E14" s="790">
        <v>190204</v>
      </c>
      <c r="F14" s="791">
        <f t="shared" si="1"/>
        <v>3591288</v>
      </c>
      <c r="G14" s="787">
        <f t="shared" si="5"/>
        <v>0.45099975273495191</v>
      </c>
      <c r="H14" s="787">
        <f t="shared" si="6"/>
        <v>0.54900024726504804</v>
      </c>
      <c r="I14" s="788">
        <f t="shared" si="4"/>
        <v>1.2172961158754561</v>
      </c>
      <c r="J14" s="789">
        <v>1.9443231147259318E-2</v>
      </c>
      <c r="N14" s="225">
        <f>+F24-'2. SFS'!B24</f>
        <v>0</v>
      </c>
    </row>
    <row r="15" spans="1:14" ht="26.25">
      <c r="A15" s="784" t="s">
        <v>326</v>
      </c>
      <c r="B15" s="790">
        <v>1766077</v>
      </c>
      <c r="C15" s="791">
        <f t="shared" si="0"/>
        <v>2136515</v>
      </c>
      <c r="D15" s="790">
        <v>1932996</v>
      </c>
      <c r="E15" s="790">
        <v>203519</v>
      </c>
      <c r="F15" s="791">
        <f t="shared" si="1"/>
        <v>3902592</v>
      </c>
      <c r="G15" s="787">
        <f t="shared" si="5"/>
        <v>0.45253949170192531</v>
      </c>
      <c r="H15" s="787">
        <f t="shared" si="6"/>
        <v>0.54746050829807469</v>
      </c>
      <c r="I15" s="788">
        <f t="shared" si="4"/>
        <v>1.2097518964348666</v>
      </c>
      <c r="J15" s="789">
        <v>1.9443231147259318E-2</v>
      </c>
    </row>
    <row r="16" spans="1:14" s="148" customFormat="1" ht="26.25">
      <c r="A16" s="784" t="s">
        <v>168</v>
      </c>
      <c r="B16" s="790">
        <v>1859359</v>
      </c>
      <c r="C16" s="791">
        <f t="shared" si="0"/>
        <v>2294628</v>
      </c>
      <c r="D16" s="790">
        <v>2074903</v>
      </c>
      <c r="E16" s="790">
        <v>219725</v>
      </c>
      <c r="F16" s="791">
        <f t="shared" si="1"/>
        <v>4153987</v>
      </c>
      <c r="G16" s="787">
        <f t="shared" si="5"/>
        <v>0.44760828572645989</v>
      </c>
      <c r="H16" s="787">
        <f t="shared" si="6"/>
        <v>0.55239171427354006</v>
      </c>
      <c r="I16" s="788">
        <f t="shared" si="4"/>
        <v>1.2340962665090496</v>
      </c>
      <c r="J16" s="789">
        <v>1.9443231147259318E-2</v>
      </c>
    </row>
    <row r="17" spans="1:10" s="148" customFormat="1" ht="26.25">
      <c r="A17" s="784" t="s">
        <v>169</v>
      </c>
      <c r="B17" s="790">
        <v>1891406</v>
      </c>
      <c r="C17" s="791">
        <f t="shared" si="0"/>
        <v>2337255</v>
      </c>
      <c r="D17" s="790">
        <v>2112207</v>
      </c>
      <c r="E17" s="790">
        <v>225048</v>
      </c>
      <c r="F17" s="791">
        <f t="shared" si="1"/>
        <v>4228661</v>
      </c>
      <c r="G17" s="787">
        <f t="shared" si="5"/>
        <v>0.44728248492844425</v>
      </c>
      <c r="H17" s="787">
        <f t="shared" si="6"/>
        <v>0.55271751507155575</v>
      </c>
      <c r="I17" s="788">
        <f t="shared" si="4"/>
        <v>1.2357235834083216</v>
      </c>
      <c r="J17" s="789">
        <v>1.9443231147259318E-2</v>
      </c>
    </row>
    <row r="18" spans="1:10" s="148" customFormat="1" ht="26.25">
      <c r="A18" s="784" t="s">
        <v>327</v>
      </c>
      <c r="B18" s="785">
        <v>1847991</v>
      </c>
      <c r="C18" s="786">
        <f t="shared" si="0"/>
        <v>2366912</v>
      </c>
      <c r="D18" s="785">
        <v>2140541</v>
      </c>
      <c r="E18" s="785">
        <v>226371</v>
      </c>
      <c r="F18" s="786">
        <f t="shared" si="1"/>
        <v>4214903</v>
      </c>
      <c r="G18" s="787">
        <f t="shared" si="5"/>
        <v>0.43844211835954472</v>
      </c>
      <c r="H18" s="787">
        <f t="shared" si="6"/>
        <v>0.56155788164045528</v>
      </c>
      <c r="I18" s="788">
        <f t="shared" si="4"/>
        <v>1.2808027744723864</v>
      </c>
      <c r="J18" s="789">
        <v>1.9443231147259318E-2</v>
      </c>
    </row>
    <row r="19" spans="1:10" s="148" customFormat="1" ht="26.25">
      <c r="A19" s="784" t="s">
        <v>171</v>
      </c>
      <c r="B19" s="785">
        <v>1928263</v>
      </c>
      <c r="C19" s="786">
        <f t="shared" si="0"/>
        <v>2357096</v>
      </c>
      <c r="D19" s="785">
        <v>2120386</v>
      </c>
      <c r="E19" s="785">
        <v>236710</v>
      </c>
      <c r="F19" s="786">
        <f t="shared" si="1"/>
        <v>4285359</v>
      </c>
      <c r="G19" s="787">
        <f t="shared" si="5"/>
        <v>0.44996533545964296</v>
      </c>
      <c r="H19" s="787">
        <f t="shared" si="6"/>
        <v>0.5500346645403571</v>
      </c>
      <c r="I19" s="788">
        <f t="shared" si="4"/>
        <v>1.2223934183251974</v>
      </c>
      <c r="J19" s="789">
        <v>1.9443231147259318E-2</v>
      </c>
    </row>
    <row r="20" spans="1:10" s="148" customFormat="1" ht="26.25">
      <c r="A20" s="784" t="s">
        <v>172</v>
      </c>
      <c r="B20" s="785">
        <v>2080797</v>
      </c>
      <c r="C20" s="786">
        <f t="shared" si="0"/>
        <v>2488113</v>
      </c>
      <c r="D20" s="785">
        <v>2241626</v>
      </c>
      <c r="E20" s="785">
        <v>246487</v>
      </c>
      <c r="F20" s="786">
        <f t="shared" si="1"/>
        <v>4568910</v>
      </c>
      <c r="G20" s="787">
        <f t="shared" si="5"/>
        <v>0.45542525460120686</v>
      </c>
      <c r="H20" s="787">
        <f t="shared" si="6"/>
        <v>0.54457474539879314</v>
      </c>
      <c r="I20" s="788">
        <f t="shared" si="4"/>
        <v>1.1957499938725402</v>
      </c>
      <c r="J20" s="789">
        <v>1.9443231147259318E-2</v>
      </c>
    </row>
    <row r="21" spans="1:10" s="148" customFormat="1" ht="26.25">
      <c r="A21" s="784" t="s">
        <v>173</v>
      </c>
      <c r="B21" s="792">
        <v>2097791</v>
      </c>
      <c r="C21" s="786">
        <f t="shared" si="0"/>
        <v>2479277</v>
      </c>
      <c r="D21" s="792">
        <v>2226907</v>
      </c>
      <c r="E21" s="792">
        <v>252370</v>
      </c>
      <c r="F21" s="786">
        <f t="shared" si="1"/>
        <v>4577068</v>
      </c>
      <c r="G21" s="787">
        <f t="shared" si="5"/>
        <v>0.45832637837148149</v>
      </c>
      <c r="H21" s="787">
        <f t="shared" si="6"/>
        <v>0.54167362162851851</v>
      </c>
      <c r="I21" s="788">
        <f t="shared" si="4"/>
        <v>1.1818512902381599</v>
      </c>
      <c r="J21" s="789">
        <v>1.9443231147259318E-2</v>
      </c>
    </row>
    <row r="22" spans="1:10" s="148" customFormat="1" ht="26.25">
      <c r="A22" s="784" t="s">
        <v>174</v>
      </c>
      <c r="B22" s="792">
        <v>2155212</v>
      </c>
      <c r="C22" s="786">
        <f t="shared" si="0"/>
        <v>2544154</v>
      </c>
      <c r="D22" s="792">
        <v>2279808</v>
      </c>
      <c r="E22" s="792">
        <v>264346</v>
      </c>
      <c r="F22" s="786">
        <f>+B22+D22+E22</f>
        <v>4699366</v>
      </c>
      <c r="G22" s="787">
        <f t="shared" si="5"/>
        <v>0.45861760926899503</v>
      </c>
      <c r="H22" s="787">
        <f t="shared" si="6"/>
        <v>0.54138239073100503</v>
      </c>
      <c r="I22" s="788">
        <f t="shared" si="4"/>
        <v>1.1804657732046777</v>
      </c>
      <c r="J22" s="789">
        <v>1.94432311472593E-2</v>
      </c>
    </row>
    <row r="23" spans="1:10" s="148" customFormat="1" ht="26.25">
      <c r="A23" s="784" t="s">
        <v>175</v>
      </c>
      <c r="B23" s="792">
        <v>2243031</v>
      </c>
      <c r="C23" s="786">
        <f t="shared" si="0"/>
        <v>2590861</v>
      </c>
      <c r="D23" s="792">
        <v>2321593</v>
      </c>
      <c r="E23" s="785">
        <v>269268</v>
      </c>
      <c r="F23" s="786">
        <f>+B23+D23+E23</f>
        <v>4833892</v>
      </c>
      <c r="G23" s="787">
        <f t="shared" si="5"/>
        <v>0.46402174479694624</v>
      </c>
      <c r="H23" s="787">
        <f t="shared" si="6"/>
        <v>0.53597825520305376</v>
      </c>
      <c r="I23" s="788">
        <f t="shared" si="4"/>
        <v>1.1550714189861844</v>
      </c>
      <c r="J23" s="789">
        <v>1.94432311472593E-2</v>
      </c>
    </row>
    <row r="24" spans="1:10" ht="26.25">
      <c r="A24" s="784" t="s">
        <v>970</v>
      </c>
      <c r="B24" s="792">
        <f>+'Resumen '!C26</f>
        <v>2258674</v>
      </c>
      <c r="C24" s="786">
        <f t="shared" si="0"/>
        <v>2597755</v>
      </c>
      <c r="D24" s="792">
        <f>+'Resumen '!C27</f>
        <v>2326902</v>
      </c>
      <c r="E24" s="792">
        <f>+'Resumen '!C28</f>
        <v>270853</v>
      </c>
      <c r="F24" s="786">
        <f t="shared" si="1"/>
        <v>4856429</v>
      </c>
      <c r="G24" s="787">
        <f t="shared" si="5"/>
        <v>0.46508947212035839</v>
      </c>
      <c r="H24" s="787">
        <f t="shared" si="6"/>
        <v>0.53491052787964155</v>
      </c>
      <c r="I24" s="788">
        <f t="shared" si="4"/>
        <v>1.1501239222658959</v>
      </c>
      <c r="J24" s="789">
        <v>1.94432311472593E-2</v>
      </c>
    </row>
    <row r="25" spans="1:10" ht="31.5" customHeight="1">
      <c r="A25" s="1407" t="s">
        <v>328</v>
      </c>
      <c r="B25" s="1407"/>
      <c r="C25" s="1407"/>
      <c r="D25" s="1407"/>
      <c r="E25" s="1407"/>
      <c r="F25" s="1407"/>
      <c r="G25" s="1407"/>
      <c r="H25" s="1407"/>
      <c r="I25" s="1408"/>
      <c r="J25" s="224"/>
    </row>
    <row r="26" spans="1:10" ht="25.5" customHeight="1">
      <c r="A26" s="223"/>
      <c r="B26" s="223"/>
      <c r="C26" s="223"/>
      <c r="D26" s="226"/>
      <c r="E26" s="226"/>
      <c r="F26" s="416"/>
      <c r="G26" s="223"/>
      <c r="H26" s="223"/>
      <c r="I26" s="182"/>
      <c r="J26" s="182"/>
    </row>
    <row r="27" spans="1:10" ht="25.5" customHeight="1">
      <c r="A27" s="223"/>
      <c r="B27" s="223"/>
      <c r="C27" s="223"/>
      <c r="D27" s="227"/>
      <c r="E27" s="227"/>
      <c r="F27" s="223"/>
      <c r="G27" s="223"/>
      <c r="H27" s="223"/>
      <c r="I27" s="182"/>
      <c r="J27" s="182"/>
    </row>
    <row r="28" spans="1:10" ht="25.5" customHeight="1">
      <c r="A28" s="223"/>
      <c r="B28" s="223"/>
      <c r="C28" s="223"/>
      <c r="D28" s="223"/>
      <c r="E28" s="223"/>
      <c r="F28" s="223"/>
      <c r="G28" s="223"/>
      <c r="H28" s="223"/>
      <c r="I28" s="182"/>
      <c r="J28" s="182"/>
    </row>
    <row r="29" spans="1:10" ht="25.5" customHeight="1">
      <c r="A29" s="223"/>
      <c r="B29" s="223"/>
      <c r="C29" s="223"/>
      <c r="D29" s="223"/>
      <c r="E29" s="223"/>
      <c r="F29" s="223"/>
      <c r="G29" s="223"/>
      <c r="H29" s="223"/>
      <c r="I29" s="182"/>
      <c r="J29" s="182"/>
    </row>
    <row r="30" spans="1:10" ht="25.5" customHeight="1">
      <c r="A30" s="223"/>
      <c r="B30" s="223"/>
      <c r="C30" s="223"/>
      <c r="D30" s="223"/>
      <c r="E30" s="223"/>
      <c r="F30" s="223"/>
      <c r="G30" s="223"/>
      <c r="H30" s="223"/>
      <c r="I30" s="182"/>
      <c r="J30" s="182"/>
    </row>
    <row r="31" spans="1:10" ht="25.5" customHeight="1">
      <c r="A31" s="182"/>
      <c r="B31" s="182"/>
      <c r="C31" s="182"/>
      <c r="D31" s="182"/>
      <c r="E31" s="182"/>
      <c r="F31" s="182"/>
      <c r="G31" s="182"/>
      <c r="H31" s="182"/>
      <c r="I31" s="182"/>
      <c r="J31" s="182"/>
    </row>
    <row r="32" spans="1:10" ht="25.5" customHeight="1">
      <c r="A32" s="182"/>
      <c r="B32" s="182"/>
      <c r="C32" s="182"/>
      <c r="D32" s="182"/>
      <c r="E32" s="182"/>
      <c r="F32" s="182"/>
      <c r="G32" s="182"/>
      <c r="H32" s="182"/>
      <c r="I32" s="182"/>
      <c r="J32" s="182"/>
    </row>
    <row r="33" spans="1:10" ht="25.5" customHeight="1">
      <c r="A33" s="182"/>
      <c r="B33" s="182"/>
      <c r="C33" s="182"/>
      <c r="D33" s="182"/>
      <c r="E33" s="182"/>
      <c r="F33" s="182"/>
      <c r="G33" s="182"/>
      <c r="H33" s="182"/>
      <c r="I33" s="182"/>
      <c r="J33" s="182"/>
    </row>
    <row r="34" spans="1:10" ht="25.5" customHeight="1">
      <c r="A34" s="182"/>
      <c r="B34" s="182"/>
      <c r="C34" s="182"/>
      <c r="D34" s="182"/>
      <c r="E34" s="182"/>
      <c r="F34" s="182"/>
      <c r="G34" s="182"/>
      <c r="H34" s="182"/>
      <c r="I34" s="182"/>
      <c r="J34" s="182"/>
    </row>
    <row r="35" spans="1:10" ht="25.5" customHeight="1">
      <c r="A35" s="182"/>
      <c r="B35" s="182"/>
      <c r="C35" s="182"/>
      <c r="D35" s="182"/>
      <c r="E35" s="182"/>
      <c r="F35" s="182"/>
      <c r="G35" s="182"/>
      <c r="H35" s="182"/>
      <c r="I35" s="182"/>
      <c r="J35" s="182"/>
    </row>
    <row r="36" spans="1:10" ht="25.5" customHeight="1">
      <c r="A36" s="182"/>
      <c r="B36" s="182"/>
      <c r="C36" s="182"/>
      <c r="D36" s="182"/>
      <c r="E36" s="182"/>
      <c r="F36" s="182"/>
      <c r="G36" s="182"/>
      <c r="H36" s="182"/>
      <c r="I36" s="182"/>
    </row>
    <row r="37" spans="1:10" ht="25.5" customHeight="1">
      <c r="A37" s="182"/>
      <c r="B37" s="182"/>
      <c r="C37" s="182"/>
      <c r="D37" s="182"/>
      <c r="E37" s="182"/>
      <c r="F37" s="182"/>
      <c r="G37" s="182"/>
      <c r="H37" s="182"/>
      <c r="I37" s="182"/>
    </row>
    <row r="38" spans="1:10" ht="25.5" customHeight="1">
      <c r="A38" s="182"/>
      <c r="B38" s="182"/>
      <c r="C38" s="182"/>
      <c r="D38" s="182"/>
      <c r="E38" s="182"/>
      <c r="F38" s="182"/>
      <c r="G38" s="182"/>
      <c r="H38" s="182"/>
      <c r="I38" s="182"/>
    </row>
    <row r="39" spans="1:10" ht="25.5" customHeight="1">
      <c r="A39" s="182"/>
      <c r="B39" s="182"/>
      <c r="C39" s="182"/>
      <c r="D39" s="182"/>
      <c r="E39" s="182"/>
      <c r="F39" s="182"/>
      <c r="G39" s="182"/>
      <c r="H39" s="182"/>
      <c r="I39" s="182"/>
    </row>
    <row r="40" spans="1:10" ht="25.5" customHeight="1">
      <c r="A40" s="182"/>
      <c r="B40" s="182"/>
      <c r="C40" s="182"/>
      <c r="D40" s="182"/>
      <c r="E40" s="182"/>
      <c r="F40" s="182"/>
      <c r="G40" s="182"/>
      <c r="H40" s="182"/>
    </row>
    <row r="41" spans="1:10" ht="25.5" customHeight="1">
      <c r="A41" s="182"/>
      <c r="B41" s="182"/>
      <c r="C41" s="182"/>
      <c r="D41" s="182"/>
      <c r="E41" s="182"/>
      <c r="F41" s="182"/>
      <c r="G41" s="182"/>
      <c r="H41" s="182"/>
      <c r="J41" s="222"/>
    </row>
    <row r="42" spans="1:10" ht="25.5" customHeight="1">
      <c r="A42" s="182"/>
      <c r="B42" s="182"/>
      <c r="C42" s="182"/>
      <c r="D42" s="182"/>
      <c r="E42" s="182"/>
      <c r="F42" s="182"/>
      <c r="G42" s="182"/>
      <c r="H42" s="182"/>
    </row>
    <row r="43" spans="1:10" ht="25.5" customHeight="1">
      <c r="A43" s="182"/>
      <c r="B43" s="182"/>
      <c r="C43" s="182"/>
      <c r="D43" s="182"/>
      <c r="E43" s="182"/>
      <c r="F43" s="182"/>
      <c r="G43" s="182"/>
      <c r="H43" s="182"/>
    </row>
    <row r="44" spans="1:10" ht="25.5" customHeight="1">
      <c r="A44" s="182"/>
      <c r="B44" s="182"/>
      <c r="C44" s="182"/>
      <c r="D44" s="182"/>
      <c r="E44" s="182"/>
      <c r="F44" s="182"/>
      <c r="G44" s="182"/>
      <c r="H44" s="182"/>
    </row>
    <row r="45" spans="1:10" ht="23.25">
      <c r="A45" s="182"/>
      <c r="B45" s="182"/>
      <c r="C45" s="182"/>
      <c r="D45" s="182"/>
      <c r="E45" s="182"/>
      <c r="F45" s="182"/>
      <c r="G45" s="182"/>
      <c r="H45" s="182"/>
      <c r="I45" s="222"/>
    </row>
    <row r="46" spans="1:10">
      <c r="A46" s="182"/>
      <c r="B46" s="182"/>
      <c r="C46" s="182"/>
      <c r="D46" s="182"/>
      <c r="E46" s="182"/>
      <c r="F46" s="182"/>
      <c r="G46" s="182"/>
      <c r="H46" s="182"/>
    </row>
    <row r="47" spans="1:10">
      <c r="A47" s="182"/>
      <c r="B47" s="182"/>
      <c r="C47" s="182"/>
      <c r="D47" s="182"/>
      <c r="E47" s="182"/>
      <c r="F47" s="182"/>
      <c r="G47" s="182"/>
      <c r="H47" s="182"/>
    </row>
    <row r="48" spans="1:10">
      <c r="A48" s="182"/>
      <c r="B48" s="182"/>
      <c r="C48" s="182"/>
      <c r="D48" s="182"/>
      <c r="E48" s="182"/>
      <c r="F48" s="182"/>
      <c r="G48" s="182"/>
      <c r="H48" s="182"/>
    </row>
    <row r="49" spans="1:8" ht="51" customHeight="1"/>
    <row r="50" spans="1:8" ht="78" customHeight="1"/>
    <row r="54" spans="1:8" ht="23.25">
      <c r="A54" s="222"/>
      <c r="B54" s="222"/>
      <c r="C54" s="222"/>
      <c r="D54" s="222"/>
      <c r="E54" s="222"/>
      <c r="F54" s="222"/>
      <c r="G54" s="222"/>
      <c r="H54" s="222"/>
    </row>
    <row r="144" spans="3:3">
      <c r="C144" s="140">
        <f>C142</f>
        <v>0</v>
      </c>
    </row>
  </sheetData>
  <mergeCells count="4">
    <mergeCell ref="A25:I25"/>
    <mergeCell ref="A1:J1"/>
    <mergeCell ref="A2:J2"/>
    <mergeCell ref="A3:J4"/>
  </mergeCells>
  <conditionalFormatting sqref="B24 D24:E24">
    <cfRule type="cellIs" dxfId="45" priority="13" operator="equal">
      <formula>0</formula>
    </cfRule>
    <cfRule type="cellIs" dxfId="44"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4" tint="-0.249977111117893"/>
    <pageSetUpPr fitToPage="1"/>
  </sheetPr>
  <dimension ref="A1:Q42"/>
  <sheetViews>
    <sheetView showGridLines="0" view="pageBreakPreview" zoomScale="55" zoomScaleNormal="100" zoomScaleSheetLayoutView="55" zoomScalePageLayoutView="62" workbookViewId="0">
      <selection activeCell="D14" sqref="D14"/>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17" t="s">
        <v>329</v>
      </c>
      <c r="B1" s="1417"/>
      <c r="C1" s="1417"/>
      <c r="D1" s="1417"/>
      <c r="E1" s="1417"/>
      <c r="F1" s="1417"/>
      <c r="G1" s="1417"/>
      <c r="H1" s="1417"/>
      <c r="I1" s="1417"/>
      <c r="J1" s="1417"/>
      <c r="K1" s="1417"/>
      <c r="L1" s="1417"/>
    </row>
    <row r="2" spans="1:12" ht="38.25" customHeight="1">
      <c r="A2" s="1417" t="str">
        <f>+'Resumen '!O4</f>
        <v>Período:  Diciembre 2008 - Marzo 2026</v>
      </c>
      <c r="B2" s="1417"/>
      <c r="C2" s="1417"/>
      <c r="D2" s="1417"/>
      <c r="E2" s="1417"/>
      <c r="F2" s="1417"/>
      <c r="G2" s="1417"/>
      <c r="H2" s="1417"/>
      <c r="I2" s="1417"/>
      <c r="J2" s="1417"/>
      <c r="K2" s="1417"/>
      <c r="L2" s="1417"/>
    </row>
    <row r="3" spans="1:12" ht="17.25" customHeight="1">
      <c r="A3" s="57"/>
      <c r="B3" s="57"/>
      <c r="C3" s="57"/>
      <c r="D3" s="57"/>
      <c r="E3" s="57"/>
      <c r="F3" s="57"/>
      <c r="G3" s="57"/>
      <c r="H3" s="57"/>
      <c r="I3" s="57"/>
      <c r="J3" s="57"/>
      <c r="K3" s="57"/>
      <c r="L3" s="57"/>
    </row>
    <row r="4" spans="1:12" s="298" customFormat="1" ht="36">
      <c r="A4" s="437" t="s">
        <v>99</v>
      </c>
      <c r="B4" s="394" t="s">
        <v>330</v>
      </c>
      <c r="C4" s="438" t="s">
        <v>331</v>
      </c>
      <c r="D4" s="438" t="s">
        <v>332</v>
      </c>
      <c r="E4" s="438" t="s">
        <v>333</v>
      </c>
      <c r="F4" s="394" t="s">
        <v>334</v>
      </c>
      <c r="G4" s="394" t="s">
        <v>335</v>
      </c>
      <c r="H4" s="438" t="s">
        <v>336</v>
      </c>
      <c r="I4" s="438" t="s">
        <v>337</v>
      </c>
      <c r="J4" s="438" t="s">
        <v>338</v>
      </c>
      <c r="K4" s="394" t="s">
        <v>339</v>
      </c>
      <c r="L4" s="439" t="s">
        <v>340</v>
      </c>
    </row>
    <row r="5" spans="1:12" s="299" customFormat="1" ht="21" customHeight="1">
      <c r="A5" s="793" t="s">
        <v>317</v>
      </c>
      <c r="B5" s="794">
        <v>554588</v>
      </c>
      <c r="C5" s="794">
        <v>330370</v>
      </c>
      <c r="D5" s="794">
        <v>5444</v>
      </c>
      <c r="E5" s="794">
        <f>+D5+C5</f>
        <v>335814</v>
      </c>
      <c r="F5" s="795">
        <f t="shared" ref="F5:F23" si="0">B5+C5+D5</f>
        <v>890402</v>
      </c>
      <c r="G5" s="794">
        <v>411558</v>
      </c>
      <c r="H5" s="794">
        <v>376958</v>
      </c>
      <c r="I5" s="794">
        <v>13341</v>
      </c>
      <c r="J5" s="794">
        <f>+I5+H5</f>
        <v>390299</v>
      </c>
      <c r="K5" s="795">
        <f t="shared" ref="K5:K11" si="1">G5+H5+I5</f>
        <v>801857</v>
      </c>
      <c r="L5" s="796">
        <f t="shared" ref="L5:L11" si="2">F5+K5</f>
        <v>1692259</v>
      </c>
    </row>
    <row r="6" spans="1:12" s="299" customFormat="1" ht="21" customHeight="1">
      <c r="A6" s="797" t="s">
        <v>318</v>
      </c>
      <c r="B6" s="794">
        <v>621549</v>
      </c>
      <c r="C6" s="794">
        <v>444129</v>
      </c>
      <c r="D6" s="794">
        <v>13199</v>
      </c>
      <c r="E6" s="794">
        <f t="shared" ref="E6:E18" si="3">+D6+C6</f>
        <v>457328</v>
      </c>
      <c r="F6" s="795">
        <f t="shared" si="0"/>
        <v>1078877</v>
      </c>
      <c r="G6" s="794">
        <v>458053</v>
      </c>
      <c r="H6" s="794">
        <v>518280</v>
      </c>
      <c r="I6" s="794">
        <v>33089</v>
      </c>
      <c r="J6" s="794">
        <f t="shared" ref="J6:J18" si="4">+I6+H6</f>
        <v>551369</v>
      </c>
      <c r="K6" s="795">
        <f t="shared" si="1"/>
        <v>1009422</v>
      </c>
      <c r="L6" s="796">
        <f t="shared" si="2"/>
        <v>2088299</v>
      </c>
    </row>
    <row r="7" spans="1:12" s="299" customFormat="1" ht="21" customHeight="1">
      <c r="A7" s="793" t="s">
        <v>319</v>
      </c>
      <c r="B7" s="794">
        <v>666490</v>
      </c>
      <c r="C7" s="794">
        <v>523408</v>
      </c>
      <c r="D7" s="794">
        <v>20284</v>
      </c>
      <c r="E7" s="794">
        <f t="shared" si="3"/>
        <v>543692</v>
      </c>
      <c r="F7" s="795">
        <f t="shared" si="0"/>
        <v>1210182</v>
      </c>
      <c r="G7" s="794">
        <v>486371</v>
      </c>
      <c r="H7" s="794">
        <v>617395</v>
      </c>
      <c r="I7" s="794">
        <v>50135</v>
      </c>
      <c r="J7" s="794">
        <f t="shared" si="4"/>
        <v>667530</v>
      </c>
      <c r="K7" s="795">
        <f t="shared" si="1"/>
        <v>1153901</v>
      </c>
      <c r="L7" s="796">
        <f t="shared" si="2"/>
        <v>2364083</v>
      </c>
    </row>
    <row r="8" spans="1:12" s="299" customFormat="1" ht="21" customHeight="1">
      <c r="A8" s="797" t="s">
        <v>320</v>
      </c>
      <c r="B8" s="794">
        <v>688507</v>
      </c>
      <c r="C8" s="794">
        <v>563079</v>
      </c>
      <c r="D8" s="794">
        <v>27872</v>
      </c>
      <c r="E8" s="794">
        <f t="shared" si="3"/>
        <v>590951</v>
      </c>
      <c r="F8" s="795">
        <f t="shared" si="0"/>
        <v>1279458</v>
      </c>
      <c r="G8" s="794">
        <v>499838</v>
      </c>
      <c r="H8" s="794">
        <v>670940</v>
      </c>
      <c r="I8" s="794">
        <v>67187</v>
      </c>
      <c r="J8" s="794">
        <f t="shared" si="4"/>
        <v>738127</v>
      </c>
      <c r="K8" s="795">
        <f t="shared" si="1"/>
        <v>1237965</v>
      </c>
      <c r="L8" s="796">
        <f t="shared" si="2"/>
        <v>2517423</v>
      </c>
    </row>
    <row r="9" spans="1:12" s="299" customFormat="1" ht="21" customHeight="1">
      <c r="A9" s="793" t="s">
        <v>321</v>
      </c>
      <c r="B9" s="794">
        <v>719477</v>
      </c>
      <c r="C9" s="794">
        <v>607781</v>
      </c>
      <c r="D9" s="794">
        <v>33530</v>
      </c>
      <c r="E9" s="794">
        <f t="shared" si="3"/>
        <v>641311</v>
      </c>
      <c r="F9" s="795">
        <f t="shared" si="0"/>
        <v>1360788</v>
      </c>
      <c r="G9" s="794">
        <v>523353</v>
      </c>
      <c r="H9" s="794">
        <v>724697</v>
      </c>
      <c r="I9" s="794">
        <v>79573</v>
      </c>
      <c r="J9" s="794">
        <f t="shared" si="4"/>
        <v>804270</v>
      </c>
      <c r="K9" s="795">
        <f t="shared" si="1"/>
        <v>1327623</v>
      </c>
      <c r="L9" s="796">
        <f t="shared" si="2"/>
        <v>2688411</v>
      </c>
    </row>
    <row r="10" spans="1:12" s="299" customFormat="1" ht="21" customHeight="1">
      <c r="A10" s="797" t="s">
        <v>322</v>
      </c>
      <c r="B10" s="794">
        <v>761550</v>
      </c>
      <c r="C10" s="794">
        <v>660882</v>
      </c>
      <c r="D10" s="794">
        <v>39966</v>
      </c>
      <c r="E10" s="794">
        <f t="shared" si="3"/>
        <v>700848</v>
      </c>
      <c r="F10" s="795">
        <f t="shared" si="0"/>
        <v>1462398</v>
      </c>
      <c r="G10" s="794">
        <v>557229</v>
      </c>
      <c r="H10" s="794">
        <v>788545</v>
      </c>
      <c r="I10" s="794">
        <v>92804</v>
      </c>
      <c r="J10" s="794">
        <f t="shared" si="4"/>
        <v>881349</v>
      </c>
      <c r="K10" s="795">
        <f t="shared" si="1"/>
        <v>1438578</v>
      </c>
      <c r="L10" s="796">
        <f t="shared" si="2"/>
        <v>2900976</v>
      </c>
    </row>
    <row r="11" spans="1:12" s="299" customFormat="1" ht="21" customHeight="1">
      <c r="A11" s="793" t="s">
        <v>323</v>
      </c>
      <c r="B11" s="794">
        <v>816912</v>
      </c>
      <c r="C11" s="794">
        <v>715603</v>
      </c>
      <c r="D11" s="794">
        <v>45810</v>
      </c>
      <c r="E11" s="794">
        <f t="shared" si="3"/>
        <v>761413</v>
      </c>
      <c r="F11" s="795">
        <f t="shared" si="0"/>
        <v>1578325</v>
      </c>
      <c r="G11" s="794">
        <v>606074</v>
      </c>
      <c r="H11" s="794">
        <v>852938</v>
      </c>
      <c r="I11" s="794">
        <v>104262</v>
      </c>
      <c r="J11" s="794">
        <f t="shared" si="4"/>
        <v>957200</v>
      </c>
      <c r="K11" s="795">
        <f t="shared" si="1"/>
        <v>1563274</v>
      </c>
      <c r="L11" s="796">
        <f t="shared" si="2"/>
        <v>3141599</v>
      </c>
    </row>
    <row r="12" spans="1:12" s="299" customFormat="1" ht="21" customHeight="1">
      <c r="A12" s="797" t="s">
        <v>324</v>
      </c>
      <c r="B12" s="794">
        <v>866421</v>
      </c>
      <c r="C12" s="794">
        <v>753051</v>
      </c>
      <c r="D12" s="794">
        <v>55339</v>
      </c>
      <c r="E12" s="794">
        <f t="shared" si="3"/>
        <v>808390</v>
      </c>
      <c r="F12" s="795">
        <f t="shared" si="0"/>
        <v>1674811</v>
      </c>
      <c r="G12" s="794">
        <v>647213</v>
      </c>
      <c r="H12" s="794">
        <v>896356</v>
      </c>
      <c r="I12" s="794">
        <v>121458</v>
      </c>
      <c r="J12" s="794">
        <f t="shared" si="4"/>
        <v>1017814</v>
      </c>
      <c r="K12" s="795">
        <f>G12+H12+I12</f>
        <v>1665027</v>
      </c>
      <c r="L12" s="796">
        <f>F12+K12</f>
        <v>3339838</v>
      </c>
    </row>
    <row r="13" spans="1:12" s="299" customFormat="1" ht="21" customHeight="1">
      <c r="A13" s="793" t="s">
        <v>325</v>
      </c>
      <c r="B13" s="794">
        <v>934645</v>
      </c>
      <c r="C13" s="794">
        <v>814654</v>
      </c>
      <c r="D13" s="794">
        <v>59951</v>
      </c>
      <c r="E13" s="794">
        <f t="shared" si="3"/>
        <v>874605</v>
      </c>
      <c r="F13" s="795">
        <f t="shared" si="0"/>
        <v>1809250</v>
      </c>
      <c r="G13" s="794">
        <v>685025</v>
      </c>
      <c r="H13" s="794">
        <v>966760</v>
      </c>
      <c r="I13" s="794">
        <v>130253</v>
      </c>
      <c r="J13" s="794">
        <f t="shared" si="4"/>
        <v>1097013</v>
      </c>
      <c r="K13" s="795">
        <f>G13+H13+I13</f>
        <v>1782038</v>
      </c>
      <c r="L13" s="796">
        <f>F13+K13</f>
        <v>3591288</v>
      </c>
    </row>
    <row r="14" spans="1:12" s="299" customFormat="1" ht="21" customHeight="1">
      <c r="A14" s="797" t="s">
        <v>326</v>
      </c>
      <c r="B14" s="794">
        <v>1031680</v>
      </c>
      <c r="C14" s="794">
        <v>881411</v>
      </c>
      <c r="D14" s="794">
        <v>64075</v>
      </c>
      <c r="E14" s="794">
        <f t="shared" si="3"/>
        <v>945486</v>
      </c>
      <c r="F14" s="795">
        <f t="shared" si="0"/>
        <v>1977166</v>
      </c>
      <c r="G14" s="794">
        <v>734397</v>
      </c>
      <c r="H14" s="794">
        <v>1051585</v>
      </c>
      <c r="I14" s="794">
        <v>139444</v>
      </c>
      <c r="J14" s="794">
        <f t="shared" si="4"/>
        <v>1191029</v>
      </c>
      <c r="K14" s="795">
        <f>G14+H14+I14</f>
        <v>1925426</v>
      </c>
      <c r="L14" s="796">
        <f>F14+K14</f>
        <v>3902592</v>
      </c>
    </row>
    <row r="15" spans="1:12" s="299" customFormat="1" ht="21" customHeight="1">
      <c r="A15" s="793" t="s">
        <v>168</v>
      </c>
      <c r="B15" s="794">
        <v>1080694</v>
      </c>
      <c r="C15" s="794">
        <v>946191</v>
      </c>
      <c r="D15" s="794">
        <v>69295</v>
      </c>
      <c r="E15" s="794">
        <f t="shared" si="3"/>
        <v>1015486</v>
      </c>
      <c r="F15" s="795">
        <f t="shared" si="0"/>
        <v>2096180</v>
      </c>
      <c r="G15" s="794">
        <v>778665</v>
      </c>
      <c r="H15" s="794">
        <v>1128712</v>
      </c>
      <c r="I15" s="794">
        <v>150430</v>
      </c>
      <c r="J15" s="794">
        <f t="shared" si="4"/>
        <v>1279142</v>
      </c>
      <c r="K15" s="795">
        <f>G15+H15+I15</f>
        <v>2057807</v>
      </c>
      <c r="L15" s="796">
        <f>F15+K15</f>
        <v>4153987</v>
      </c>
    </row>
    <row r="16" spans="1:12" s="299" customFormat="1" ht="21" customHeight="1">
      <c r="A16" s="797" t="s">
        <v>169</v>
      </c>
      <c r="B16" s="794">
        <v>1092969</v>
      </c>
      <c r="C16" s="794">
        <v>962084</v>
      </c>
      <c r="D16" s="794">
        <v>71337</v>
      </c>
      <c r="E16" s="794">
        <f t="shared" si="3"/>
        <v>1033421</v>
      </c>
      <c r="F16" s="795">
        <f t="shared" si="0"/>
        <v>2126390</v>
      </c>
      <c r="G16" s="794">
        <v>798437</v>
      </c>
      <c r="H16" s="794">
        <v>1150123</v>
      </c>
      <c r="I16" s="794">
        <v>153711</v>
      </c>
      <c r="J16" s="794">
        <f t="shared" si="4"/>
        <v>1303834</v>
      </c>
      <c r="K16" s="795">
        <f t="shared" ref="K16:K23" si="5">G16+H16+I16</f>
        <v>2102271</v>
      </c>
      <c r="L16" s="796">
        <f t="shared" ref="L16:L23" si="6">F16+K16</f>
        <v>4228661</v>
      </c>
    </row>
    <row r="17" spans="1:17" s="299" customFormat="1" ht="21" customHeight="1">
      <c r="A17" s="793" t="s">
        <v>170</v>
      </c>
      <c r="B17" s="794">
        <v>1057677</v>
      </c>
      <c r="C17" s="794">
        <v>978451</v>
      </c>
      <c r="D17" s="794">
        <v>71558</v>
      </c>
      <c r="E17" s="794">
        <f t="shared" si="3"/>
        <v>1050009</v>
      </c>
      <c r="F17" s="795">
        <f t="shared" si="0"/>
        <v>2107686</v>
      </c>
      <c r="G17" s="794">
        <v>790314</v>
      </c>
      <c r="H17" s="794">
        <v>1162090</v>
      </c>
      <c r="I17" s="794">
        <v>154813</v>
      </c>
      <c r="J17" s="794">
        <f t="shared" si="4"/>
        <v>1316903</v>
      </c>
      <c r="K17" s="795">
        <f t="shared" si="5"/>
        <v>2107217</v>
      </c>
      <c r="L17" s="796">
        <f t="shared" si="6"/>
        <v>4214903</v>
      </c>
    </row>
    <row r="18" spans="1:17" s="299" customFormat="1" ht="21" customHeight="1">
      <c r="A18" s="793" t="s">
        <v>171</v>
      </c>
      <c r="B18" s="794">
        <v>1101179</v>
      </c>
      <c r="C18" s="794">
        <v>965089</v>
      </c>
      <c r="D18" s="794">
        <v>74653</v>
      </c>
      <c r="E18" s="794">
        <f t="shared" si="3"/>
        <v>1039742</v>
      </c>
      <c r="F18" s="795">
        <f t="shared" si="0"/>
        <v>2140921</v>
      </c>
      <c r="G18" s="794">
        <v>827084</v>
      </c>
      <c r="H18" s="794">
        <v>1155297</v>
      </c>
      <c r="I18" s="794">
        <v>162057</v>
      </c>
      <c r="J18" s="794">
        <f t="shared" si="4"/>
        <v>1317354</v>
      </c>
      <c r="K18" s="795">
        <f t="shared" si="5"/>
        <v>2144438</v>
      </c>
      <c r="L18" s="796">
        <f t="shared" si="6"/>
        <v>4285359</v>
      </c>
    </row>
    <row r="19" spans="1:17" s="299" customFormat="1" ht="21" customHeight="1">
      <c r="A19" s="793" t="s">
        <v>172</v>
      </c>
      <c r="B19" s="794">
        <v>1177304</v>
      </c>
      <c r="C19" s="794">
        <v>1023415</v>
      </c>
      <c r="D19" s="794">
        <v>77648</v>
      </c>
      <c r="E19" s="798">
        <v>1101063</v>
      </c>
      <c r="F19" s="795">
        <f t="shared" si="0"/>
        <v>2278367</v>
      </c>
      <c r="G19" s="794">
        <v>903493</v>
      </c>
      <c r="H19" s="794">
        <v>1218211</v>
      </c>
      <c r="I19" s="794">
        <v>168839</v>
      </c>
      <c r="J19" s="794">
        <v>1387050</v>
      </c>
      <c r="K19" s="795">
        <f t="shared" si="5"/>
        <v>2290543</v>
      </c>
      <c r="L19" s="796">
        <f t="shared" si="6"/>
        <v>4568910</v>
      </c>
    </row>
    <row r="20" spans="1:17" s="299" customFormat="1" ht="21" customHeight="1">
      <c r="A20" s="793" t="s">
        <v>173</v>
      </c>
      <c r="B20" s="798">
        <v>1191357</v>
      </c>
      <c r="C20" s="798">
        <v>1014199</v>
      </c>
      <c r="D20" s="798">
        <v>79364</v>
      </c>
      <c r="E20" s="798">
        <v>1093563</v>
      </c>
      <c r="F20" s="795">
        <f t="shared" si="0"/>
        <v>2284920</v>
      </c>
      <c r="G20" s="798">
        <v>906434</v>
      </c>
      <c r="H20" s="798">
        <v>1212708</v>
      </c>
      <c r="I20" s="798">
        <v>173006</v>
      </c>
      <c r="J20" s="798">
        <v>1385714</v>
      </c>
      <c r="K20" s="795">
        <f t="shared" si="5"/>
        <v>2292148</v>
      </c>
      <c r="L20" s="796">
        <f t="shared" si="6"/>
        <v>4577068</v>
      </c>
    </row>
    <row r="21" spans="1:17" s="299" customFormat="1" ht="21" customHeight="1">
      <c r="A21" s="793" t="s">
        <v>174</v>
      </c>
      <c r="B21" s="798">
        <v>1212226</v>
      </c>
      <c r="C21" s="798">
        <v>1043047</v>
      </c>
      <c r="D21" s="798">
        <v>83183</v>
      </c>
      <c r="E21" s="798">
        <v>1126230</v>
      </c>
      <c r="F21" s="795">
        <f>B21+C21+D21</f>
        <v>2338456</v>
      </c>
      <c r="G21" s="798">
        <v>942986</v>
      </c>
      <c r="H21" s="798">
        <v>1236761</v>
      </c>
      <c r="I21" s="798">
        <v>181163</v>
      </c>
      <c r="J21" s="798">
        <v>1417924</v>
      </c>
      <c r="K21" s="795">
        <f>G21+H21+I21</f>
        <v>2360910</v>
      </c>
      <c r="L21" s="796">
        <f>F21+K21</f>
        <v>4699366</v>
      </c>
    </row>
    <row r="22" spans="1:17" s="299" customFormat="1" ht="21" customHeight="1">
      <c r="A22" s="1239" t="s">
        <v>175</v>
      </c>
      <c r="B22" s="798">
        <v>1249017</v>
      </c>
      <c r="C22" s="798">
        <v>1061801</v>
      </c>
      <c r="D22" s="1240">
        <v>84562</v>
      </c>
      <c r="E22" s="794">
        <v>1146363</v>
      </c>
      <c r="F22" s="1241">
        <v>2395380</v>
      </c>
      <c r="G22" s="794">
        <v>994014</v>
      </c>
      <c r="H22" s="798">
        <v>1259792</v>
      </c>
      <c r="I22" s="1240">
        <v>184706</v>
      </c>
      <c r="J22" s="794">
        <v>1444498</v>
      </c>
      <c r="K22" s="795">
        <f>G22+H22+I22</f>
        <v>2438512</v>
      </c>
      <c r="L22" s="796">
        <v>4833892</v>
      </c>
    </row>
    <row r="23" spans="1:17" s="299" customFormat="1" ht="21" customHeight="1">
      <c r="A23" s="797" t="s">
        <v>970</v>
      </c>
      <c r="B23" s="798">
        <f>+'Resumen '!D26</f>
        <v>1255870</v>
      </c>
      <c r="C23" s="798">
        <f>+'Resumen '!D27</f>
        <v>1064263</v>
      </c>
      <c r="D23" s="798">
        <f>+'Resumen '!D28</f>
        <v>84909</v>
      </c>
      <c r="E23" s="798">
        <f>+Tabla10[[#This Row],[Dep-Dir-Masc]]+Tabla10[[#This Row],[Dep_Adic-Masc]]</f>
        <v>1149172</v>
      </c>
      <c r="F23" s="795">
        <f t="shared" si="0"/>
        <v>2405042</v>
      </c>
      <c r="G23" s="798">
        <f>+'Resumen '!E26</f>
        <v>1002804</v>
      </c>
      <c r="H23" s="798">
        <f>+'Resumen '!E27</f>
        <v>1262639</v>
      </c>
      <c r="I23" s="798">
        <f>+'Resumen '!E28</f>
        <v>185944</v>
      </c>
      <c r="J23" s="798">
        <f>+Tabla10[[#This Row],[Dep-Dir-Fem]]+Tabla10[[#This Row],[Dep_Adic-Fem]]</f>
        <v>1448583</v>
      </c>
      <c r="K23" s="795">
        <f t="shared" si="5"/>
        <v>2451387</v>
      </c>
      <c r="L23" s="796">
        <f t="shared" si="6"/>
        <v>4856429</v>
      </c>
      <c r="M23" s="327">
        <f>+Tabla10[[#This Row],[Total Afiliados SFS RC]]-'Resumen '!C30</f>
        <v>0</v>
      </c>
      <c r="N23" s="403"/>
    </row>
    <row r="24" spans="1:17" ht="30.75" customHeight="1">
      <c r="A24" s="1416" t="s">
        <v>341</v>
      </c>
      <c r="B24" s="1416"/>
      <c r="C24" s="1416"/>
      <c r="D24" s="1416"/>
      <c r="E24" s="1416"/>
      <c r="F24" s="1416"/>
      <c r="G24" s="1416"/>
      <c r="H24" s="1416"/>
      <c r="I24" s="1416"/>
      <c r="J24" s="1416"/>
      <c r="K24" s="1416"/>
      <c r="L24" s="1416"/>
      <c r="N24">
        <f>+L23-'2. SFS-RC'!F24</f>
        <v>0</v>
      </c>
      <c r="P24" s="299"/>
    </row>
    <row r="25" spans="1:17" ht="25.5" customHeight="1">
      <c r="A25" s="11"/>
      <c r="B25" s="11"/>
      <c r="C25" s="11"/>
      <c r="D25" s="11"/>
      <c r="E25" s="11"/>
      <c r="F25" s="11"/>
      <c r="G25" s="11"/>
      <c r="H25" s="11"/>
      <c r="I25" s="11"/>
      <c r="J25" s="11"/>
      <c r="L25" s="11"/>
      <c r="Q25" s="299"/>
    </row>
    <row r="26" spans="1:17" ht="25.5" customHeight="1">
      <c r="A26" s="11"/>
      <c r="B26" s="11"/>
      <c r="C26" s="11"/>
      <c r="D26" s="11"/>
      <c r="E26" s="11"/>
      <c r="F26" s="11"/>
      <c r="G26" s="11"/>
      <c r="H26" s="11"/>
      <c r="I26" s="11"/>
      <c r="J26" s="11"/>
      <c r="L26" s="11"/>
    </row>
    <row r="27" spans="1:17" ht="25.5" customHeight="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L29" s="11"/>
    </row>
    <row r="30" spans="1:17" ht="25.5" customHeight="1">
      <c r="A30" s="11"/>
      <c r="B30" s="11"/>
      <c r="C30" s="11"/>
      <c r="D30" s="11"/>
      <c r="E30" s="11"/>
      <c r="F30" s="11"/>
      <c r="G30" s="11"/>
      <c r="H30" s="11"/>
      <c r="I30" s="11"/>
      <c r="J30" s="11"/>
      <c r="K30" s="11"/>
      <c r="L30" s="11"/>
    </row>
    <row r="31" spans="1:17" ht="25.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49.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c r="A36" s="11"/>
      <c r="B36" s="11"/>
      <c r="C36" s="11"/>
      <c r="D36" s="11"/>
      <c r="E36" s="11"/>
      <c r="F36" s="11"/>
      <c r="G36" s="11"/>
      <c r="H36" s="11"/>
      <c r="I36" s="11"/>
      <c r="J36" s="11"/>
      <c r="K36" s="11"/>
      <c r="L36" s="11"/>
    </row>
    <row r="37" spans="1:12" ht="67.5" customHeight="1"/>
    <row r="38" spans="1:12" ht="67.5" customHeight="1"/>
    <row r="39" spans="1:12" ht="63" customHeight="1"/>
    <row r="42" spans="1:12" ht="23.25">
      <c r="A42" s="64"/>
      <c r="B42" s="64"/>
      <c r="C42" s="64"/>
      <c r="D42" s="64"/>
      <c r="E42" s="64"/>
      <c r="F42" s="64"/>
      <c r="G42" s="64"/>
      <c r="H42" s="64"/>
      <c r="I42" s="64"/>
      <c r="J42" s="64"/>
      <c r="K42" s="64"/>
      <c r="L42" s="64"/>
    </row>
  </sheetData>
  <mergeCells count="3">
    <mergeCell ref="A24:L24"/>
    <mergeCell ref="A1:L1"/>
    <mergeCell ref="A2:L2"/>
  </mergeCells>
  <conditionalFormatting sqref="B21:D23">
    <cfRule type="cellIs" dxfId="43" priority="1" operator="equal">
      <formula>0</formula>
    </cfRule>
  </conditionalFormatting>
  <conditionalFormatting sqref="G23:I23">
    <cfRule type="cellIs" dxfId="42" priority="2"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pageSetUpPr fitToPage="1"/>
  </sheetPr>
  <dimension ref="A1:AG68"/>
  <sheetViews>
    <sheetView showGridLines="0" view="pageBreakPreview" topLeftCell="A3" zoomScale="25" zoomScaleNormal="100" zoomScaleSheetLayoutView="25" workbookViewId="0">
      <selection activeCell="H15" sqref="H15"/>
    </sheetView>
  </sheetViews>
  <sheetFormatPr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38" customFormat="1" ht="190.5" customHeight="1">
      <c r="A1" s="1418" t="s">
        <v>342</v>
      </c>
      <c r="B1" s="1418"/>
      <c r="C1" s="1418"/>
      <c r="D1" s="1418"/>
      <c r="E1" s="1418"/>
      <c r="F1" s="1418"/>
      <c r="G1" s="1418"/>
      <c r="H1" s="1418"/>
      <c r="I1" s="1418"/>
      <c r="J1" s="1418"/>
      <c r="K1" s="1418"/>
      <c r="L1" s="1418"/>
    </row>
    <row r="2" spans="1:33" s="238" customFormat="1" ht="70.5" customHeight="1">
      <c r="A2" s="1419" t="str">
        <f>+'Resumen '!O3</f>
        <v>Período: Marzo 2026</v>
      </c>
      <c r="B2" s="1419"/>
      <c r="C2" s="1419"/>
      <c r="D2" s="1419"/>
      <c r="E2" s="1419"/>
      <c r="F2" s="1419"/>
      <c r="G2" s="1419"/>
      <c r="H2" s="1419"/>
      <c r="I2" s="1419"/>
      <c r="J2" s="1419"/>
      <c r="K2" s="1419"/>
      <c r="L2" s="1419"/>
    </row>
    <row r="3" spans="1:33" ht="76.5" customHeight="1">
      <c r="A3" s="1421" t="s">
        <v>983</v>
      </c>
      <c r="B3" s="1421"/>
      <c r="C3" s="1421"/>
      <c r="D3" s="1421"/>
      <c r="E3" s="1421"/>
      <c r="F3" s="1421"/>
      <c r="G3" s="1421"/>
      <c r="H3" s="1421"/>
      <c r="I3" s="1421"/>
      <c r="J3" s="1421"/>
      <c r="K3" s="1421"/>
      <c r="L3" s="1421"/>
      <c r="N3" s="632">
        <f>+C9+C10+C11+C12+C13+C14+C15</f>
        <v>0.58320733197170183</v>
      </c>
      <c r="O3" s="519"/>
      <c r="P3" s="519"/>
      <c r="Q3" s="519"/>
      <c r="R3" s="519"/>
      <c r="S3" s="519"/>
      <c r="T3" s="519"/>
      <c r="U3" s="519"/>
      <c r="V3" s="519"/>
      <c r="W3" s="519"/>
    </row>
    <row r="4" spans="1:33" ht="175.5" customHeight="1">
      <c r="A4" s="1421"/>
      <c r="B4" s="1421"/>
      <c r="C4" s="1421"/>
      <c r="D4" s="1421"/>
      <c r="E4" s="1421"/>
      <c r="F4" s="1421"/>
      <c r="G4" s="1421"/>
      <c r="H4" s="1421"/>
      <c r="I4" s="1421"/>
      <c r="J4" s="1421"/>
      <c r="K4" s="1421"/>
      <c r="L4" s="1421"/>
      <c r="O4" s="519"/>
      <c r="P4" s="519"/>
      <c r="Q4" s="519"/>
      <c r="R4" s="519"/>
      <c r="S4" s="519"/>
      <c r="T4" s="519"/>
      <c r="U4" s="519"/>
      <c r="V4" s="519"/>
      <c r="W4" s="519"/>
    </row>
    <row r="5" spans="1:33" ht="295.5" customHeight="1">
      <c r="A5" s="1421"/>
      <c r="B5" s="1421"/>
      <c r="C5" s="1421"/>
      <c r="D5" s="1421"/>
      <c r="E5" s="1421"/>
      <c r="F5" s="1421"/>
      <c r="G5" s="1421"/>
      <c r="H5" s="1421"/>
      <c r="I5" s="1421"/>
      <c r="J5" s="1421"/>
      <c r="K5" s="1421"/>
      <c r="L5" s="1421"/>
      <c r="N5" s="519"/>
      <c r="O5" s="519"/>
      <c r="P5" s="519"/>
      <c r="Q5" s="519"/>
      <c r="R5" s="519"/>
      <c r="S5" s="519"/>
      <c r="T5" s="519"/>
      <c r="U5" s="519"/>
      <c r="V5" s="519"/>
      <c r="W5" s="519"/>
    </row>
    <row r="6" spans="1:33" ht="43.5" customHeight="1">
      <c r="A6" s="1421"/>
      <c r="B6" s="1421"/>
      <c r="C6" s="1421"/>
      <c r="D6" s="1421"/>
      <c r="E6" s="1421"/>
      <c r="F6" s="1421"/>
      <c r="G6" s="1421"/>
      <c r="H6" s="1421"/>
      <c r="I6" s="1421"/>
      <c r="J6" s="1421"/>
      <c r="K6" s="1421"/>
      <c r="L6" s="1421"/>
      <c r="N6" s="519"/>
      <c r="O6" s="519"/>
      <c r="P6" s="519"/>
      <c r="Q6" s="519"/>
      <c r="R6" s="519"/>
      <c r="S6" s="519"/>
      <c r="T6" s="519"/>
      <c r="U6" s="519"/>
      <c r="V6" s="519"/>
      <c r="W6" s="519"/>
    </row>
    <row r="7" spans="1:33" ht="229.5" customHeight="1">
      <c r="A7" s="1421"/>
      <c r="B7" s="1421"/>
      <c r="C7" s="1421"/>
      <c r="D7" s="1421"/>
      <c r="E7" s="1421"/>
      <c r="F7" s="1421"/>
      <c r="G7" s="1421"/>
      <c r="H7" s="1421"/>
      <c r="I7" s="1421"/>
      <c r="J7" s="1421"/>
      <c r="K7" s="1421"/>
      <c r="L7" s="1421"/>
      <c r="N7" s="519"/>
      <c r="O7" s="519"/>
      <c r="P7" s="519"/>
      <c r="Q7" s="519"/>
      <c r="R7" s="519"/>
      <c r="S7" s="519"/>
      <c r="T7" s="519"/>
      <c r="U7" s="519"/>
      <c r="V7" s="519"/>
      <c r="W7" s="519"/>
    </row>
    <row r="8" spans="1:33" s="229" customFormat="1" ht="97.5" customHeight="1">
      <c r="A8" s="504" t="s">
        <v>195</v>
      </c>
      <c r="B8" s="505" t="s">
        <v>343</v>
      </c>
      <c r="C8" s="505" t="s">
        <v>100</v>
      </c>
      <c r="D8" s="505" t="s">
        <v>197</v>
      </c>
      <c r="E8" s="505" t="s">
        <v>198</v>
      </c>
      <c r="F8" s="505" t="s">
        <v>96</v>
      </c>
      <c r="G8" s="506" t="s">
        <v>199</v>
      </c>
      <c r="H8" s="502"/>
      <c r="I8" s="502"/>
      <c r="N8" s="633">
        <f>+D27/B27</f>
        <v>0.49522848990482515</v>
      </c>
      <c r="O8" s="229" t="s">
        <v>197</v>
      </c>
    </row>
    <row r="9" spans="1:33" s="496" customFormat="1" ht="55.5" customHeight="1">
      <c r="A9" s="758" t="s">
        <v>200</v>
      </c>
      <c r="B9" s="758">
        <f>+D9+F9</f>
        <v>363865</v>
      </c>
      <c r="C9" s="759">
        <f>+B9/$B$27</f>
        <v>7.4924394035205705E-2</v>
      </c>
      <c r="D9" s="799">
        <f>+'Resumen '!C136</f>
        <v>185173</v>
      </c>
      <c r="E9" s="760">
        <f>D9/B9</f>
        <v>0.50890577549365834</v>
      </c>
      <c r="F9" s="799">
        <f>+'Resumen '!D136</f>
        <v>178692</v>
      </c>
      <c r="G9" s="761">
        <f>+F9/B9</f>
        <v>0.49109422450634166</v>
      </c>
      <c r="H9" s="494"/>
      <c r="I9" s="494"/>
      <c r="J9" s="495"/>
      <c r="K9" s="495"/>
      <c r="L9" s="495"/>
      <c r="N9" s="634">
        <f>+F27/B27</f>
        <v>0.50477151009517485</v>
      </c>
      <c r="O9" s="496" t="s">
        <v>96</v>
      </c>
      <c r="AD9" s="1398" t="s">
        <v>201</v>
      </c>
      <c r="AE9" s="1399"/>
      <c r="AF9" s="1399"/>
    </row>
    <row r="10" spans="1:33" s="496" customFormat="1" ht="55.5" customHeight="1">
      <c r="A10" s="758" t="s">
        <v>202</v>
      </c>
      <c r="B10" s="758">
        <f t="shared" ref="B10:B26" si="0">+D10+F10</f>
        <v>448817</v>
      </c>
      <c r="C10" s="759">
        <f t="shared" ref="C10:C27" si="1">+B10/$B$27</f>
        <v>9.2417082592991681E-2</v>
      </c>
      <c r="D10" s="799">
        <f>+'Resumen '!C137</f>
        <v>228735</v>
      </c>
      <c r="E10" s="760">
        <f t="shared" ref="E10:E27" si="2">D10/B10</f>
        <v>0.50963978637172835</v>
      </c>
      <c r="F10" s="799">
        <f>+'Resumen '!D137</f>
        <v>220082</v>
      </c>
      <c r="G10" s="761">
        <f t="shared" ref="G10:G27" si="3">+F10/B10</f>
        <v>0.49036021362827165</v>
      </c>
      <c r="H10" s="494"/>
      <c r="I10" s="494"/>
      <c r="J10" s="497"/>
      <c r="K10" s="497"/>
      <c r="L10" s="497"/>
      <c r="M10" s="498"/>
      <c r="AD10" s="762" t="s">
        <v>203</v>
      </c>
      <c r="AE10" s="762" t="s">
        <v>197</v>
      </c>
      <c r="AF10" s="762" t="s">
        <v>96</v>
      </c>
    </row>
    <row r="11" spans="1:33" s="496" customFormat="1" ht="55.5" customHeight="1">
      <c r="A11" s="758" t="s">
        <v>204</v>
      </c>
      <c r="B11" s="758">
        <f t="shared" si="0"/>
        <v>457583</v>
      </c>
      <c r="C11" s="759">
        <f t="shared" si="1"/>
        <v>9.4222112585193765E-2</v>
      </c>
      <c r="D11" s="799">
        <f>+'Resumen '!C138</f>
        <v>233484</v>
      </c>
      <c r="E11" s="760">
        <f t="shared" si="2"/>
        <v>0.5102549701365654</v>
      </c>
      <c r="F11" s="799">
        <f>+'Resumen '!D138</f>
        <v>224099</v>
      </c>
      <c r="G11" s="761">
        <f t="shared" si="3"/>
        <v>0.4897450298634346</v>
      </c>
      <c r="H11" s="494"/>
      <c r="I11" s="494"/>
      <c r="J11" s="497"/>
      <c r="K11" s="497"/>
      <c r="L11" s="497"/>
      <c r="M11" s="499"/>
      <c r="AD11" s="763" t="s">
        <v>205</v>
      </c>
      <c r="AE11" s="764">
        <v>13968</v>
      </c>
      <c r="AF11" s="764">
        <f>8829*-1</f>
        <v>-8829</v>
      </c>
    </row>
    <row r="12" spans="1:33" s="496" customFormat="1" ht="55.5" customHeight="1">
      <c r="A12" s="758" t="s">
        <v>205</v>
      </c>
      <c r="B12" s="758">
        <f t="shared" si="0"/>
        <v>354559</v>
      </c>
      <c r="C12" s="759">
        <f t="shared" si="1"/>
        <v>7.3008171230342297E-2</v>
      </c>
      <c r="D12" s="799">
        <f>+'Resumen '!C139</f>
        <v>179604</v>
      </c>
      <c r="E12" s="760">
        <f t="shared" si="2"/>
        <v>0.50655603157725515</v>
      </c>
      <c r="F12" s="799">
        <f>+'Resumen '!D139</f>
        <v>174955</v>
      </c>
      <c r="G12" s="761">
        <f t="shared" si="3"/>
        <v>0.49344396842274485</v>
      </c>
      <c r="H12" s="494"/>
      <c r="I12" s="494"/>
      <c r="J12" s="497"/>
      <c r="K12" s="497"/>
      <c r="L12" s="497"/>
      <c r="M12" s="495"/>
      <c r="AD12" s="763" t="s">
        <v>206</v>
      </c>
      <c r="AE12" s="764">
        <v>94691</v>
      </c>
      <c r="AF12" s="764">
        <f>65301*-1</f>
        <v>-65301</v>
      </c>
    </row>
    <row r="13" spans="1:33" s="496" customFormat="1" ht="55.5" customHeight="1">
      <c r="A13" s="758" t="s">
        <v>206</v>
      </c>
      <c r="B13" s="758">
        <f t="shared" si="0"/>
        <v>338479</v>
      </c>
      <c r="C13" s="759">
        <f t="shared" si="1"/>
        <v>6.9697096364427447E-2</v>
      </c>
      <c r="D13" s="799">
        <f>+'Resumen '!C140</f>
        <v>167523</v>
      </c>
      <c r="E13" s="760">
        <f t="shared" si="2"/>
        <v>0.49492878435589799</v>
      </c>
      <c r="F13" s="799">
        <f>+'Resumen '!D140</f>
        <v>170956</v>
      </c>
      <c r="G13" s="761">
        <f t="shared" si="3"/>
        <v>0.50507121564410196</v>
      </c>
      <c r="H13" s="494"/>
      <c r="I13" s="494"/>
      <c r="J13" s="497"/>
      <c r="K13" s="497"/>
      <c r="L13" s="497"/>
      <c r="AD13" s="763" t="s">
        <v>207</v>
      </c>
      <c r="AE13" s="764">
        <v>114856</v>
      </c>
      <c r="AF13" s="764">
        <v>-87226</v>
      </c>
      <c r="AG13" s="764">
        <f t="shared" ref="AG13:AG25" si="4">AF13*$C$38</f>
        <v>-4035947020</v>
      </c>
    </row>
    <row r="14" spans="1:33" s="496" customFormat="1" ht="55.5" customHeight="1">
      <c r="A14" s="758" t="s">
        <v>207</v>
      </c>
      <c r="B14" s="758">
        <f t="shared" si="0"/>
        <v>420546</v>
      </c>
      <c r="C14" s="759">
        <f t="shared" si="1"/>
        <v>8.659572702493952E-2</v>
      </c>
      <c r="D14" s="799">
        <f>+'Resumen '!C141</f>
        <v>198131</v>
      </c>
      <c r="E14" s="760">
        <f t="shared" si="2"/>
        <v>0.47112800977776509</v>
      </c>
      <c r="F14" s="799">
        <f>+'Resumen '!D141</f>
        <v>222415</v>
      </c>
      <c r="G14" s="761">
        <f t="shared" si="3"/>
        <v>0.52887199022223486</v>
      </c>
      <c r="H14" s="494"/>
      <c r="I14" s="494"/>
      <c r="J14" s="497"/>
      <c r="K14" s="497"/>
      <c r="L14" s="497"/>
      <c r="M14" s="495"/>
      <c r="AD14" s="763" t="s">
        <v>208</v>
      </c>
      <c r="AE14" s="764">
        <v>110599</v>
      </c>
      <c r="AF14" s="764">
        <v>-88163</v>
      </c>
      <c r="AG14" s="764">
        <f t="shared" si="4"/>
        <v>-4079302010</v>
      </c>
    </row>
    <row r="15" spans="1:33" s="496" customFormat="1" ht="55.5" customHeight="1">
      <c r="A15" s="758" t="s">
        <v>208</v>
      </c>
      <c r="B15" s="758">
        <f t="shared" si="0"/>
        <v>448456</v>
      </c>
      <c r="C15" s="759">
        <f t="shared" si="1"/>
        <v>9.2342748138601424E-2</v>
      </c>
      <c r="D15" s="799">
        <f>+'Resumen '!C142</f>
        <v>212373</v>
      </c>
      <c r="E15" s="760">
        <f t="shared" si="2"/>
        <v>0.47356485363112544</v>
      </c>
      <c r="F15" s="799">
        <f>+'Resumen '!D142</f>
        <v>236083</v>
      </c>
      <c r="G15" s="761">
        <f t="shared" si="3"/>
        <v>0.52643514636887456</v>
      </c>
      <c r="H15" s="494"/>
      <c r="I15" s="494"/>
      <c r="J15" s="497"/>
      <c r="K15" s="497"/>
      <c r="L15" s="497"/>
      <c r="M15" s="495"/>
      <c r="AD15" s="763" t="s">
        <v>209</v>
      </c>
      <c r="AE15" s="764">
        <v>94068</v>
      </c>
      <c r="AF15" s="764">
        <v>-78209</v>
      </c>
      <c r="AG15" s="764">
        <f t="shared" si="4"/>
        <v>-3618730430</v>
      </c>
    </row>
    <row r="16" spans="1:33" s="496" customFormat="1" ht="55.5" customHeight="1">
      <c r="A16" s="758" t="s">
        <v>209</v>
      </c>
      <c r="B16" s="758">
        <f t="shared" si="0"/>
        <v>404499</v>
      </c>
      <c r="C16" s="759">
        <f t="shared" si="1"/>
        <v>8.3291447275353966E-2</v>
      </c>
      <c r="D16" s="799">
        <f>+'Resumen '!C143</f>
        <v>195939</v>
      </c>
      <c r="E16" s="760">
        <f t="shared" si="2"/>
        <v>0.48439921977557421</v>
      </c>
      <c r="F16" s="799">
        <f>+'Resumen '!D143</f>
        <v>208560</v>
      </c>
      <c r="G16" s="761">
        <f t="shared" si="3"/>
        <v>0.51560078022442579</v>
      </c>
      <c r="H16" s="494"/>
      <c r="I16" s="494"/>
      <c r="J16" s="497"/>
      <c r="K16" s="497"/>
      <c r="L16" s="497"/>
      <c r="AD16" s="763" t="s">
        <v>210</v>
      </c>
      <c r="AE16" s="764">
        <v>82896</v>
      </c>
      <c r="AF16" s="764">
        <v>-70646</v>
      </c>
      <c r="AG16" s="764">
        <f t="shared" si="4"/>
        <v>-3268790420</v>
      </c>
    </row>
    <row r="17" spans="1:33" s="496" customFormat="1" ht="55.5" customHeight="1">
      <c r="A17" s="758" t="s">
        <v>210</v>
      </c>
      <c r="B17" s="758">
        <f t="shared" si="0"/>
        <v>345155</v>
      </c>
      <c r="C17" s="759">
        <f t="shared" si="1"/>
        <v>7.1071768989107012E-2</v>
      </c>
      <c r="D17" s="799">
        <f>+'Resumen '!C144</f>
        <v>170219</v>
      </c>
      <c r="E17" s="760">
        <f t="shared" si="2"/>
        <v>0.49316683808723616</v>
      </c>
      <c r="F17" s="799">
        <f>+'Resumen '!D144</f>
        <v>174936</v>
      </c>
      <c r="G17" s="761">
        <f t="shared" si="3"/>
        <v>0.50683316191276384</v>
      </c>
      <c r="H17" s="494"/>
      <c r="I17" s="494"/>
      <c r="J17" s="497"/>
      <c r="K17" s="497"/>
      <c r="L17" s="497"/>
      <c r="AD17" s="763" t="s">
        <v>211</v>
      </c>
      <c r="AE17" s="764">
        <v>68381</v>
      </c>
      <c r="AF17" s="764">
        <v>-56998</v>
      </c>
      <c r="AG17" s="764">
        <f t="shared" si="4"/>
        <v>-2637297460</v>
      </c>
    </row>
    <row r="18" spans="1:33" s="496" customFormat="1" ht="55.5" customHeight="1">
      <c r="A18" s="758" t="s">
        <v>211</v>
      </c>
      <c r="B18" s="758">
        <f t="shared" si="0"/>
        <v>311705</v>
      </c>
      <c r="C18" s="759">
        <f t="shared" si="1"/>
        <v>6.4183991982586383E-2</v>
      </c>
      <c r="D18" s="799">
        <f>+'Resumen '!C145</f>
        <v>156464</v>
      </c>
      <c r="E18" s="760">
        <f t="shared" si="2"/>
        <v>0.50196179079578451</v>
      </c>
      <c r="F18" s="799">
        <f>+'Resumen '!D145</f>
        <v>155241</v>
      </c>
      <c r="G18" s="761">
        <f t="shared" si="3"/>
        <v>0.49803820920421554</v>
      </c>
      <c r="H18" s="494"/>
      <c r="I18" s="494"/>
      <c r="J18" s="497"/>
      <c r="K18" s="497"/>
      <c r="L18" s="497"/>
      <c r="N18" s="496">
        <f>+B27-'2. SFS'!B24</f>
        <v>0</v>
      </c>
      <c r="AD18" s="763" t="s">
        <v>212</v>
      </c>
      <c r="AE18" s="764">
        <v>53231</v>
      </c>
      <c r="AF18" s="764">
        <v>-40454</v>
      </c>
      <c r="AG18" s="764">
        <f t="shared" si="4"/>
        <v>-1871806580</v>
      </c>
    </row>
    <row r="19" spans="1:33" s="496" customFormat="1" ht="55.5" customHeight="1">
      <c r="A19" s="758" t="s">
        <v>212</v>
      </c>
      <c r="B19" s="758">
        <f t="shared" si="0"/>
        <v>262091</v>
      </c>
      <c r="C19" s="759">
        <f t="shared" si="1"/>
        <v>5.3967843450403577E-2</v>
      </c>
      <c r="D19" s="799">
        <f>+'Resumen '!C146</f>
        <v>132659</v>
      </c>
      <c r="E19" s="760">
        <f t="shared" si="2"/>
        <v>0.50615625870403791</v>
      </c>
      <c r="F19" s="799">
        <f>+'Resumen '!D146</f>
        <v>129432</v>
      </c>
      <c r="G19" s="761">
        <f t="shared" si="3"/>
        <v>0.49384374129596209</v>
      </c>
      <c r="H19" s="494"/>
      <c r="I19" s="494"/>
      <c r="J19" s="497"/>
      <c r="K19" s="497"/>
      <c r="L19" s="497"/>
      <c r="AD19" s="763" t="s">
        <v>213</v>
      </c>
      <c r="AE19" s="764">
        <v>39299</v>
      </c>
      <c r="AF19" s="764">
        <v>-25509</v>
      </c>
      <c r="AG19" s="764">
        <f t="shared" si="4"/>
        <v>-1180301430</v>
      </c>
    </row>
    <row r="20" spans="1:33" s="496" customFormat="1" ht="55.5" customHeight="1">
      <c r="A20" s="758" t="s">
        <v>213</v>
      </c>
      <c r="B20" s="758">
        <f t="shared" si="0"/>
        <v>226180</v>
      </c>
      <c r="C20" s="759">
        <f t="shared" si="1"/>
        <v>4.6573315495809779E-2</v>
      </c>
      <c r="D20" s="799">
        <f>+'Resumen '!C147</f>
        <v>113917</v>
      </c>
      <c r="E20" s="760">
        <f t="shared" si="2"/>
        <v>0.50365637987443634</v>
      </c>
      <c r="F20" s="799">
        <f>+'Resumen '!D147</f>
        <v>112263</v>
      </c>
      <c r="G20" s="761">
        <f t="shared" si="3"/>
        <v>0.49634362012556371</v>
      </c>
      <c r="H20" s="494"/>
      <c r="I20" s="494"/>
      <c r="J20" s="497"/>
      <c r="K20" s="497"/>
      <c r="L20" s="497"/>
      <c r="AD20" s="763" t="s">
        <v>214</v>
      </c>
      <c r="AE20" s="764">
        <v>25049</v>
      </c>
      <c r="AF20" s="764">
        <v>-13161</v>
      </c>
      <c r="AG20" s="764">
        <f t="shared" si="4"/>
        <v>-608959470</v>
      </c>
    </row>
    <row r="21" spans="1:33" s="496" customFormat="1" ht="55.5" customHeight="1">
      <c r="A21" s="758" t="s">
        <v>214</v>
      </c>
      <c r="B21" s="758">
        <f t="shared" si="0"/>
        <v>171890</v>
      </c>
      <c r="C21" s="759">
        <f t="shared" si="1"/>
        <v>3.5394319571026366E-2</v>
      </c>
      <c r="D21" s="799">
        <f>+'Resumen '!C148</f>
        <v>86771</v>
      </c>
      <c r="E21" s="760">
        <f t="shared" si="2"/>
        <v>0.50480539880155917</v>
      </c>
      <c r="F21" s="799">
        <f>+'Resumen '!D148</f>
        <v>85119</v>
      </c>
      <c r="G21" s="761">
        <f t="shared" si="3"/>
        <v>0.49519460119844089</v>
      </c>
      <c r="H21" s="494"/>
      <c r="I21" s="494"/>
      <c r="J21" s="497"/>
      <c r="K21" s="497"/>
      <c r="L21" s="497"/>
      <c r="AD21" s="763" t="s">
        <v>215</v>
      </c>
      <c r="AE21" s="764">
        <v>13405</v>
      </c>
      <c r="AF21" s="764">
        <v>-5601</v>
      </c>
      <c r="AG21" s="764">
        <f t="shared" si="4"/>
        <v>-259158270</v>
      </c>
    </row>
    <row r="22" spans="1:33" s="496" customFormat="1" ht="55.5" customHeight="1">
      <c r="A22" s="758" t="s">
        <v>215</v>
      </c>
      <c r="B22" s="758">
        <f t="shared" si="0"/>
        <v>116276</v>
      </c>
      <c r="C22" s="759">
        <f t="shared" si="1"/>
        <v>2.3942695342606676E-2</v>
      </c>
      <c r="D22" s="799">
        <f>+'Resumen '!C149</f>
        <v>58273</v>
      </c>
      <c r="E22" s="760">
        <f t="shared" si="2"/>
        <v>0.50116103065120921</v>
      </c>
      <c r="F22" s="799">
        <f>+'Resumen '!D149</f>
        <v>58003</v>
      </c>
      <c r="G22" s="761">
        <f t="shared" si="3"/>
        <v>0.49883896934879079</v>
      </c>
      <c r="H22" s="494"/>
      <c r="I22" s="494"/>
      <c r="J22" s="497"/>
      <c r="K22" s="497"/>
      <c r="L22" s="497"/>
      <c r="M22" s="495"/>
      <c r="AD22" s="763" t="s">
        <v>216</v>
      </c>
      <c r="AE22" s="764">
        <v>7875</v>
      </c>
      <c r="AF22" s="764">
        <v>-2898</v>
      </c>
      <c r="AG22" s="764">
        <f t="shared" si="4"/>
        <v>-134090460</v>
      </c>
    </row>
    <row r="23" spans="1:33" s="496" customFormat="1" ht="55.5" customHeight="1">
      <c r="A23" s="758" t="s">
        <v>216</v>
      </c>
      <c r="B23" s="758">
        <f t="shared" si="0"/>
        <v>82861</v>
      </c>
      <c r="C23" s="759">
        <f t="shared" si="1"/>
        <v>1.7062125277647423E-2</v>
      </c>
      <c r="D23" s="799">
        <f>+'Resumen '!C150</f>
        <v>40068</v>
      </c>
      <c r="E23" s="760">
        <f t="shared" si="2"/>
        <v>0.48355679994207168</v>
      </c>
      <c r="F23" s="799">
        <f>+'Resumen '!D150</f>
        <v>42793</v>
      </c>
      <c r="G23" s="761">
        <f t="shared" si="3"/>
        <v>0.51644320005792832</v>
      </c>
      <c r="H23" s="494"/>
      <c r="I23" s="494"/>
      <c r="J23" s="497"/>
      <c r="K23" s="497"/>
      <c r="L23" s="497"/>
      <c r="M23" s="495"/>
      <c r="AD23" s="763" t="s">
        <v>217</v>
      </c>
      <c r="AE23" s="764">
        <v>3939</v>
      </c>
      <c r="AF23" s="764">
        <v>-1434</v>
      </c>
      <c r="AG23" s="764">
        <f t="shared" si="4"/>
        <v>-66351180</v>
      </c>
    </row>
    <row r="24" spans="1:33" s="496" customFormat="1" ht="55.5" customHeight="1">
      <c r="A24" s="758" t="s">
        <v>217</v>
      </c>
      <c r="B24" s="758">
        <f t="shared" si="0"/>
        <v>52053</v>
      </c>
      <c r="C24" s="759">
        <f t="shared" si="1"/>
        <v>1.0718369402703097E-2</v>
      </c>
      <c r="D24" s="799">
        <f>+'Resumen '!C151</f>
        <v>24037</v>
      </c>
      <c r="E24" s="760">
        <f t="shared" si="2"/>
        <v>0.46177934028778361</v>
      </c>
      <c r="F24" s="799">
        <f>+'Resumen '!D151</f>
        <v>28016</v>
      </c>
      <c r="G24" s="761">
        <f t="shared" si="3"/>
        <v>0.53822065971221644</v>
      </c>
      <c r="H24" s="494"/>
      <c r="I24" s="494"/>
      <c r="J24" s="497"/>
      <c r="K24" s="497"/>
      <c r="L24" s="497"/>
      <c r="AD24" s="763" t="s">
        <v>218</v>
      </c>
      <c r="AE24" s="764">
        <v>1841</v>
      </c>
      <c r="AF24" s="764">
        <v>-673</v>
      </c>
      <c r="AG24" s="764">
        <f t="shared" si="4"/>
        <v>-31139710</v>
      </c>
    </row>
    <row r="25" spans="1:33" s="496" customFormat="1" ht="55.5" customHeight="1">
      <c r="A25" s="758" t="s">
        <v>218</v>
      </c>
      <c r="B25" s="758">
        <f t="shared" si="0"/>
        <v>27826</v>
      </c>
      <c r="C25" s="759">
        <f t="shared" si="1"/>
        <v>5.7297244539145946E-3</v>
      </c>
      <c r="D25" s="799">
        <f>+'Resumen '!C152</f>
        <v>12162</v>
      </c>
      <c r="E25" s="760">
        <f t="shared" si="2"/>
        <v>0.43707324085387766</v>
      </c>
      <c r="F25" s="799">
        <f>+'Resumen '!D152</f>
        <v>15664</v>
      </c>
      <c r="G25" s="761">
        <f t="shared" si="3"/>
        <v>0.56292675914612234</v>
      </c>
      <c r="H25" s="494"/>
      <c r="I25" s="494"/>
      <c r="J25" s="500"/>
      <c r="K25" s="500"/>
      <c r="L25" s="500"/>
      <c r="M25" s="501"/>
      <c r="AD25" s="763" t="s">
        <v>219</v>
      </c>
      <c r="AE25" s="764">
        <v>855</v>
      </c>
      <c r="AF25" s="764">
        <v>-303</v>
      </c>
      <c r="AG25" s="764">
        <f t="shared" si="4"/>
        <v>-14019810</v>
      </c>
    </row>
    <row r="26" spans="1:33" s="229" customFormat="1" ht="55.5" customHeight="1">
      <c r="A26" s="758" t="s">
        <v>220</v>
      </c>
      <c r="B26" s="758">
        <f t="shared" si="0"/>
        <v>23588</v>
      </c>
      <c r="C26" s="759">
        <f t="shared" si="1"/>
        <v>4.8570667871392749E-3</v>
      </c>
      <c r="D26" s="799">
        <f>+'Resumen '!C153</f>
        <v>9510</v>
      </c>
      <c r="E26" s="760">
        <f t="shared" si="2"/>
        <v>0.40317110395116162</v>
      </c>
      <c r="F26" s="799">
        <f>+'Resumen '!D153</f>
        <v>14078</v>
      </c>
      <c r="G26" s="761">
        <f t="shared" si="3"/>
        <v>0.59682889604883838</v>
      </c>
      <c r="H26" s="502"/>
      <c r="I26" s="502"/>
      <c r="J26" s="503"/>
      <c r="K26" s="503"/>
      <c r="L26" s="503"/>
      <c r="AD26" s="765" t="s">
        <v>90</v>
      </c>
      <c r="AE26" s="766">
        <f>SUM(AE11:AE25)</f>
        <v>724953</v>
      </c>
      <c r="AF26" s="766">
        <f>SUM(AF11:AF25)</f>
        <v>-545405</v>
      </c>
    </row>
    <row r="27" spans="1:33" s="229" customFormat="1" ht="55.5" customHeight="1">
      <c r="A27" s="758" t="s">
        <v>90</v>
      </c>
      <c r="B27" s="758">
        <f>SUM(B9:B26)</f>
        <v>4856429</v>
      </c>
      <c r="C27" s="759">
        <f t="shared" si="1"/>
        <v>1</v>
      </c>
      <c r="D27" s="758">
        <f>SUM(D9:D26)</f>
        <v>2405042</v>
      </c>
      <c r="E27" s="760">
        <f t="shared" si="2"/>
        <v>0.49522848990482515</v>
      </c>
      <c r="F27" s="758">
        <f>SUM(F9:F26)</f>
        <v>2451387</v>
      </c>
      <c r="G27" s="761">
        <f t="shared" si="3"/>
        <v>0.50477151009517485</v>
      </c>
      <c r="H27" s="502"/>
      <c r="I27" s="502"/>
      <c r="J27" s="502"/>
      <c r="K27" s="502"/>
      <c r="L27" s="502"/>
    </row>
    <row r="28" spans="1:33" s="519" customFormat="1" ht="55.5" customHeight="1">
      <c r="B28" s="518"/>
      <c r="C28" s="518"/>
      <c r="D28" s="518"/>
      <c r="E28" s="518"/>
      <c r="F28" s="518"/>
      <c r="G28" s="518"/>
      <c r="H28" s="518"/>
      <c r="I28" s="518"/>
      <c r="J28" s="518"/>
      <c r="K28" s="518"/>
      <c r="L28" s="518"/>
    </row>
    <row r="29" spans="1:33" s="519" customFormat="1" ht="55.5" customHeight="1">
      <c r="B29" s="518"/>
      <c r="C29" s="518"/>
      <c r="D29" s="518"/>
      <c r="E29" s="518"/>
      <c r="F29" s="518"/>
      <c r="G29" s="518"/>
      <c r="H29" s="518"/>
      <c r="I29" s="518"/>
      <c r="J29" s="518"/>
      <c r="K29" s="518"/>
      <c r="L29" s="518"/>
    </row>
    <row r="30" spans="1:33" s="519" customFormat="1" ht="55.5" customHeight="1">
      <c r="B30" s="518"/>
      <c r="C30" s="518"/>
      <c r="D30" s="518"/>
      <c r="E30" s="518"/>
      <c r="F30" s="518"/>
      <c r="G30" s="518"/>
      <c r="H30" s="518"/>
      <c r="I30" s="518"/>
      <c r="J30" s="518"/>
      <c r="K30" s="518"/>
      <c r="L30" s="518"/>
    </row>
    <row r="31" spans="1:33" ht="18.75">
      <c r="B31" s="232"/>
      <c r="C31" s="232"/>
      <c r="D31" s="232"/>
      <c r="E31" s="232"/>
      <c r="F31" s="232"/>
      <c r="G31" s="8"/>
      <c r="H31" s="8"/>
      <c r="I31" s="8"/>
      <c r="J31" s="8"/>
      <c r="K31" s="8"/>
      <c r="L31" s="8"/>
      <c r="M31" s="59"/>
    </row>
    <row r="32" spans="1:33" ht="18.75">
      <c r="B32" s="232"/>
      <c r="C32" s="232"/>
      <c r="D32" s="232"/>
      <c r="E32" s="232"/>
      <c r="F32" s="232"/>
      <c r="G32" s="8"/>
      <c r="H32" s="8"/>
      <c r="I32" s="8"/>
      <c r="J32" s="8"/>
      <c r="K32" s="8"/>
      <c r="L32" s="8"/>
      <c r="M32" s="59"/>
    </row>
    <row r="33" spans="1:26" ht="18.75">
      <c r="B33" s="232"/>
      <c r="C33" s="232"/>
      <c r="D33" s="232"/>
      <c r="E33" s="232"/>
      <c r="F33" s="232"/>
      <c r="G33" s="232"/>
      <c r="H33" s="474"/>
      <c r="I33" s="474"/>
      <c r="J33" s="8"/>
      <c r="K33" s="8"/>
      <c r="L33" s="8"/>
      <c r="M33" s="59"/>
    </row>
    <row r="34" spans="1:26" ht="36">
      <c r="A34" s="448"/>
      <c r="B34" s="691"/>
      <c r="C34" s="692"/>
      <c r="D34" s="692"/>
      <c r="E34" s="692"/>
      <c r="F34" s="692"/>
      <c r="G34" s="691"/>
      <c r="H34" s="474"/>
      <c r="I34" s="474"/>
      <c r="J34" s="8"/>
      <c r="K34" s="8"/>
      <c r="L34" s="8"/>
      <c r="M34" s="59"/>
    </row>
    <row r="35" spans="1:26" ht="36">
      <c r="A35" s="448"/>
      <c r="B35" s="691"/>
      <c r="C35" s="1420" t="s">
        <v>203</v>
      </c>
      <c r="D35" s="692"/>
      <c r="E35" s="692"/>
      <c r="F35" s="692"/>
      <c r="G35" s="691"/>
      <c r="H35" s="474"/>
      <c r="I35" s="474"/>
      <c r="J35" s="8"/>
      <c r="K35" s="8"/>
      <c r="L35" s="8"/>
      <c r="M35" s="59"/>
    </row>
    <row r="36" spans="1:26" ht="36">
      <c r="A36" s="448"/>
      <c r="B36" s="691"/>
      <c r="C36" s="1420"/>
      <c r="D36" s="693" t="s">
        <v>96</v>
      </c>
      <c r="E36" s="693" t="s">
        <v>197</v>
      </c>
      <c r="F36" s="692"/>
      <c r="G36" s="691"/>
      <c r="H36" s="474"/>
      <c r="I36" s="474"/>
      <c r="J36" s="8"/>
      <c r="K36" s="8"/>
      <c r="L36" s="8"/>
      <c r="M36" s="59"/>
    </row>
    <row r="37" spans="1:26" ht="36">
      <c r="A37" s="448"/>
      <c r="B37" s="691"/>
      <c r="C37" s="694" t="str">
        <f>+A9</f>
        <v>0-4</v>
      </c>
      <c r="D37" s="695">
        <f>+F9*-1</f>
        <v>-178692</v>
      </c>
      <c r="E37" s="695">
        <f>+D9</f>
        <v>185173</v>
      </c>
      <c r="F37" s="692"/>
      <c r="G37" s="691"/>
      <c r="H37" s="474"/>
      <c r="I37" s="474"/>
      <c r="J37" s="8"/>
      <c r="K37" s="8"/>
      <c r="L37" s="8"/>
      <c r="M37" s="59"/>
    </row>
    <row r="38" spans="1:26" ht="36">
      <c r="A38" s="448"/>
      <c r="B38" s="691"/>
      <c r="C38" s="694" t="str">
        <f t="shared" ref="C38:C40" si="5">+A10</f>
        <v>5-9</v>
      </c>
      <c r="D38" s="695">
        <f t="shared" ref="D38:D40" si="6">+F10*-1</f>
        <v>-220082</v>
      </c>
      <c r="E38" s="695">
        <f t="shared" ref="E38:E40" si="7">+D10</f>
        <v>228735</v>
      </c>
      <c r="F38" s="692"/>
      <c r="G38" s="691"/>
      <c r="H38" s="474"/>
      <c r="I38" s="474"/>
      <c r="J38" s="8"/>
      <c r="K38" s="8"/>
      <c r="L38" s="8"/>
      <c r="M38" s="59"/>
    </row>
    <row r="39" spans="1:26" ht="36">
      <c r="A39" s="448"/>
      <c r="B39" s="691"/>
      <c r="C39" s="694" t="str">
        <f t="shared" si="5"/>
        <v>10-14</v>
      </c>
      <c r="D39" s="695">
        <f t="shared" si="6"/>
        <v>-224099</v>
      </c>
      <c r="E39" s="695">
        <f t="shared" si="7"/>
        <v>233484</v>
      </c>
      <c r="F39" s="692"/>
      <c r="G39" s="691"/>
      <c r="H39" s="474"/>
      <c r="I39" s="474"/>
      <c r="J39" s="8"/>
      <c r="K39" s="8"/>
      <c r="L39" s="8"/>
      <c r="M39" s="59"/>
    </row>
    <row r="40" spans="1:26" ht="150" customHeight="1">
      <c r="A40" s="448"/>
      <c r="B40" s="691"/>
      <c r="C40" s="694" t="str">
        <f t="shared" si="5"/>
        <v>15-19</v>
      </c>
      <c r="D40" s="695">
        <f t="shared" si="6"/>
        <v>-174955</v>
      </c>
      <c r="E40" s="695">
        <f t="shared" si="7"/>
        <v>179604</v>
      </c>
      <c r="F40" s="692"/>
      <c r="G40" s="691"/>
      <c r="H40" s="474"/>
      <c r="I40" s="474"/>
      <c r="J40" s="8"/>
      <c r="K40" s="8"/>
      <c r="L40" s="8"/>
      <c r="M40" s="92"/>
      <c r="N40" s="13"/>
      <c r="O40" s="13"/>
      <c r="P40" s="13"/>
      <c r="Q40" s="13"/>
      <c r="R40" s="13"/>
      <c r="S40" s="13"/>
      <c r="T40" s="13"/>
      <c r="U40" s="13"/>
      <c r="V40" s="13"/>
      <c r="W40" s="13"/>
      <c r="X40" s="13"/>
      <c r="Y40" s="9"/>
      <c r="Z40" s="9"/>
    </row>
    <row r="41" spans="1:26" ht="36">
      <c r="A41" s="448"/>
      <c r="B41" s="691"/>
      <c r="C41" s="694" t="str">
        <f t="shared" ref="C41:C43" si="8">+A13</f>
        <v>20-24</v>
      </c>
      <c r="D41" s="695">
        <f t="shared" ref="D41:D43" si="9">+F13*-1</f>
        <v>-170956</v>
      </c>
      <c r="E41" s="695">
        <f t="shared" ref="E41:E43" si="10">+D13</f>
        <v>167523</v>
      </c>
      <c r="F41" s="692"/>
      <c r="G41" s="691"/>
      <c r="H41" s="474"/>
      <c r="I41" s="474"/>
      <c r="J41" s="8"/>
      <c r="K41" s="8"/>
      <c r="L41" s="8"/>
      <c r="M41" s="92"/>
      <c r="N41" s="13"/>
      <c r="O41" s="13"/>
      <c r="P41" s="13"/>
      <c r="Q41" s="13"/>
      <c r="R41" s="13"/>
      <c r="S41" s="13"/>
      <c r="T41" s="13"/>
      <c r="U41" s="13"/>
      <c r="V41" s="13"/>
      <c r="W41" s="13"/>
      <c r="X41" s="13"/>
      <c r="Y41" s="9"/>
      <c r="Z41" s="9"/>
    </row>
    <row r="42" spans="1:26" ht="36">
      <c r="A42" s="448"/>
      <c r="B42" s="691"/>
      <c r="C42" s="694" t="str">
        <f t="shared" si="8"/>
        <v>25-29</v>
      </c>
      <c r="D42" s="695">
        <f t="shared" si="9"/>
        <v>-222415</v>
      </c>
      <c r="E42" s="695">
        <f t="shared" si="10"/>
        <v>198131</v>
      </c>
      <c r="F42" s="692"/>
      <c r="G42" s="691"/>
      <c r="H42" s="474"/>
      <c r="I42" s="474"/>
      <c r="J42" s="8"/>
      <c r="K42" s="8"/>
      <c r="L42" s="8"/>
      <c r="M42" s="92"/>
      <c r="N42" s="13"/>
      <c r="O42" s="13"/>
      <c r="P42" s="13"/>
      <c r="Q42" s="13"/>
      <c r="R42" s="13"/>
      <c r="S42" s="13"/>
      <c r="T42" s="13"/>
      <c r="U42" s="13"/>
      <c r="V42" s="13"/>
      <c r="W42" s="13"/>
      <c r="X42" s="13"/>
      <c r="Y42" s="9"/>
      <c r="Z42" s="9"/>
    </row>
    <row r="43" spans="1:26" ht="36">
      <c r="A43" s="448"/>
      <c r="B43" s="691"/>
      <c r="C43" s="694" t="str">
        <f t="shared" si="8"/>
        <v>30-34</v>
      </c>
      <c r="D43" s="695">
        <f t="shared" si="9"/>
        <v>-236083</v>
      </c>
      <c r="E43" s="695">
        <f t="shared" si="10"/>
        <v>212373</v>
      </c>
      <c r="F43" s="692"/>
      <c r="G43" s="691"/>
      <c r="H43" s="474"/>
      <c r="I43" s="474"/>
      <c r="J43" s="8"/>
      <c r="K43" s="8"/>
      <c r="L43" s="8"/>
      <c r="M43" s="92"/>
      <c r="N43" s="13"/>
      <c r="O43" s="13"/>
      <c r="P43" s="13"/>
      <c r="Q43" s="13"/>
      <c r="R43" s="13"/>
      <c r="S43" s="13"/>
      <c r="T43" s="13"/>
      <c r="U43" s="13"/>
      <c r="V43" s="13"/>
      <c r="W43" s="13"/>
      <c r="X43" s="13"/>
      <c r="Y43" s="9"/>
      <c r="Z43" s="9"/>
    </row>
    <row r="44" spans="1:26" ht="97.5" customHeight="1">
      <c r="A44" s="448"/>
      <c r="B44" s="691"/>
      <c r="C44" s="694" t="str">
        <f t="shared" ref="C44:C55" si="11">+A16</f>
        <v>35-39</v>
      </c>
      <c r="D44" s="695">
        <f t="shared" ref="D44:D55" si="12">+F16*-1</f>
        <v>-208560</v>
      </c>
      <c r="E44" s="695">
        <f t="shared" ref="E44:E55" si="13">+D16</f>
        <v>195939</v>
      </c>
      <c r="F44" s="692"/>
      <c r="G44" s="691"/>
      <c r="H44" s="474"/>
      <c r="I44" s="474"/>
      <c r="J44" s="8"/>
      <c r="K44" s="8"/>
      <c r="L44" s="8"/>
      <c r="M44" s="92"/>
      <c r="N44" s="13"/>
      <c r="O44" s="13"/>
      <c r="P44" s="13"/>
      <c r="Q44" s="13"/>
      <c r="R44" s="13"/>
      <c r="S44" s="13"/>
      <c r="T44" s="13"/>
      <c r="U44" s="13"/>
      <c r="V44" s="13"/>
      <c r="W44" s="13"/>
      <c r="X44" s="13"/>
      <c r="Y44" s="9"/>
      <c r="Z44" s="9"/>
    </row>
    <row r="45" spans="1:26" ht="97.5" customHeight="1">
      <c r="A45" s="448"/>
      <c r="B45" s="691"/>
      <c r="C45" s="694" t="str">
        <f t="shared" si="11"/>
        <v>40-44</v>
      </c>
      <c r="D45" s="695">
        <f t="shared" si="12"/>
        <v>-174936</v>
      </c>
      <c r="E45" s="695">
        <f t="shared" si="13"/>
        <v>170219</v>
      </c>
      <c r="F45" s="692"/>
      <c r="G45" s="691"/>
      <c r="H45" s="474"/>
      <c r="I45" s="474"/>
      <c r="J45" s="8"/>
      <c r="K45" s="8"/>
      <c r="L45" s="8"/>
      <c r="M45" s="92"/>
      <c r="N45" s="13"/>
      <c r="O45" s="13"/>
      <c r="P45" s="13"/>
      <c r="Q45" s="13"/>
      <c r="R45" s="13"/>
      <c r="S45" s="13"/>
      <c r="T45" s="13"/>
      <c r="U45" s="13"/>
      <c r="V45" s="13"/>
      <c r="W45" s="13"/>
      <c r="X45" s="13"/>
      <c r="Y45" s="9"/>
      <c r="Z45" s="9"/>
    </row>
    <row r="46" spans="1:26" ht="97.5" customHeight="1">
      <c r="A46" s="448"/>
      <c r="B46" s="691"/>
      <c r="C46" s="694" t="str">
        <f t="shared" si="11"/>
        <v>45-49</v>
      </c>
      <c r="D46" s="695">
        <f t="shared" si="12"/>
        <v>-155241</v>
      </c>
      <c r="E46" s="695">
        <f t="shared" si="13"/>
        <v>156464</v>
      </c>
      <c r="F46" s="692"/>
      <c r="G46" s="691"/>
      <c r="H46" s="474"/>
      <c r="I46" s="474"/>
      <c r="J46" s="8"/>
      <c r="K46" s="8"/>
      <c r="L46" s="8"/>
      <c r="M46" s="92"/>
      <c r="N46" s="13"/>
      <c r="O46" s="13"/>
      <c r="P46" s="13"/>
      <c r="Q46" s="13"/>
      <c r="R46" s="13"/>
      <c r="S46" s="13"/>
      <c r="T46" s="13"/>
      <c r="U46" s="13"/>
      <c r="V46" s="13"/>
      <c r="W46" s="13"/>
      <c r="X46" s="13"/>
      <c r="Y46" s="9"/>
      <c r="Z46" s="9"/>
    </row>
    <row r="47" spans="1:26" ht="36">
      <c r="A47" s="448"/>
      <c r="B47" s="691"/>
      <c r="C47" s="694" t="str">
        <f t="shared" si="11"/>
        <v>50-54</v>
      </c>
      <c r="D47" s="695">
        <f t="shared" si="12"/>
        <v>-129432</v>
      </c>
      <c r="E47" s="695">
        <f t="shared" si="13"/>
        <v>132659</v>
      </c>
      <c r="F47" s="692"/>
      <c r="G47" s="691"/>
      <c r="H47" s="474"/>
      <c r="I47" s="474"/>
      <c r="J47" s="8"/>
      <c r="K47" s="8"/>
      <c r="L47" s="8"/>
      <c r="M47" s="13"/>
      <c r="N47" s="13"/>
      <c r="O47" s="13"/>
      <c r="P47" s="13"/>
      <c r="Q47" s="13"/>
      <c r="R47" s="13"/>
      <c r="S47" s="13"/>
      <c r="T47" s="13"/>
      <c r="U47" s="13"/>
      <c r="V47" s="13"/>
      <c r="W47" s="13"/>
      <c r="X47" s="13"/>
      <c r="Y47" s="9"/>
      <c r="Z47" s="9"/>
    </row>
    <row r="48" spans="1:26" ht="36">
      <c r="A48" s="448"/>
      <c r="B48" s="691"/>
      <c r="C48" s="694" t="str">
        <f t="shared" si="11"/>
        <v>55-59</v>
      </c>
      <c r="D48" s="695">
        <f t="shared" si="12"/>
        <v>-112263</v>
      </c>
      <c r="E48" s="695">
        <f t="shared" si="13"/>
        <v>113917</v>
      </c>
      <c r="F48" s="692"/>
      <c r="G48" s="691"/>
      <c r="H48" s="474"/>
      <c r="I48" s="474"/>
      <c r="J48" s="8"/>
      <c r="K48" s="8"/>
      <c r="L48" s="8"/>
      <c r="M48" s="13"/>
      <c r="N48" s="13"/>
      <c r="O48" s="13"/>
      <c r="P48" s="13"/>
      <c r="Q48" s="13"/>
      <c r="R48" s="13"/>
      <c r="S48" s="13"/>
      <c r="T48" s="13"/>
      <c r="U48" s="13"/>
      <c r="V48" s="13"/>
      <c r="W48" s="13"/>
      <c r="X48" s="13"/>
      <c r="Y48" s="9"/>
      <c r="Z48" s="9"/>
    </row>
    <row r="49" spans="1:26" ht="36">
      <c r="A49" s="448"/>
      <c r="B49" s="691"/>
      <c r="C49" s="694" t="str">
        <f t="shared" si="11"/>
        <v>60-64</v>
      </c>
      <c r="D49" s="695">
        <f t="shared" si="12"/>
        <v>-85119</v>
      </c>
      <c r="E49" s="695">
        <f t="shared" si="13"/>
        <v>86771</v>
      </c>
      <c r="F49" s="692"/>
      <c r="G49" s="691"/>
      <c r="H49" s="474"/>
      <c r="I49" s="474"/>
      <c r="J49" s="8"/>
      <c r="K49" s="8"/>
      <c r="L49" s="8"/>
      <c r="M49" s="13"/>
      <c r="N49" s="13"/>
      <c r="O49" s="13"/>
      <c r="P49" s="13"/>
      <c r="Q49" s="13"/>
      <c r="R49" s="13"/>
      <c r="S49" s="13"/>
      <c r="T49" s="13"/>
      <c r="U49" s="13"/>
      <c r="V49" s="13"/>
      <c r="W49" s="13"/>
      <c r="X49" s="13"/>
      <c r="Y49" s="9"/>
      <c r="Z49" s="9"/>
    </row>
    <row r="50" spans="1:26" ht="36">
      <c r="A50" s="448"/>
      <c r="B50" s="691"/>
      <c r="C50" s="694" t="str">
        <f t="shared" si="11"/>
        <v>65-69</v>
      </c>
      <c r="D50" s="695">
        <f t="shared" si="12"/>
        <v>-58003</v>
      </c>
      <c r="E50" s="695">
        <f t="shared" si="13"/>
        <v>58273</v>
      </c>
      <c r="F50" s="692"/>
      <c r="G50" s="691"/>
      <c r="H50" s="474"/>
      <c r="I50" s="474"/>
      <c r="J50" s="8"/>
      <c r="K50" s="8"/>
      <c r="L50" s="8"/>
      <c r="M50" s="13"/>
      <c r="N50" s="13"/>
      <c r="O50" s="13"/>
      <c r="P50" s="13"/>
      <c r="Q50" s="13"/>
      <c r="R50" s="13"/>
      <c r="S50" s="13"/>
      <c r="T50" s="13"/>
      <c r="U50" s="13"/>
      <c r="V50" s="13"/>
      <c r="W50" s="13"/>
      <c r="X50" s="13"/>
      <c r="Y50" s="9"/>
      <c r="Z50" s="9"/>
    </row>
    <row r="51" spans="1:26" ht="36">
      <c r="A51" s="448"/>
      <c r="B51" s="691"/>
      <c r="C51" s="694" t="str">
        <f t="shared" si="11"/>
        <v>70-74</v>
      </c>
      <c r="D51" s="695">
        <f t="shared" si="12"/>
        <v>-42793</v>
      </c>
      <c r="E51" s="695">
        <f t="shared" si="13"/>
        <v>40068</v>
      </c>
      <c r="F51" s="692"/>
      <c r="G51" s="691"/>
      <c r="H51" s="474"/>
      <c r="I51" s="474"/>
      <c r="J51" s="8"/>
      <c r="K51" s="8"/>
      <c r="L51" s="8"/>
      <c r="M51" s="13"/>
      <c r="N51" s="13"/>
      <c r="O51" s="13"/>
      <c r="P51" s="13"/>
      <c r="Q51" s="13"/>
      <c r="R51" s="13"/>
      <c r="S51" s="13"/>
      <c r="T51" s="13"/>
      <c r="U51" s="13"/>
      <c r="V51" s="13"/>
      <c r="W51" s="13"/>
      <c r="X51" s="13"/>
      <c r="Y51" s="9"/>
      <c r="Z51" s="9"/>
    </row>
    <row r="52" spans="1:26" ht="36">
      <c r="A52" s="448"/>
      <c r="B52" s="691"/>
      <c r="C52" s="694" t="str">
        <f t="shared" si="11"/>
        <v>75-79</v>
      </c>
      <c r="D52" s="695">
        <f t="shared" si="12"/>
        <v>-28016</v>
      </c>
      <c r="E52" s="695">
        <f t="shared" si="13"/>
        <v>24037</v>
      </c>
      <c r="F52" s="692"/>
      <c r="G52" s="691"/>
      <c r="H52" s="474"/>
      <c r="I52" s="474"/>
      <c r="M52" s="13"/>
      <c r="N52" s="13"/>
      <c r="O52" s="13"/>
      <c r="P52" s="13"/>
      <c r="Q52" s="13"/>
      <c r="R52" s="13"/>
      <c r="S52" s="13"/>
      <c r="T52" s="13"/>
      <c r="U52" s="13"/>
      <c r="V52" s="13"/>
      <c r="W52" s="13"/>
      <c r="X52" s="13"/>
      <c r="Y52" s="9"/>
      <c r="Z52" s="9"/>
    </row>
    <row r="53" spans="1:26" ht="36">
      <c r="A53" s="448"/>
      <c r="B53" s="692"/>
      <c r="C53" s="694" t="str">
        <f t="shared" si="11"/>
        <v>80-84</v>
      </c>
      <c r="D53" s="695">
        <f t="shared" si="12"/>
        <v>-15664</v>
      </c>
      <c r="E53" s="695">
        <f t="shared" si="13"/>
        <v>12162</v>
      </c>
      <c r="F53" s="692"/>
      <c r="G53" s="692"/>
      <c r="H53" s="13"/>
      <c r="I53" s="13"/>
      <c r="M53" s="13"/>
      <c r="N53" s="13"/>
      <c r="O53" s="13"/>
      <c r="P53" s="13"/>
      <c r="Q53" s="13"/>
      <c r="R53" s="13"/>
      <c r="S53" s="13"/>
      <c r="T53" s="13"/>
      <c r="U53" s="13"/>
      <c r="V53" s="13"/>
      <c r="W53" s="13"/>
      <c r="X53" s="13"/>
      <c r="Y53" s="9"/>
      <c r="Z53" s="32"/>
    </row>
    <row r="54" spans="1:26" ht="36">
      <c r="A54" s="448"/>
      <c r="B54" s="692"/>
      <c r="C54" s="694" t="str">
        <f t="shared" si="11"/>
        <v>85 y más</v>
      </c>
      <c r="D54" s="695">
        <f t="shared" si="12"/>
        <v>-14078</v>
      </c>
      <c r="E54" s="695">
        <f t="shared" si="13"/>
        <v>9510</v>
      </c>
      <c r="F54" s="692"/>
      <c r="G54" s="692"/>
      <c r="H54" s="13"/>
      <c r="I54" s="13"/>
      <c r="M54" s="13"/>
      <c r="N54" s="13"/>
      <c r="O54" s="13"/>
      <c r="P54" s="13"/>
      <c r="Q54" s="13"/>
      <c r="R54" s="13"/>
      <c r="S54" s="13"/>
      <c r="T54" s="13"/>
      <c r="U54" s="13"/>
      <c r="V54" s="13"/>
      <c r="W54" s="13"/>
      <c r="X54" s="33"/>
      <c r="Y54" s="9"/>
      <c r="Z54" s="32"/>
    </row>
    <row r="55" spans="1:26" ht="36">
      <c r="A55" s="448"/>
      <c r="B55" s="692"/>
      <c r="C55" s="694" t="str">
        <f t="shared" si="11"/>
        <v>Total</v>
      </c>
      <c r="D55" s="696">
        <f t="shared" si="12"/>
        <v>-2451387</v>
      </c>
      <c r="E55" s="697">
        <f t="shared" si="13"/>
        <v>2405042</v>
      </c>
      <c r="F55" s="692"/>
      <c r="G55" s="692"/>
      <c r="H55" s="13"/>
      <c r="I55" s="13"/>
    </row>
    <row r="56" spans="1:26" ht="36">
      <c r="A56" s="448"/>
      <c r="B56" s="692"/>
      <c r="C56" s="692"/>
      <c r="D56" s="698"/>
      <c r="E56" s="692"/>
      <c r="F56" s="692"/>
      <c r="G56" s="692"/>
      <c r="H56" s="13"/>
      <c r="I56" s="13"/>
    </row>
    <row r="57" spans="1:26" ht="36">
      <c r="A57" s="448"/>
      <c r="B57" s="692"/>
      <c r="C57" s="692"/>
      <c r="D57" s="692"/>
      <c r="E57" s="692"/>
      <c r="F57" s="692"/>
      <c r="G57" s="692"/>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A9:A27">
    <cfRule type="cellIs" dxfId="41" priority="3" operator="equal">
      <formula>0</formula>
    </cfRule>
  </conditionalFormatting>
  <conditionalFormatting sqref="B9:G9 B10:C27 E10:E27 G10:G27">
    <cfRule type="cellIs" dxfId="40" priority="4" operator="equal">
      <formula>0</formula>
    </cfRule>
  </conditionalFormatting>
  <conditionalFormatting sqref="D10:D27">
    <cfRule type="cellIs" dxfId="39" priority="2" operator="equal">
      <formula>0</formula>
    </cfRule>
  </conditionalFormatting>
  <conditionalFormatting sqref="F10:F27">
    <cfRule type="cellIs" dxfId="38"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pageSetUpPr fitToPage="1"/>
  </sheetPr>
  <dimension ref="A1:M36"/>
  <sheetViews>
    <sheetView showGridLines="0" view="pageBreakPreview" zoomScale="85" zoomScaleNormal="100" zoomScaleSheetLayoutView="85" workbookViewId="0">
      <selection activeCell="A3" sqref="A3:J4"/>
    </sheetView>
  </sheetViews>
  <sheetFormatPr defaultColWidth="11.42578125" defaultRowHeight="14.25"/>
  <cols>
    <col min="1" max="1" width="22.7109375" style="140" customWidth="1"/>
    <col min="2" max="2" width="19.7109375" style="140" customWidth="1"/>
    <col min="3" max="3" width="21.5703125" style="140" customWidth="1"/>
    <col min="4" max="5" width="16.7109375" style="140" customWidth="1"/>
    <col min="6" max="6" width="21.85546875" style="140" customWidth="1"/>
    <col min="7" max="8" width="14.85546875" style="140" customWidth="1"/>
    <col min="9" max="9" width="31.42578125" style="140" customWidth="1"/>
    <col min="10" max="10" width="19.42578125" style="140" customWidth="1"/>
    <col min="11" max="11" width="11.42578125" style="140"/>
    <col min="12" max="12" width="20.7109375" style="140" customWidth="1"/>
    <col min="13" max="16384" width="11.42578125" style="140"/>
  </cols>
  <sheetData>
    <row r="1" spans="1:13" s="239" customFormat="1" ht="39" customHeight="1">
      <c r="A1" s="1401" t="s">
        <v>344</v>
      </c>
      <c r="B1" s="1401"/>
      <c r="C1" s="1401"/>
      <c r="D1" s="1401"/>
      <c r="E1" s="1401"/>
      <c r="F1" s="1401"/>
      <c r="G1" s="1401"/>
      <c r="H1" s="1401"/>
      <c r="I1" s="1401"/>
      <c r="J1" s="1401"/>
    </row>
    <row r="2" spans="1:13" ht="22.5" customHeight="1">
      <c r="A2" s="1401" t="str">
        <f>+'4. SFS-RC'!A2:L2</f>
        <v>Período: Marzo 2026</v>
      </c>
      <c r="B2" s="1401"/>
      <c r="C2" s="1401"/>
      <c r="D2" s="1401"/>
      <c r="E2" s="1401"/>
      <c r="F2" s="1401"/>
      <c r="G2" s="1401"/>
      <c r="H2" s="1401"/>
      <c r="I2" s="1401"/>
      <c r="J2" s="1401"/>
    </row>
    <row r="3" spans="1:13" ht="125.25" customHeight="1">
      <c r="A3" s="1422" t="s">
        <v>984</v>
      </c>
      <c r="B3" s="1422"/>
      <c r="C3" s="1422"/>
      <c r="D3" s="1422"/>
      <c r="E3" s="1422"/>
      <c r="F3" s="1422"/>
      <c r="G3" s="1422"/>
      <c r="H3" s="1422"/>
      <c r="I3" s="1422"/>
      <c r="J3" s="1422"/>
    </row>
    <row r="4" spans="1:13" ht="23.25" customHeight="1">
      <c r="A4" s="1422"/>
      <c r="B4" s="1422"/>
      <c r="C4" s="1422"/>
      <c r="D4" s="1422"/>
      <c r="E4" s="1422"/>
      <c r="F4" s="1422"/>
      <c r="G4" s="1422"/>
      <c r="H4" s="1422"/>
      <c r="I4" s="1422"/>
      <c r="J4" s="1422"/>
      <c r="L4" s="11">
        <f>+B7</f>
        <v>1596667</v>
      </c>
    </row>
    <row r="5" spans="1:13" ht="15.75">
      <c r="A5" s="473"/>
      <c r="B5" s="473"/>
      <c r="C5" s="473"/>
      <c r="L5" s="141">
        <f>+C7</f>
        <v>0.3287738789139098</v>
      </c>
    </row>
    <row r="6" spans="1:13" s="235" customFormat="1" ht="15">
      <c r="A6" s="507" t="s">
        <v>222</v>
      </c>
      <c r="B6" s="508" t="s">
        <v>90</v>
      </c>
      <c r="C6" s="508" t="s">
        <v>100</v>
      </c>
      <c r="D6" s="140"/>
      <c r="E6" s="140"/>
      <c r="L6" s="141">
        <f>+C9</f>
        <v>0.24600586150852818</v>
      </c>
      <c r="M6" s="606"/>
    </row>
    <row r="7" spans="1:13" ht="16.5" customHeight="1">
      <c r="A7" s="509" t="s">
        <v>223</v>
      </c>
      <c r="B7" s="767">
        <v>1596667</v>
      </c>
      <c r="C7" s="768">
        <f>+Tabla4754[[#This Row],[Total]]/$B$12</f>
        <v>0.3287738789139098</v>
      </c>
      <c r="L7" s="141">
        <f>+C8</f>
        <v>7.6172430401020993E-2</v>
      </c>
      <c r="M7" s="606"/>
    </row>
    <row r="8" spans="1:13" ht="16.5" customHeight="1">
      <c r="A8" s="509" t="s">
        <v>224</v>
      </c>
      <c r="B8" s="767">
        <v>369926</v>
      </c>
      <c r="C8" s="768">
        <f>+Tabla4754[[#This Row],[Total]]/$B$12</f>
        <v>7.6172430401020993E-2</v>
      </c>
      <c r="L8" s="141">
        <f>+C10</f>
        <v>0.12520269523141386</v>
      </c>
      <c r="M8" s="606"/>
    </row>
    <row r="9" spans="1:13" ht="16.5" customHeight="1">
      <c r="A9" s="509" t="s">
        <v>225</v>
      </c>
      <c r="B9" s="767">
        <v>1194710</v>
      </c>
      <c r="C9" s="768">
        <f>+Tabla4754[[#This Row],[Total]]/$B$12</f>
        <v>0.24600586150852818</v>
      </c>
      <c r="L9" s="141"/>
      <c r="M9" s="606"/>
    </row>
    <row r="10" spans="1:13" ht="16.5" customHeight="1">
      <c r="A10" s="509" t="s">
        <v>226</v>
      </c>
      <c r="B10" s="767">
        <v>608038</v>
      </c>
      <c r="C10" s="768">
        <f>+Tabla4754[[#This Row],[Total]]/$B$12</f>
        <v>0.12520269523141386</v>
      </c>
      <c r="L10" s="141">
        <f>+C31</f>
        <v>4.6498298242088336E-2</v>
      </c>
      <c r="M10" s="606"/>
    </row>
    <row r="11" spans="1:13" ht="16.5" customHeight="1">
      <c r="A11" s="510" t="s">
        <v>227</v>
      </c>
      <c r="B11" s="769">
        <v>1087088</v>
      </c>
      <c r="C11" s="768">
        <f>+Tabla4754[[#This Row],[Total]]/$B$12</f>
        <v>0.22384513394512717</v>
      </c>
      <c r="L11" s="141">
        <f>+C33</f>
        <v>2.8576065991256058E-2</v>
      </c>
    </row>
    <row r="12" spans="1:13" ht="16.5" customHeight="1">
      <c r="A12" s="770" t="s">
        <v>93</v>
      </c>
      <c r="B12" s="771">
        <f>SUM(B7:B11)</f>
        <v>4856429</v>
      </c>
      <c r="C12" s="772">
        <f>SUM(C7:C11)</f>
        <v>1</v>
      </c>
      <c r="L12" s="141"/>
    </row>
    <row r="13" spans="1:13">
      <c r="L13" s="141">
        <f>+C11</f>
        <v>0.22384513394512717</v>
      </c>
    </row>
    <row r="14" spans="1:13">
      <c r="L14" s="141"/>
    </row>
    <row r="25" spans="1:3" ht="15">
      <c r="A25" s="509" t="s">
        <v>228</v>
      </c>
      <c r="B25" s="508" t="s">
        <v>90</v>
      </c>
      <c r="C25" s="508" t="s">
        <v>100</v>
      </c>
    </row>
    <row r="26" spans="1:3" ht="15">
      <c r="A26" s="509" t="s">
        <v>345</v>
      </c>
      <c r="B26" s="767">
        <v>1581451</v>
      </c>
      <c r="C26" s="768">
        <f>+Tabla475460[[#This Row],[Total]]/$B$36</f>
        <v>0.32866175137771003</v>
      </c>
    </row>
    <row r="27" spans="1:3" ht="15">
      <c r="A27" s="509" t="s">
        <v>346</v>
      </c>
      <c r="B27" s="767">
        <v>587110</v>
      </c>
      <c r="C27" s="768">
        <f>+Tabla475460[[#This Row],[Total]]/$B$36</f>
        <v>0.12201490963132423</v>
      </c>
    </row>
    <row r="28" spans="1:3" ht="15">
      <c r="A28" s="509" t="s">
        <v>347</v>
      </c>
      <c r="B28" s="767">
        <v>368236</v>
      </c>
      <c r="C28" s="768">
        <f>+Tabla475460[[#This Row],[Total]]/$B$36</f>
        <v>7.6527877677096817E-2</v>
      </c>
    </row>
    <row r="29" spans="1:3" ht="15">
      <c r="A29" s="509" t="s">
        <v>348</v>
      </c>
      <c r="B29" s="767">
        <v>250010</v>
      </c>
      <c r="C29" s="768">
        <f>+Tabla475460[[#This Row],[Total]]/$B$36</f>
        <v>5.1957806129903035E-2</v>
      </c>
    </row>
    <row r="30" spans="1:3" ht="15">
      <c r="A30" s="509" t="s">
        <v>349</v>
      </c>
      <c r="B30" s="767">
        <v>243058</v>
      </c>
      <c r="C30" s="768">
        <f>+Tabla475460[[#This Row],[Total]]/$B$36</f>
        <v>5.0513021248437949E-2</v>
      </c>
    </row>
    <row r="31" spans="1:3" ht="15">
      <c r="A31" s="509" t="s">
        <v>350</v>
      </c>
      <c r="B31" s="767">
        <v>223740</v>
      </c>
      <c r="C31" s="768">
        <f>+Tabla475460[[#This Row],[Total]]/$B$36</f>
        <v>4.6498298242088336E-2</v>
      </c>
    </row>
    <row r="32" spans="1:3" ht="15">
      <c r="A32" s="509" t="s">
        <v>351</v>
      </c>
      <c r="B32" s="767">
        <v>214725</v>
      </c>
      <c r="C32" s="768">
        <f>+Tabla475460[[#This Row],[Total]]/$B$36</f>
        <v>4.4624774693985958E-2</v>
      </c>
    </row>
    <row r="33" spans="1:3" ht="15">
      <c r="A33" s="509" t="s">
        <v>352</v>
      </c>
      <c r="B33" s="769">
        <v>137502</v>
      </c>
      <c r="C33" s="768">
        <f>+Tabla475460[[#This Row],[Total]]/$B$36</f>
        <v>2.8576065991256058E-2</v>
      </c>
    </row>
    <row r="34" spans="1:3" ht="12" customHeight="1">
      <c r="A34" s="509" t="s">
        <v>353</v>
      </c>
      <c r="B34" s="769">
        <v>134218</v>
      </c>
      <c r="C34" s="768">
        <f>+Tabla475460[[#This Row],[Total]]/$B$36</f>
        <v>2.7893575549551321E-2</v>
      </c>
    </row>
    <row r="35" spans="1:3" ht="15">
      <c r="A35" s="510" t="s">
        <v>354</v>
      </c>
      <c r="B35" s="769">
        <v>1071739</v>
      </c>
      <c r="C35" s="768">
        <f>+Tabla475460[[#This Row],[Total]]/$B$36</f>
        <v>0.22273191945864626</v>
      </c>
    </row>
    <row r="36" spans="1:3" ht="15">
      <c r="A36" s="771">
        <f>SUM(A26:A32)</f>
        <v>0</v>
      </c>
      <c r="B36" s="771">
        <f>SUM(B26:B35)</f>
        <v>4811789</v>
      </c>
      <c r="C36" s="772">
        <f>SUM(C26:C35)</f>
        <v>0.99999999999999989</v>
      </c>
    </row>
  </sheetData>
  <sortState xmlns:xlrd2="http://schemas.microsoft.com/office/spreadsheetml/2017/richdata2"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3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pageSetUpPr fitToPage="1"/>
  </sheetPr>
  <dimension ref="A1:N49"/>
  <sheetViews>
    <sheetView showGridLines="0" view="pageBreakPreview" topLeftCell="A11" zoomScale="70" zoomScaleNormal="85" zoomScaleSheetLayoutView="70" workbookViewId="0">
      <selection activeCell="A3" sqref="A3:K11"/>
    </sheetView>
  </sheetViews>
  <sheetFormatPr defaultColWidth="11.42578125" defaultRowHeight="14.25"/>
  <cols>
    <col min="1" max="1" width="4.42578125" style="140" customWidth="1"/>
    <col min="2" max="2" width="14.28515625" style="189" customWidth="1"/>
    <col min="3" max="3" width="52.28515625" style="140" customWidth="1"/>
    <col min="4" max="4" width="31" style="423" customWidth="1"/>
    <col min="5" max="5" width="27.140625" style="424" customWidth="1"/>
    <col min="6" max="10" width="18.5703125" style="424" customWidth="1"/>
    <col min="11" max="11" width="50.85546875" style="140" customWidth="1"/>
    <col min="12" max="12" width="14.140625" style="140" customWidth="1"/>
    <col min="13" max="13" width="30.7109375" style="140" customWidth="1"/>
    <col min="14" max="14" width="32.5703125" style="140" customWidth="1"/>
    <col min="15" max="16384" width="11.42578125" style="140"/>
  </cols>
  <sheetData>
    <row r="1" spans="1:14" s="239" customFormat="1" ht="83.25" customHeight="1">
      <c r="B1" s="484"/>
      <c r="C1" s="1425" t="s">
        <v>355</v>
      </c>
      <c r="D1" s="1425"/>
      <c r="E1" s="1425"/>
      <c r="F1" s="1425"/>
      <c r="G1" s="1425"/>
      <c r="H1" s="1425"/>
      <c r="I1" s="1425"/>
      <c r="J1" s="1425"/>
      <c r="K1" s="1425"/>
      <c r="L1" s="679"/>
    </row>
    <row r="2" spans="1:14" s="239" customFormat="1" ht="26.25" customHeight="1">
      <c r="B2" s="484"/>
      <c r="C2" s="1426" t="s">
        <v>356</v>
      </c>
      <c r="D2" s="1426"/>
      <c r="E2" s="1426"/>
      <c r="F2" s="1426"/>
      <c r="G2" s="1426"/>
      <c r="H2" s="1426"/>
      <c r="I2" s="1426"/>
      <c r="J2" s="1426"/>
      <c r="K2" s="1426"/>
      <c r="L2" s="680"/>
    </row>
    <row r="3" spans="1:14" ht="18" customHeight="1">
      <c r="A3" s="1405" t="s">
        <v>985</v>
      </c>
      <c r="B3" s="1405"/>
      <c r="C3" s="1405"/>
      <c r="D3" s="1405"/>
      <c r="E3" s="1405"/>
      <c r="F3" s="1405"/>
      <c r="G3" s="1405"/>
      <c r="H3" s="1405"/>
      <c r="I3" s="1405"/>
      <c r="J3" s="1405"/>
      <c r="K3" s="1405"/>
      <c r="L3" s="681"/>
    </row>
    <row r="4" spans="1:14" ht="18" customHeight="1">
      <c r="A4" s="1405"/>
      <c r="B4" s="1405"/>
      <c r="C4" s="1405"/>
      <c r="D4" s="1405"/>
      <c r="E4" s="1405"/>
      <c r="F4" s="1405"/>
      <c r="G4" s="1405"/>
      <c r="H4" s="1405"/>
      <c r="I4" s="1405"/>
      <c r="J4" s="1405"/>
      <c r="K4" s="1405"/>
      <c r="L4" s="681"/>
    </row>
    <row r="5" spans="1:14" ht="18" customHeight="1">
      <c r="A5" s="1405"/>
      <c r="B5" s="1405"/>
      <c r="C5" s="1405"/>
      <c r="D5" s="1405"/>
      <c r="E5" s="1405"/>
      <c r="F5" s="1405"/>
      <c r="G5" s="1405"/>
      <c r="H5" s="1405"/>
      <c r="I5" s="1405"/>
      <c r="J5" s="1405"/>
      <c r="K5" s="1405"/>
      <c r="L5" s="681"/>
    </row>
    <row r="6" spans="1:14" ht="18" customHeight="1">
      <c r="A6" s="1405"/>
      <c r="B6" s="1405"/>
      <c r="C6" s="1405"/>
      <c r="D6" s="1405"/>
      <c r="E6" s="1405"/>
      <c r="F6" s="1405"/>
      <c r="G6" s="1405"/>
      <c r="H6" s="1405"/>
      <c r="I6" s="1405"/>
      <c r="J6" s="1405"/>
      <c r="K6" s="1405"/>
      <c r="L6" s="681"/>
    </row>
    <row r="7" spans="1:14" ht="18" customHeight="1">
      <c r="A7" s="1405"/>
      <c r="B7" s="1405"/>
      <c r="C7" s="1405"/>
      <c r="D7" s="1405"/>
      <c r="E7" s="1405"/>
      <c r="F7" s="1405"/>
      <c r="G7" s="1405"/>
      <c r="H7" s="1405"/>
      <c r="I7" s="1405"/>
      <c r="J7" s="1405"/>
      <c r="K7" s="1405"/>
      <c r="L7" s="681"/>
    </row>
    <row r="8" spans="1:14" ht="18" customHeight="1">
      <c r="A8" s="1405"/>
      <c r="B8" s="1405"/>
      <c r="C8" s="1405"/>
      <c r="D8" s="1405"/>
      <c r="E8" s="1405"/>
      <c r="F8" s="1405"/>
      <c r="G8" s="1405"/>
      <c r="H8" s="1405"/>
      <c r="I8" s="1405"/>
      <c r="J8" s="1405"/>
      <c r="K8" s="1405"/>
      <c r="L8" s="681"/>
    </row>
    <row r="9" spans="1:14" ht="18" customHeight="1">
      <c r="A9" s="1405"/>
      <c r="B9" s="1405"/>
      <c r="C9" s="1405"/>
      <c r="D9" s="1405"/>
      <c r="E9" s="1405"/>
      <c r="F9" s="1405"/>
      <c r="G9" s="1405"/>
      <c r="H9" s="1405"/>
      <c r="I9" s="1405"/>
      <c r="J9" s="1405"/>
      <c r="K9" s="1405"/>
      <c r="M9" s="700">
        <f>+E13+E15+E16</f>
        <v>0.39688359492128888</v>
      </c>
    </row>
    <row r="10" spans="1:14" ht="42.75" customHeight="1">
      <c r="A10" s="1405"/>
      <c r="B10" s="1405"/>
      <c r="C10" s="1405"/>
      <c r="D10" s="1405"/>
      <c r="E10" s="1405"/>
      <c r="F10" s="1405"/>
      <c r="G10" s="1405"/>
      <c r="H10" s="1405"/>
      <c r="I10" s="1405"/>
      <c r="J10" s="1405"/>
      <c r="K10" s="1405"/>
      <c r="L10" s="681"/>
    </row>
    <row r="11" spans="1:14" ht="126.75" customHeight="1">
      <c r="A11" s="1405"/>
      <c r="B11" s="1405"/>
      <c r="C11" s="1405"/>
      <c r="D11" s="1405"/>
      <c r="E11" s="1405"/>
      <c r="F11" s="1405"/>
      <c r="G11" s="1405"/>
      <c r="H11" s="1405"/>
      <c r="I11" s="1405"/>
      <c r="J11" s="1405"/>
      <c r="K11" s="1405"/>
      <c r="L11" s="681"/>
    </row>
    <row r="12" spans="1:14" s="177" customFormat="1" ht="33" customHeight="1">
      <c r="B12" s="773" t="s">
        <v>238</v>
      </c>
      <c r="C12" s="773" t="s">
        <v>239</v>
      </c>
      <c r="D12" s="800" t="s">
        <v>945</v>
      </c>
      <c r="E12" s="775" t="s">
        <v>241</v>
      </c>
    </row>
    <row r="13" spans="1:14" s="427" customFormat="1" ht="18">
      <c r="B13" s="776" t="s">
        <v>242</v>
      </c>
      <c r="C13" s="777" t="s">
        <v>223</v>
      </c>
      <c r="D13" s="778">
        <v>1091554</v>
      </c>
      <c r="E13" s="779">
        <f>+Tabla48[[#This Row],[Feb. 2026]]/$D$46</f>
        <v>0.2247647396883595</v>
      </c>
    </row>
    <row r="14" spans="1:14" s="427" customFormat="1" ht="23.25">
      <c r="B14" s="776" t="s">
        <v>243</v>
      </c>
      <c r="C14" s="1242" t="s">
        <v>244</v>
      </c>
      <c r="D14" s="778">
        <v>1087088</v>
      </c>
      <c r="E14" s="779">
        <f>+Tabla48[[#This Row],[Feb. 2026]]/$D$46</f>
        <v>0.22384513394512717</v>
      </c>
      <c r="G14" s="1406"/>
      <c r="H14" s="1406"/>
      <c r="I14" s="1406"/>
      <c r="J14" s="1406"/>
      <c r="K14" s="1406"/>
      <c r="L14" s="682"/>
    </row>
    <row r="15" spans="1:14" s="427" customFormat="1" ht="23.25">
      <c r="B15" s="776" t="s">
        <v>245</v>
      </c>
      <c r="C15" s="777" t="s">
        <v>229</v>
      </c>
      <c r="D15" s="778">
        <v>446254</v>
      </c>
      <c r="E15" s="779">
        <f>+Tabla48[[#This Row],[Feb. 2026]]/$D$46</f>
        <v>9.1889328558082489E-2</v>
      </c>
      <c r="G15" s="1406"/>
      <c r="H15" s="1406"/>
      <c r="I15" s="1406"/>
      <c r="J15" s="1406"/>
      <c r="K15" s="1406"/>
      <c r="L15" s="682"/>
      <c r="M15" s="1423" t="s">
        <v>357</v>
      </c>
      <c r="N15" s="801"/>
    </row>
    <row r="16" spans="1:14" s="427" customFormat="1" ht="23.25">
      <c r="B16" s="776" t="s">
        <v>246</v>
      </c>
      <c r="C16" s="777" t="s">
        <v>247</v>
      </c>
      <c r="D16" s="778">
        <v>389629</v>
      </c>
      <c r="E16" s="779">
        <f>+Tabla48[[#This Row],[Feb. 2026]]/$D$46</f>
        <v>8.0229526674846882E-2</v>
      </c>
      <c r="G16" s="1406"/>
      <c r="H16" s="1406"/>
      <c r="I16" s="1406"/>
      <c r="J16" s="1406"/>
      <c r="K16" s="1406"/>
      <c r="L16" s="682"/>
      <c r="M16" s="1424"/>
      <c r="N16" s="699" t="s">
        <v>358</v>
      </c>
    </row>
    <row r="17" spans="2:14" s="427" customFormat="1" ht="23.25">
      <c r="B17" s="776" t="s">
        <v>248</v>
      </c>
      <c r="C17" s="777" t="s">
        <v>359</v>
      </c>
      <c r="D17" s="778">
        <v>22172</v>
      </c>
      <c r="E17" s="779">
        <f>+Tabla48[[#This Row],[Feb. 2026]]/$D$46</f>
        <v>4.5654945228273697E-3</v>
      </c>
      <c r="G17" s="1406"/>
      <c r="H17" s="1406"/>
      <c r="I17" s="1406"/>
      <c r="J17" s="1406"/>
      <c r="K17" s="1406"/>
      <c r="L17" s="682"/>
      <c r="M17" s="685" t="s">
        <v>223</v>
      </c>
      <c r="N17" s="687">
        <v>1084515</v>
      </c>
    </row>
    <row r="18" spans="2:14" s="427" customFormat="1" ht="23.25">
      <c r="B18" s="776" t="s">
        <v>250</v>
      </c>
      <c r="C18" s="777" t="s">
        <v>251</v>
      </c>
      <c r="D18" s="778">
        <v>136236</v>
      </c>
      <c r="E18" s="779">
        <f>+Tabla48[[#This Row],[Feb. 2026]]/$D$46</f>
        <v>2.8052711158754715E-2</v>
      </c>
      <c r="G18" s="1406"/>
      <c r="H18" s="1406"/>
      <c r="I18" s="1406"/>
      <c r="J18" s="1406"/>
      <c r="K18" s="1406"/>
      <c r="L18" s="682"/>
      <c r="M18" s="685" t="s">
        <v>269</v>
      </c>
      <c r="N18" s="687">
        <v>58971</v>
      </c>
    </row>
    <row r="19" spans="2:14" s="427" customFormat="1" ht="23.25">
      <c r="B19" s="776" t="s">
        <v>252</v>
      </c>
      <c r="C19" s="777" t="s">
        <v>255</v>
      </c>
      <c r="D19" s="778">
        <v>115615</v>
      </c>
      <c r="E19" s="779">
        <f>+Tabla48[[#This Row],[Feb. 2026]]/$D$46</f>
        <v>2.3806587103404581E-2</v>
      </c>
      <c r="G19" s="1406"/>
      <c r="H19" s="1406"/>
      <c r="I19" s="1406"/>
      <c r="J19" s="1406"/>
      <c r="K19" s="1406"/>
      <c r="L19" s="682"/>
      <c r="M19" s="685" t="s">
        <v>229</v>
      </c>
      <c r="N19" s="687">
        <v>446239</v>
      </c>
    </row>
    <row r="20" spans="2:14" s="427" customFormat="1" ht="23.25">
      <c r="B20" s="776" t="s">
        <v>254</v>
      </c>
      <c r="C20" s="777" t="s">
        <v>257</v>
      </c>
      <c r="D20" s="778">
        <v>29167</v>
      </c>
      <c r="E20" s="779">
        <f>+Tabla48[[#This Row],[Feb. 2026]]/$D$46</f>
        <v>6.0058532720235385E-3</v>
      </c>
      <c r="G20" s="1406"/>
      <c r="H20" s="1406"/>
      <c r="I20" s="1406"/>
      <c r="J20" s="1406"/>
      <c r="K20" s="1406"/>
      <c r="L20" s="682"/>
      <c r="M20" s="685" t="s">
        <v>295</v>
      </c>
      <c r="N20" s="687">
        <v>32179</v>
      </c>
    </row>
    <row r="21" spans="2:14" s="427" customFormat="1" ht="23.25">
      <c r="B21" s="776" t="s">
        <v>256</v>
      </c>
      <c r="C21" s="777" t="s">
        <v>259</v>
      </c>
      <c r="D21" s="778">
        <v>109918</v>
      </c>
      <c r="E21" s="779">
        <f>+Tabla48[[#This Row],[Feb. 2026]]/$D$46</f>
        <v>2.2633502929827656E-2</v>
      </c>
      <c r="G21" s="1406"/>
      <c r="H21" s="1406"/>
      <c r="I21" s="1406"/>
      <c r="J21" s="1406"/>
      <c r="K21" s="1406"/>
      <c r="L21" s="682"/>
      <c r="M21" s="685" t="s">
        <v>293</v>
      </c>
      <c r="N21" s="687">
        <v>32883</v>
      </c>
    </row>
    <row r="22" spans="2:14" s="427" customFormat="1" ht="23.25">
      <c r="B22" s="776" t="s">
        <v>258</v>
      </c>
      <c r="C22" s="777" t="s">
        <v>253</v>
      </c>
      <c r="D22" s="778">
        <v>104885</v>
      </c>
      <c r="E22" s="779">
        <f>+Tabla48[[#This Row],[Feb. 2026]]/$D$46</f>
        <v>2.159714473330095E-2</v>
      </c>
      <c r="G22" s="1406"/>
      <c r="H22" s="1406"/>
      <c r="I22" s="1406"/>
      <c r="J22" s="1406"/>
      <c r="K22" s="1406"/>
      <c r="L22" s="682"/>
      <c r="M22" s="685" t="s">
        <v>265</v>
      </c>
      <c r="N22" s="687">
        <v>95628</v>
      </c>
    </row>
    <row r="23" spans="2:14" s="427" customFormat="1" ht="23.25">
      <c r="B23" s="776" t="s">
        <v>260</v>
      </c>
      <c r="C23" s="777" t="s">
        <v>261</v>
      </c>
      <c r="D23" s="778">
        <v>98711</v>
      </c>
      <c r="E23" s="779">
        <f>+Tabla48[[#This Row],[Feb. 2026]]/$D$46</f>
        <v>2.0325840241873196E-2</v>
      </c>
      <c r="G23" s="1406"/>
      <c r="H23" s="1406"/>
      <c r="I23" s="1406"/>
      <c r="J23" s="1406"/>
      <c r="K23" s="1406"/>
      <c r="L23" s="682"/>
      <c r="M23" s="685" t="s">
        <v>261</v>
      </c>
      <c r="N23" s="687">
        <v>98804</v>
      </c>
    </row>
    <row r="24" spans="2:14" s="427" customFormat="1" ht="23.25">
      <c r="B24" s="776" t="s">
        <v>262</v>
      </c>
      <c r="C24" s="777" t="s">
        <v>265</v>
      </c>
      <c r="D24" s="778">
        <v>96152</v>
      </c>
      <c r="E24" s="779">
        <f>+Tabla48[[#This Row],[Feb. 2026]]/$D$46</f>
        <v>1.9798909857428163E-2</v>
      </c>
      <c r="G24" s="1406"/>
      <c r="H24" s="1406"/>
      <c r="I24" s="1406"/>
      <c r="J24" s="1406"/>
      <c r="K24" s="1406"/>
      <c r="L24" s="682"/>
      <c r="M24" s="685" t="s">
        <v>259</v>
      </c>
      <c r="N24" s="687">
        <v>109711</v>
      </c>
    </row>
    <row r="25" spans="2:14" s="427" customFormat="1" ht="18">
      <c r="B25" s="776" t="s">
        <v>264</v>
      </c>
      <c r="C25" s="777" t="s">
        <v>267</v>
      </c>
      <c r="D25" s="778">
        <v>86078</v>
      </c>
      <c r="E25" s="779">
        <f>+Tabla48[[#This Row],[Feb. 2026]]/$D$46</f>
        <v>1.7724546163446434E-2</v>
      </c>
      <c r="M25" s="685" t="s">
        <v>267</v>
      </c>
      <c r="N25" s="687">
        <v>86351</v>
      </c>
    </row>
    <row r="26" spans="2:14" s="427" customFormat="1" ht="18">
      <c r="B26" s="776" t="s">
        <v>266</v>
      </c>
      <c r="C26" s="777" t="s">
        <v>263</v>
      </c>
      <c r="D26" s="778">
        <v>84437</v>
      </c>
      <c r="E26" s="779">
        <f>+Tabla48[[#This Row],[Feb. 2026]]/$D$46</f>
        <v>1.7386643560525647E-2</v>
      </c>
      <c r="M26" s="685" t="s">
        <v>255</v>
      </c>
      <c r="N26" s="687">
        <v>115916</v>
      </c>
    </row>
    <row r="27" spans="2:14" s="427" customFormat="1" ht="18">
      <c r="B27" s="776" t="s">
        <v>268</v>
      </c>
      <c r="C27" s="777" t="s">
        <v>271</v>
      </c>
      <c r="D27" s="778">
        <v>71541</v>
      </c>
      <c r="E27" s="779">
        <f>+Tabla48[[#This Row],[Feb. 2026]]/$D$46</f>
        <v>1.4731194464080501E-2</v>
      </c>
      <c r="M27" s="685" t="s">
        <v>247</v>
      </c>
      <c r="N27" s="687">
        <v>390622</v>
      </c>
    </row>
    <row r="28" spans="2:14" s="427" customFormat="1" ht="18">
      <c r="B28" s="776" t="s">
        <v>270</v>
      </c>
      <c r="C28" s="777" t="s">
        <v>269</v>
      </c>
      <c r="D28" s="778">
        <v>58859</v>
      </c>
      <c r="E28" s="779">
        <f>+Tabla48[[#This Row],[Feb. 2026]]/$D$46</f>
        <v>1.2119810667467803E-2</v>
      </c>
      <c r="M28" s="685" t="s">
        <v>253</v>
      </c>
      <c r="N28" s="687">
        <v>105581</v>
      </c>
    </row>
    <row r="29" spans="2:14" s="427" customFormat="1" ht="18">
      <c r="B29" s="776" t="s">
        <v>272</v>
      </c>
      <c r="C29" s="777" t="s">
        <v>273</v>
      </c>
      <c r="D29" s="778">
        <v>56713</v>
      </c>
      <c r="E29" s="779">
        <f>+Tabla48[[#This Row],[Feb. 2026]]/$D$46</f>
        <v>1.1677922193447078E-2</v>
      </c>
      <c r="M29" s="685" t="s">
        <v>285</v>
      </c>
      <c r="N29" s="687">
        <v>36651</v>
      </c>
    </row>
    <row r="30" spans="2:14" s="427" customFormat="1" ht="18">
      <c r="B30" s="776" t="s">
        <v>274</v>
      </c>
      <c r="C30" s="777" t="s">
        <v>277</v>
      </c>
      <c r="D30" s="778">
        <v>58525</v>
      </c>
      <c r="E30" s="779">
        <f>+Tabla48[[#This Row],[Feb. 2026]]/$D$46</f>
        <v>1.2051035853710618E-2</v>
      </c>
      <c r="M30" s="685" t="s">
        <v>281</v>
      </c>
      <c r="N30" s="687">
        <v>46641</v>
      </c>
    </row>
    <row r="31" spans="2:14" ht="18">
      <c r="B31" s="776" t="s">
        <v>276</v>
      </c>
      <c r="C31" s="777" t="s">
        <v>279</v>
      </c>
      <c r="D31" s="778">
        <v>50933</v>
      </c>
      <c r="E31" s="779">
        <f>+Tabla48[[#This Row],[Feb. 2026]]/$D$46</f>
        <v>1.0487747272738879E-2</v>
      </c>
      <c r="F31" s="140"/>
      <c r="G31" s="140"/>
      <c r="H31" s="140"/>
      <c r="I31" s="140"/>
      <c r="J31" s="140"/>
      <c r="M31" s="685" t="s">
        <v>360</v>
      </c>
      <c r="N31" s="687">
        <v>28493</v>
      </c>
    </row>
    <row r="32" spans="2:14" ht="18">
      <c r="B32" s="776" t="s">
        <v>278</v>
      </c>
      <c r="C32" s="777" t="s">
        <v>281</v>
      </c>
      <c r="D32" s="778">
        <v>46318</v>
      </c>
      <c r="E32" s="779">
        <f>+Tabla48[[#This Row],[Feb. 2026]]/$D$46</f>
        <v>9.5374605497166743E-3</v>
      </c>
      <c r="F32" s="140"/>
      <c r="G32" s="140"/>
      <c r="H32" s="140"/>
      <c r="I32" s="140"/>
      <c r="J32" s="140"/>
      <c r="M32" s="685" t="s">
        <v>301</v>
      </c>
      <c r="N32" s="687">
        <v>27202</v>
      </c>
    </row>
    <row r="33" spans="2:14" ht="18">
      <c r="B33" s="776" t="s">
        <v>280</v>
      </c>
      <c r="C33" s="777" t="s">
        <v>275</v>
      </c>
      <c r="D33" s="778">
        <v>45771</v>
      </c>
      <c r="E33" s="779">
        <f>+Tabla48[[#This Row],[Feb. 2026]]/$D$46</f>
        <v>9.4248263487430785E-3</v>
      </c>
      <c r="F33" s="140"/>
      <c r="G33" s="140"/>
      <c r="H33" s="140"/>
      <c r="I33" s="140"/>
      <c r="J33" s="140"/>
      <c r="M33" s="685" t="s">
        <v>289</v>
      </c>
      <c r="N33" s="687">
        <v>31079</v>
      </c>
    </row>
    <row r="34" spans="2:14" ht="18">
      <c r="B34" s="776" t="s">
        <v>282</v>
      </c>
      <c r="C34" s="777" t="s">
        <v>285</v>
      </c>
      <c r="D34" s="778">
        <v>36513</v>
      </c>
      <c r="E34" s="779">
        <f>+Tabla48[[#This Row],[Feb. 2026]]/$D$46</f>
        <v>7.5184873494495647E-3</v>
      </c>
      <c r="F34" s="140"/>
      <c r="G34" s="140"/>
      <c r="H34" s="140"/>
      <c r="I34" s="140"/>
      <c r="J34" s="140"/>
      <c r="M34" s="685" t="s">
        <v>299</v>
      </c>
      <c r="N34" s="687">
        <v>26697</v>
      </c>
    </row>
    <row r="35" spans="2:14" ht="18">
      <c r="B35" s="776" t="s">
        <v>284</v>
      </c>
      <c r="C35" s="777" t="s">
        <v>293</v>
      </c>
      <c r="D35" s="778">
        <v>32890</v>
      </c>
      <c r="E35" s="779">
        <f>+Tabla48[[#This Row],[Feb. 2026]]/$D$46</f>
        <v>6.7724659415385252E-3</v>
      </c>
      <c r="F35" s="140"/>
      <c r="G35" s="140"/>
      <c r="H35" s="140"/>
      <c r="I35" s="140"/>
      <c r="J35" s="140"/>
      <c r="M35" s="685" t="s">
        <v>279</v>
      </c>
      <c r="N35" s="687">
        <v>51358</v>
      </c>
    </row>
    <row r="36" spans="2:14" ht="18">
      <c r="B36" s="776" t="s">
        <v>286</v>
      </c>
      <c r="C36" s="777" t="s">
        <v>287</v>
      </c>
      <c r="D36" s="778">
        <v>32458</v>
      </c>
      <c r="E36" s="779">
        <f>+Tabla48[[#This Row],[Feb. 2026]]/$D$46</f>
        <v>6.6835116914094701E-3</v>
      </c>
      <c r="F36" s="140"/>
      <c r="G36" s="140"/>
      <c r="H36" s="140"/>
      <c r="I36" s="140"/>
      <c r="J36" s="140"/>
      <c r="M36" s="685" t="s">
        <v>251</v>
      </c>
      <c r="N36" s="687">
        <v>136411</v>
      </c>
    </row>
    <row r="37" spans="2:14" ht="18">
      <c r="B37" s="776" t="s">
        <v>288</v>
      </c>
      <c r="C37" s="777" t="s">
        <v>295</v>
      </c>
      <c r="D37" s="778">
        <v>32255</v>
      </c>
      <c r="E37" s="779">
        <f>+Tabla48[[#This Row],[Feb. 2026]]/$D$46</f>
        <v>6.6417114303534549E-3</v>
      </c>
      <c r="F37" s="140"/>
      <c r="G37" s="140"/>
      <c r="H37" s="140"/>
      <c r="I37" s="140"/>
      <c r="J37" s="140"/>
      <c r="M37" s="685" t="s">
        <v>277</v>
      </c>
      <c r="N37" s="687">
        <v>57038</v>
      </c>
    </row>
    <row r="38" spans="2:14" ht="18">
      <c r="B38" s="776" t="s">
        <v>290</v>
      </c>
      <c r="C38" s="777" t="s">
        <v>289</v>
      </c>
      <c r="D38" s="778">
        <v>31063</v>
      </c>
      <c r="E38" s="779">
        <f>+Tabla48[[#This Row],[Feb. 2026]]/$D$46</f>
        <v>6.3962635920343939E-3</v>
      </c>
      <c r="F38" s="140"/>
      <c r="G38" s="140"/>
      <c r="H38" s="140"/>
      <c r="I38" s="140"/>
      <c r="J38" s="140"/>
      <c r="M38" s="685" t="s">
        <v>273</v>
      </c>
      <c r="N38" s="687">
        <v>58918</v>
      </c>
    </row>
    <row r="39" spans="2:14" ht="18">
      <c r="B39" s="776" t="s">
        <v>292</v>
      </c>
      <c r="C39" s="777" t="s">
        <v>303</v>
      </c>
      <c r="D39" s="778">
        <v>111527</v>
      </c>
      <c r="E39" s="779">
        <f>+Tabla48[[#This Row],[Feb. 2026]]/$D$46</f>
        <v>2.2964816329035184E-2</v>
      </c>
      <c r="F39" s="140"/>
      <c r="G39" s="140"/>
      <c r="H39" s="140"/>
      <c r="I39" s="140"/>
      <c r="J39" s="140"/>
      <c r="M39" s="685" t="s">
        <v>275</v>
      </c>
      <c r="N39" s="687">
        <v>44851</v>
      </c>
    </row>
    <row r="40" spans="2:14" ht="18">
      <c r="B40" s="776" t="s">
        <v>294</v>
      </c>
      <c r="C40" s="777" t="s">
        <v>360</v>
      </c>
      <c r="D40" s="778">
        <v>28732</v>
      </c>
      <c r="E40" s="779">
        <f>+Tabla48[[#This Row],[Feb. 2026]]/$D$46</f>
        <v>5.9162812840463644E-3</v>
      </c>
      <c r="F40" s="140"/>
      <c r="G40" s="140"/>
      <c r="H40" s="140"/>
      <c r="I40" s="140"/>
      <c r="J40" s="140"/>
      <c r="M40" s="685" t="s">
        <v>297</v>
      </c>
      <c r="N40" s="687">
        <v>22283</v>
      </c>
    </row>
    <row r="41" spans="2:14" ht="18">
      <c r="B41" s="776" t="s">
        <v>296</v>
      </c>
      <c r="C41" s="777" t="s">
        <v>301</v>
      </c>
      <c r="D41" s="778">
        <v>27034</v>
      </c>
      <c r="E41" s="779">
        <f>+Tabla48[[#This Row],[Feb. 2026]]/$D$46</f>
        <v>5.5666416620113257E-3</v>
      </c>
      <c r="F41" s="140"/>
      <c r="G41" s="140"/>
      <c r="H41" s="140"/>
      <c r="I41" s="140"/>
      <c r="J41" s="140"/>
      <c r="M41" s="685" t="s">
        <v>359</v>
      </c>
      <c r="N41" s="687">
        <v>176926</v>
      </c>
    </row>
    <row r="42" spans="2:14" ht="18">
      <c r="B42" s="776" t="s">
        <v>298</v>
      </c>
      <c r="C42" s="777" t="s">
        <v>283</v>
      </c>
      <c r="D42" s="778">
        <v>26811</v>
      </c>
      <c r="E42" s="779">
        <f>+Tabla48[[#This Row],[Feb. 2026]]/$D$46</f>
        <v>5.5207231486345213E-3</v>
      </c>
      <c r="F42" s="140"/>
      <c r="G42" s="140"/>
      <c r="H42" s="140"/>
      <c r="I42" s="140"/>
      <c r="J42" s="140"/>
      <c r="M42" s="685" t="s">
        <v>287</v>
      </c>
      <c r="N42" s="687">
        <v>32675</v>
      </c>
    </row>
    <row r="43" spans="2:14" ht="18">
      <c r="B43" s="776" t="s">
        <v>300</v>
      </c>
      <c r="C43" s="777" t="s">
        <v>299</v>
      </c>
      <c r="D43" s="778">
        <v>26436</v>
      </c>
      <c r="E43" s="779">
        <f>+Tabla48[[#This Row],[Feb. 2026]]/$D$46</f>
        <v>5.4435059176197158E-3</v>
      </c>
      <c r="F43" s="427"/>
      <c r="G43" s="427"/>
      <c r="H43" s="427"/>
      <c r="I43" s="427"/>
      <c r="J43" s="427"/>
      <c r="K43" s="427"/>
      <c r="L43" s="427"/>
      <c r="M43" s="685" t="s">
        <v>271</v>
      </c>
      <c r="N43" s="687">
        <v>71915</v>
      </c>
    </row>
    <row r="44" spans="2:14" ht="18">
      <c r="B44" s="776" t="s">
        <v>302</v>
      </c>
      <c r="C44" s="777" t="s">
        <v>297</v>
      </c>
      <c r="D44" s="778">
        <v>176580</v>
      </c>
      <c r="E44" s="779">
        <f>+Tabla48[[#This Row],[Feb. 2026]]/$D$46</f>
        <v>3.6360049740251532E-2</v>
      </c>
      <c r="F44" s="140"/>
      <c r="G44" s="140"/>
      <c r="H44" s="140"/>
      <c r="I44" s="140"/>
      <c r="J44" s="140"/>
      <c r="M44" s="685" t="s">
        <v>283</v>
      </c>
      <c r="N44" s="687">
        <v>26823</v>
      </c>
    </row>
    <row r="45" spans="2:14" ht="18">
      <c r="B45" s="776" t="s">
        <v>304</v>
      </c>
      <c r="C45" s="777" t="s">
        <v>305</v>
      </c>
      <c r="D45" s="778">
        <v>7574</v>
      </c>
      <c r="E45" s="779">
        <f>+Tabla48[[#This Row],[Feb. 2026]]/$D$46</f>
        <v>1.559582153883028E-3</v>
      </c>
      <c r="F45" s="140"/>
      <c r="G45" s="140"/>
      <c r="H45" s="140"/>
      <c r="I45" s="140"/>
      <c r="J45" s="140"/>
      <c r="M45" s="685" t="s">
        <v>305</v>
      </c>
      <c r="N45" s="687">
        <v>7588</v>
      </c>
    </row>
    <row r="46" spans="2:14" ht="18">
      <c r="B46" s="781" t="s">
        <v>306</v>
      </c>
      <c r="C46" s="781"/>
      <c r="D46" s="802">
        <f>SUM(D13:D45)</f>
        <v>4856429</v>
      </c>
      <c r="E46" s="803">
        <f>SUM(E13:E45)</f>
        <v>1.0000000000000002</v>
      </c>
      <c r="F46" s="140"/>
      <c r="G46" s="140"/>
      <c r="H46" s="140"/>
      <c r="I46" s="140"/>
      <c r="J46" s="140"/>
      <c r="M46" s="685" t="s">
        <v>263</v>
      </c>
      <c r="N46" s="687">
        <v>84038</v>
      </c>
    </row>
    <row r="47" spans="2:14">
      <c r="M47" s="685" t="s">
        <v>257</v>
      </c>
      <c r="N47" s="687">
        <v>112234</v>
      </c>
    </row>
    <row r="48" spans="2:14" s="427" customFormat="1">
      <c r="B48" s="480"/>
      <c r="C48" s="140"/>
      <c r="D48" s="423"/>
      <c r="E48" s="424"/>
      <c r="F48" s="424"/>
      <c r="G48" s="424"/>
      <c r="H48" s="424"/>
      <c r="I48" s="424"/>
      <c r="J48" s="424"/>
      <c r="K48" s="140"/>
      <c r="L48" s="140"/>
      <c r="M48" s="685" t="s">
        <v>303</v>
      </c>
      <c r="N48" s="687">
        <v>29364</v>
      </c>
    </row>
    <row r="49" spans="11:14">
      <c r="K49" s="427"/>
      <c r="L49" s="427"/>
      <c r="M49" s="690"/>
      <c r="N49" s="688">
        <v>1067307</v>
      </c>
    </row>
  </sheetData>
  <mergeCells count="5">
    <mergeCell ref="M15:M16"/>
    <mergeCell ref="C1:K1"/>
    <mergeCell ref="C2:K2"/>
    <mergeCell ref="G14:K24"/>
    <mergeCell ref="A3:K11"/>
  </mergeCells>
  <pageMargins left="0.70866141732283472" right="0.70866141732283472" top="0.74803149606299213" bottom="0.74803149606299213" header="0.31496062992125984" footer="0.31496062992125984"/>
  <pageSetup paperSize="119" scale="2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1" tint="4.9989318521683403E-2"/>
    <pageSetUpPr fitToPage="1"/>
  </sheetPr>
  <dimension ref="A1"/>
  <sheetViews>
    <sheetView showGridLines="0" view="pageBreakPreview" zoomScale="70" zoomScaleNormal="100" zoomScaleSheetLayoutView="70" workbookViewId="0">
      <selection activeCell="Q42" sqref="Q42"/>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6" tint="-0.249977111117893"/>
    <pageSetUpPr fitToPage="1"/>
  </sheetPr>
  <dimension ref="A1:W58"/>
  <sheetViews>
    <sheetView showGridLines="0" view="pageBreakPreview" topLeftCell="B5" zoomScale="85" zoomScaleNormal="100" zoomScaleSheetLayoutView="85" workbookViewId="0">
      <selection activeCell="B10" sqref="B10:I29"/>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 min="19" max="19" width="12.7109375" bestFit="1" customWidth="1"/>
    <col min="20" max="20" width="26.140625" customWidth="1"/>
    <col min="21" max="21" width="24.85546875" customWidth="1"/>
    <col min="22" max="22" width="13.85546875" bestFit="1" customWidth="1"/>
  </cols>
  <sheetData>
    <row r="1" spans="1:23" s="238" customFormat="1" ht="48.75" customHeight="1">
      <c r="B1" s="1427" t="s">
        <v>363</v>
      </c>
      <c r="C1" s="1427"/>
      <c r="D1" s="1427"/>
      <c r="E1" s="1427"/>
      <c r="F1" s="1427"/>
      <c r="G1" s="1427"/>
      <c r="H1" s="1427"/>
      <c r="I1" s="1427"/>
      <c r="J1" s="1427"/>
      <c r="K1" s="1427"/>
      <c r="L1" s="1427"/>
      <c r="M1" s="1427"/>
      <c r="N1" s="1427"/>
      <c r="O1" s="1427"/>
      <c r="P1" s="1427"/>
      <c r="T1" s="804" t="s">
        <v>364</v>
      </c>
      <c r="U1" s="805"/>
      <c r="V1" s="59"/>
    </row>
    <row r="2" spans="1:23" s="238" customFormat="1" ht="23.25" customHeight="1">
      <c r="B2" s="1429" t="str">
        <f>+'3. SFS-RS'!B2:I2</f>
        <v>Período:  Diciembre 2008 - Marzo 2026</v>
      </c>
      <c r="C2" s="1429"/>
      <c r="D2" s="1429"/>
      <c r="E2" s="1429"/>
      <c r="F2" s="1429"/>
      <c r="G2" s="1429"/>
      <c r="H2" s="1429"/>
      <c r="I2" s="1429"/>
      <c r="J2" s="1429"/>
      <c r="K2" s="1429"/>
      <c r="L2" s="1429"/>
      <c r="M2" s="1429"/>
      <c r="N2" s="1429"/>
      <c r="O2" s="1429"/>
      <c r="P2" s="1429"/>
      <c r="T2" s="613" t="s">
        <v>365</v>
      </c>
      <c r="U2" s="614">
        <f>+E11</f>
        <v>1224643</v>
      </c>
      <c r="V2" s="610"/>
    </row>
    <row r="3" spans="1:23" ht="29.25" customHeight="1">
      <c r="A3" s="512"/>
      <c r="B3" s="1430" t="s">
        <v>950</v>
      </c>
      <c r="C3" s="1431"/>
      <c r="D3" s="1431"/>
      <c r="E3" s="1431"/>
      <c r="F3" s="1431"/>
      <c r="G3" s="1431"/>
      <c r="H3" s="1431"/>
      <c r="I3" s="1431"/>
      <c r="J3" s="1431"/>
      <c r="K3" s="1431"/>
      <c r="L3" s="1431"/>
      <c r="M3" s="1431"/>
      <c r="N3" s="1431"/>
      <c r="O3" s="1431"/>
      <c r="P3" s="1431"/>
      <c r="T3" s="613" t="s">
        <v>366</v>
      </c>
      <c r="U3" s="614">
        <f>+E29</f>
        <v>5673097</v>
      </c>
      <c r="V3" s="610"/>
    </row>
    <row r="4" spans="1:23" ht="21" customHeight="1">
      <c r="A4" s="512"/>
      <c r="B4" s="1431"/>
      <c r="C4" s="1431"/>
      <c r="D4" s="1431"/>
      <c r="E4" s="1431"/>
      <c r="F4" s="1431"/>
      <c r="G4" s="1431"/>
      <c r="H4" s="1431"/>
      <c r="I4" s="1431"/>
      <c r="J4" s="1431"/>
      <c r="K4" s="1431"/>
      <c r="L4" s="1431"/>
      <c r="M4" s="1431"/>
      <c r="N4" s="1431"/>
      <c r="O4" s="1431"/>
      <c r="P4" s="1431"/>
      <c r="T4" s="615" t="s">
        <v>367</v>
      </c>
      <c r="U4" s="616"/>
      <c r="V4" s="611"/>
    </row>
    <row r="5" spans="1:23" ht="21" customHeight="1">
      <c r="A5" s="512"/>
      <c r="B5" s="1431"/>
      <c r="C5" s="1431"/>
      <c r="D5" s="1431"/>
      <c r="E5" s="1431"/>
      <c r="F5" s="1431"/>
      <c r="G5" s="1431"/>
      <c r="H5" s="1431"/>
      <c r="I5" s="1431"/>
      <c r="J5" s="1431"/>
      <c r="K5" s="1431"/>
      <c r="L5" s="1431"/>
      <c r="M5" s="1431"/>
      <c r="N5" s="1431"/>
      <c r="O5" s="1431"/>
      <c r="P5" s="1431"/>
      <c r="T5" s="617">
        <f>+U3-U2</f>
        <v>4448454</v>
      </c>
      <c r="U5" s="618" t="s">
        <v>368</v>
      </c>
      <c r="V5" s="611"/>
    </row>
    <row r="6" spans="1:23" ht="40.5" customHeight="1">
      <c r="A6" s="512"/>
      <c r="B6" s="1431"/>
      <c r="C6" s="1431"/>
      <c r="D6" s="1431"/>
      <c r="E6" s="1431"/>
      <c r="F6" s="1431"/>
      <c r="G6" s="1431"/>
      <c r="H6" s="1431"/>
      <c r="I6" s="1431"/>
      <c r="J6" s="1431"/>
      <c r="K6" s="1431"/>
      <c r="L6" s="1431"/>
      <c r="M6" s="1431"/>
      <c r="N6" s="1431"/>
      <c r="O6" s="1431"/>
      <c r="P6" s="1431"/>
      <c r="T6" s="615" t="s">
        <v>369</v>
      </c>
      <c r="U6" s="616"/>
      <c r="V6" s="612"/>
    </row>
    <row r="7" spans="1:23" ht="73.5" customHeight="1">
      <c r="A7" s="512"/>
      <c r="B7" s="1431"/>
      <c r="C7" s="1431"/>
      <c r="D7" s="1431"/>
      <c r="E7" s="1431"/>
      <c r="F7" s="1431"/>
      <c r="G7" s="1431"/>
      <c r="H7" s="1431"/>
      <c r="I7" s="1431"/>
      <c r="J7" s="1431"/>
      <c r="K7" s="1431"/>
      <c r="L7" s="1431"/>
      <c r="M7" s="1431"/>
      <c r="N7" s="1431"/>
      <c r="O7" s="1431"/>
      <c r="P7" s="1431"/>
      <c r="T7" s="619" t="s">
        <v>370</v>
      </c>
      <c r="U7" s="620"/>
      <c r="V7" s="611"/>
    </row>
    <row r="8" spans="1:23" ht="18.75">
      <c r="A8" s="512"/>
      <c r="B8" s="1431"/>
      <c r="C8" s="1431"/>
      <c r="D8" s="1431"/>
      <c r="E8" s="1431"/>
      <c r="F8" s="1431"/>
      <c r="G8" s="1431"/>
      <c r="H8" s="1431"/>
      <c r="I8" s="1431"/>
      <c r="J8" s="1431"/>
      <c r="K8" s="1431"/>
      <c r="L8" s="1431"/>
      <c r="M8" s="1431"/>
      <c r="N8" s="1431"/>
      <c r="O8" s="1431"/>
      <c r="P8" s="1431"/>
      <c r="T8" s="621">
        <f>+(T5/U2)</f>
        <v>3.6324496200117093</v>
      </c>
      <c r="U8" s="622"/>
      <c r="V8" s="611"/>
    </row>
    <row r="9" spans="1:23" ht="8.25" customHeight="1">
      <c r="A9" s="512"/>
      <c r="B9" s="520"/>
      <c r="C9" s="520"/>
      <c r="D9" s="520"/>
      <c r="E9" s="520"/>
      <c r="F9" s="520"/>
      <c r="G9" s="520"/>
      <c r="H9" s="520"/>
      <c r="I9" s="520"/>
      <c r="J9" s="520"/>
      <c r="K9" s="520"/>
      <c r="L9" s="520"/>
      <c r="M9" s="520"/>
      <c r="N9" s="520"/>
      <c r="O9" s="39"/>
      <c r="P9" s="39"/>
      <c r="T9" s="293"/>
      <c r="U9" s="293"/>
      <c r="V9" s="293"/>
    </row>
    <row r="10" spans="1:23" s="292" customFormat="1" ht="52.5" customHeight="1">
      <c r="A10" s="514"/>
      <c r="B10" s="537" t="s">
        <v>371</v>
      </c>
      <c r="C10" s="537" t="s">
        <v>372</v>
      </c>
      <c r="D10" s="537" t="s">
        <v>373</v>
      </c>
      <c r="E10" s="537" t="s">
        <v>374</v>
      </c>
      <c r="F10" s="537" t="s">
        <v>375</v>
      </c>
      <c r="G10" s="537" t="s">
        <v>376</v>
      </c>
      <c r="H10" s="806" t="s">
        <v>377</v>
      </c>
      <c r="I10" s="806" t="s">
        <v>378</v>
      </c>
      <c r="J10" s="521"/>
      <c r="K10" s="521"/>
      <c r="L10" s="521"/>
      <c r="M10" s="521"/>
      <c r="N10" s="521"/>
      <c r="O10" s="39"/>
      <c r="P10" s="39"/>
      <c r="R10" s="608">
        <f>+(E29-E11)/E29</f>
        <v>0.78413148937872912</v>
      </c>
      <c r="W10"/>
    </row>
    <row r="11" spans="1:23" s="293" customFormat="1" ht="15.75">
      <c r="A11" s="515">
        <v>2008</v>
      </c>
      <c r="B11" s="807" t="s">
        <v>158</v>
      </c>
      <c r="C11" s="808">
        <v>489949</v>
      </c>
      <c r="D11" s="808">
        <v>734694</v>
      </c>
      <c r="E11" s="809">
        <f t="shared" ref="E11:E25" si="0">C11+D11</f>
        <v>1224643</v>
      </c>
      <c r="F11" s="810">
        <f t="shared" ref="F11:F25" si="1">C11/E11</f>
        <v>0.40007496062117692</v>
      </c>
      <c r="G11" s="810">
        <f t="shared" ref="G11:G25" si="2">D11/E11</f>
        <v>0.59992503937882302</v>
      </c>
      <c r="H11" s="811">
        <f t="shared" ref="H11:H23" si="3">D11/C11</f>
        <v>1.4995315838995487</v>
      </c>
      <c r="I11" s="812">
        <f>100*Tabla12[[#This Row],[Índice de dependencia RS]]</f>
        <v>149.95315838995487</v>
      </c>
      <c r="J11" s="294"/>
      <c r="K11" s="294"/>
      <c r="L11" s="294"/>
      <c r="M11" s="294"/>
      <c r="N11" s="294"/>
      <c r="O11" s="258"/>
      <c r="P11" s="258"/>
      <c r="R11" s="609">
        <f>+E29/Tabla12[[#This Row],[Afiliados Totales]]</f>
        <v>4.6324496200117098</v>
      </c>
      <c r="W11"/>
    </row>
    <row r="12" spans="1:23" s="293" customFormat="1" ht="15.75">
      <c r="A12" s="515">
        <v>2009</v>
      </c>
      <c r="B12" s="807" t="s">
        <v>159</v>
      </c>
      <c r="C12" s="808">
        <v>622049</v>
      </c>
      <c r="D12" s="808">
        <v>782176</v>
      </c>
      <c r="E12" s="809">
        <f t="shared" si="0"/>
        <v>1404225</v>
      </c>
      <c r="F12" s="810">
        <f t="shared" si="1"/>
        <v>0.44298385230287168</v>
      </c>
      <c r="G12" s="810">
        <f t="shared" si="2"/>
        <v>0.55701614769712826</v>
      </c>
      <c r="H12" s="811">
        <f t="shared" si="3"/>
        <v>1.2574186277929873</v>
      </c>
      <c r="I12" s="812">
        <f>100*Tabla12[[#This Row],[Índice de dependencia RS]]</f>
        <v>125.74186277929873</v>
      </c>
      <c r="J12" s="294"/>
      <c r="K12" s="294"/>
      <c r="L12" s="294"/>
      <c r="M12" s="294"/>
      <c r="N12" s="294"/>
      <c r="O12" s="258"/>
      <c r="P12" s="258"/>
      <c r="R12" s="635"/>
      <c r="W12" s="292"/>
    </row>
    <row r="13" spans="1:23" s="293" customFormat="1" ht="15.75">
      <c r="A13" s="515">
        <v>2010</v>
      </c>
      <c r="B13" s="807" t="s">
        <v>160</v>
      </c>
      <c r="C13" s="808">
        <v>903250</v>
      </c>
      <c r="D13" s="808">
        <v>1110536</v>
      </c>
      <c r="E13" s="809">
        <f t="shared" si="0"/>
        <v>2013786</v>
      </c>
      <c r="F13" s="810">
        <f t="shared" si="1"/>
        <v>0.44853326023718509</v>
      </c>
      <c r="G13" s="810">
        <f t="shared" si="2"/>
        <v>0.55146673976281491</v>
      </c>
      <c r="H13" s="811">
        <f t="shared" si="3"/>
        <v>1.229489067257127</v>
      </c>
      <c r="I13" s="812">
        <f>100*Tabla12[[#This Row],[Índice de dependencia RS]]</f>
        <v>122.9489067257127</v>
      </c>
      <c r="J13" s="294"/>
      <c r="K13" s="294"/>
      <c r="L13" s="294"/>
      <c r="M13" s="294"/>
      <c r="N13" s="294"/>
      <c r="O13" s="258"/>
      <c r="P13" s="258"/>
      <c r="R13" s="636">
        <f>+(E29-E11)/E11</f>
        <v>3.6324496200117093</v>
      </c>
      <c r="S13" s="293" t="s">
        <v>379</v>
      </c>
      <c r="T13" s="293" t="s">
        <v>380</v>
      </c>
    </row>
    <row r="14" spans="1:23" s="293" customFormat="1" ht="15.75">
      <c r="A14" s="515">
        <v>2011</v>
      </c>
      <c r="B14" s="807" t="s">
        <v>161</v>
      </c>
      <c r="C14" s="808">
        <v>883775</v>
      </c>
      <c r="D14" s="808">
        <v>1119652</v>
      </c>
      <c r="E14" s="809">
        <f t="shared" si="0"/>
        <v>2003427</v>
      </c>
      <c r="F14" s="810">
        <f t="shared" si="1"/>
        <v>0.44113162096747222</v>
      </c>
      <c r="G14" s="810">
        <f t="shared" si="2"/>
        <v>0.55886837903252773</v>
      </c>
      <c r="H14" s="811">
        <f t="shared" si="3"/>
        <v>1.2668971174789962</v>
      </c>
      <c r="I14" s="812">
        <f>100*Tabla12[[#This Row],[Índice de dependencia RS]]</f>
        <v>126.68971174789962</v>
      </c>
      <c r="J14" s="522"/>
      <c r="K14" s="522"/>
      <c r="L14" s="522"/>
      <c r="M14" s="522"/>
      <c r="N14" s="522"/>
      <c r="O14" s="258"/>
      <c r="P14" s="258"/>
      <c r="R14" s="635"/>
    </row>
    <row r="15" spans="1:23" s="293" customFormat="1" ht="15.75">
      <c r="A15" s="515">
        <v>2012</v>
      </c>
      <c r="B15" s="807" t="s">
        <v>162</v>
      </c>
      <c r="C15" s="808">
        <v>1178040</v>
      </c>
      <c r="D15" s="808">
        <v>1125311</v>
      </c>
      <c r="E15" s="809">
        <f t="shared" si="0"/>
        <v>2303351</v>
      </c>
      <c r="F15" s="810">
        <f t="shared" si="1"/>
        <v>0.51144614954472856</v>
      </c>
      <c r="G15" s="810">
        <f t="shared" si="2"/>
        <v>0.4885538504552715</v>
      </c>
      <c r="H15" s="811">
        <f t="shared" si="3"/>
        <v>0.95524005976027981</v>
      </c>
      <c r="I15" s="812">
        <f>100*Tabla12[[#This Row],[Índice de dependencia RS]]</f>
        <v>95.524005976027979</v>
      </c>
      <c r="J15" s="522"/>
      <c r="K15" s="522"/>
      <c r="L15" s="522"/>
      <c r="M15" s="522"/>
      <c r="N15" s="522"/>
      <c r="O15" s="258"/>
      <c r="P15" s="258"/>
    </row>
    <row r="16" spans="1:23" s="293" customFormat="1" ht="15.75">
      <c r="A16" s="515">
        <v>2013</v>
      </c>
      <c r="B16" s="807" t="s">
        <v>163</v>
      </c>
      <c r="C16" s="808">
        <v>1568225</v>
      </c>
      <c r="D16" s="808">
        <v>1183528</v>
      </c>
      <c r="E16" s="809">
        <f t="shared" si="0"/>
        <v>2751753</v>
      </c>
      <c r="F16" s="810">
        <f t="shared" si="1"/>
        <v>0.56990035079456625</v>
      </c>
      <c r="G16" s="810">
        <f t="shared" si="2"/>
        <v>0.43009964920543375</v>
      </c>
      <c r="H16" s="811">
        <f t="shared" si="3"/>
        <v>0.75469272585247649</v>
      </c>
      <c r="I16" s="812">
        <f>100*Tabla12[[#This Row],[Índice de dependencia RS]]</f>
        <v>75.469272585247651</v>
      </c>
      <c r="J16" s="294"/>
      <c r="K16" s="294"/>
      <c r="L16" s="294"/>
      <c r="M16" s="294"/>
      <c r="N16" s="294"/>
    </row>
    <row r="17" spans="1:23" s="293" customFormat="1" ht="15.75">
      <c r="A17" s="515">
        <v>2014</v>
      </c>
      <c r="B17" s="807" t="s">
        <v>164</v>
      </c>
      <c r="C17" s="808">
        <v>1795214</v>
      </c>
      <c r="D17" s="808">
        <v>1220432</v>
      </c>
      <c r="E17" s="809">
        <f t="shared" si="0"/>
        <v>3015646</v>
      </c>
      <c r="F17" s="810">
        <f t="shared" si="1"/>
        <v>0.5952999788436707</v>
      </c>
      <c r="G17" s="810">
        <f t="shared" si="2"/>
        <v>0.40470002115632936</v>
      </c>
      <c r="H17" s="811">
        <f t="shared" si="3"/>
        <v>0.67982535786819842</v>
      </c>
      <c r="I17" s="812">
        <f>100*Tabla12[[#This Row],[Índice de dependencia RS]]</f>
        <v>67.982535786819838</v>
      </c>
      <c r="J17" s="294"/>
      <c r="K17" s="294"/>
      <c r="L17" s="294"/>
      <c r="M17" s="294"/>
      <c r="N17" s="294"/>
    </row>
    <row r="18" spans="1:23" s="293" customFormat="1" ht="15.75">
      <c r="A18" s="293">
        <v>2015</v>
      </c>
      <c r="B18" s="813" t="s">
        <v>165</v>
      </c>
      <c r="C18" s="814">
        <v>2164705</v>
      </c>
      <c r="D18" s="808">
        <v>1152700</v>
      </c>
      <c r="E18" s="809">
        <f t="shared" si="0"/>
        <v>3317405</v>
      </c>
      <c r="F18" s="810">
        <f t="shared" si="1"/>
        <v>0.65252961275454757</v>
      </c>
      <c r="G18" s="810">
        <f t="shared" si="2"/>
        <v>0.34747038724545237</v>
      </c>
      <c r="H18" s="811">
        <f t="shared" si="3"/>
        <v>0.53249749965930693</v>
      </c>
      <c r="I18" s="812">
        <f>100*Tabla12[[#This Row],[Índice de dependencia RS]]</f>
        <v>53.24974996593069</v>
      </c>
      <c r="J18" s="294"/>
      <c r="K18" s="294"/>
      <c r="L18" s="294"/>
      <c r="M18" s="294"/>
    </row>
    <row r="19" spans="1:23" s="293" customFormat="1" ht="15.75">
      <c r="A19" s="293">
        <v>2016</v>
      </c>
      <c r="B19" s="813" t="s">
        <v>166</v>
      </c>
      <c r="C19" s="814">
        <v>2168957</v>
      </c>
      <c r="D19" s="808">
        <v>1178111</v>
      </c>
      <c r="E19" s="809">
        <f t="shared" si="0"/>
        <v>3347068</v>
      </c>
      <c r="F19" s="810">
        <f t="shared" si="1"/>
        <v>0.64801701070907436</v>
      </c>
      <c r="G19" s="810">
        <f t="shared" si="2"/>
        <v>0.3519829892909257</v>
      </c>
      <c r="H19" s="811">
        <f t="shared" si="3"/>
        <v>0.54316936665872118</v>
      </c>
      <c r="I19" s="812">
        <f>100*Tabla12[[#This Row],[Índice de dependencia RS]]</f>
        <v>54.31693666587212</v>
      </c>
      <c r="J19" s="295"/>
      <c r="K19" s="295"/>
      <c r="L19" s="295"/>
      <c r="M19" s="295"/>
    </row>
    <row r="20" spans="1:23" s="293" customFormat="1" ht="15.75">
      <c r="B20" s="813" t="s">
        <v>167</v>
      </c>
      <c r="C20" s="814">
        <v>2428212</v>
      </c>
      <c r="D20" s="808">
        <v>1118476</v>
      </c>
      <c r="E20" s="809">
        <f t="shared" si="0"/>
        <v>3546688</v>
      </c>
      <c r="F20" s="810">
        <f t="shared" si="1"/>
        <v>0.68464212245339873</v>
      </c>
      <c r="G20" s="810">
        <f t="shared" si="2"/>
        <v>0.31535787754660122</v>
      </c>
      <c r="H20" s="811">
        <f t="shared" si="3"/>
        <v>0.46061711250912196</v>
      </c>
      <c r="I20" s="812">
        <f>100*Tabla12[[#This Row],[Índice de dependencia RS]]</f>
        <v>46.061711250912197</v>
      </c>
      <c r="J20" s="295"/>
      <c r="K20" s="295"/>
      <c r="L20" s="295"/>
      <c r="M20" s="295"/>
    </row>
    <row r="21" spans="1:23" s="293" customFormat="1" ht="15.75">
      <c r="B21" s="813" t="s">
        <v>168</v>
      </c>
      <c r="C21" s="808">
        <v>2550398</v>
      </c>
      <c r="D21" s="808">
        <v>1069752</v>
      </c>
      <c r="E21" s="809">
        <f t="shared" si="0"/>
        <v>3620150</v>
      </c>
      <c r="F21" s="810">
        <f t="shared" si="1"/>
        <v>0.70450064223858122</v>
      </c>
      <c r="G21" s="810">
        <f t="shared" si="2"/>
        <v>0.29549935776141872</v>
      </c>
      <c r="H21" s="811">
        <f t="shared" si="3"/>
        <v>0.41944512189862132</v>
      </c>
      <c r="I21" s="812">
        <f>100*Tabla12[[#This Row],[Índice de dependencia RS]]</f>
        <v>41.944512189862131</v>
      </c>
      <c r="J21" s="294"/>
      <c r="K21" s="294"/>
      <c r="L21" s="294"/>
      <c r="M21" s="294"/>
    </row>
    <row r="22" spans="1:23" s="293" customFormat="1" ht="15.75">
      <c r="B22" s="813" t="s">
        <v>169</v>
      </c>
      <c r="C22" s="808">
        <v>2726543</v>
      </c>
      <c r="D22" s="808">
        <v>999719</v>
      </c>
      <c r="E22" s="809">
        <f t="shared" si="0"/>
        <v>3726262</v>
      </c>
      <c r="F22" s="810">
        <f t="shared" si="1"/>
        <v>0.73170995490923607</v>
      </c>
      <c r="G22" s="810">
        <f t="shared" si="2"/>
        <v>0.26829004509076387</v>
      </c>
      <c r="H22" s="811">
        <f t="shared" si="3"/>
        <v>0.36666173979284389</v>
      </c>
      <c r="I22" s="812">
        <f>100*Tabla12[[#This Row],[Índice de dependencia RS]]</f>
        <v>36.666173979284387</v>
      </c>
      <c r="J22" s="294"/>
      <c r="K22" s="294"/>
      <c r="L22" s="294"/>
      <c r="M22" s="294"/>
    </row>
    <row r="23" spans="1:23" s="293" customFormat="1" ht="15.75">
      <c r="B23" s="815" t="s">
        <v>327</v>
      </c>
      <c r="C23" s="808">
        <v>4656130</v>
      </c>
      <c r="D23" s="808">
        <v>1090709</v>
      </c>
      <c r="E23" s="809">
        <f t="shared" si="0"/>
        <v>5746839</v>
      </c>
      <c r="F23" s="810">
        <f t="shared" si="1"/>
        <v>0.81020714169998498</v>
      </c>
      <c r="G23" s="810">
        <f t="shared" si="2"/>
        <v>0.18979285830001502</v>
      </c>
      <c r="H23" s="811">
        <f t="shared" si="3"/>
        <v>0.23425226529328005</v>
      </c>
      <c r="I23" s="812">
        <f>100*Tabla12[[#This Row],[Índice de dependencia RS]]</f>
        <v>23.425226529328004</v>
      </c>
      <c r="J23" s="294"/>
      <c r="K23" s="294"/>
      <c r="L23" s="294"/>
      <c r="M23" s="294"/>
    </row>
    <row r="24" spans="1:23" s="293" customFormat="1" ht="15.75">
      <c r="B24" s="815" t="s">
        <v>171</v>
      </c>
      <c r="C24" s="808">
        <v>4751862</v>
      </c>
      <c r="D24" s="808">
        <v>995587</v>
      </c>
      <c r="E24" s="809">
        <f t="shared" si="0"/>
        <v>5747449</v>
      </c>
      <c r="F24" s="810">
        <f t="shared" si="1"/>
        <v>0.82677758428130466</v>
      </c>
      <c r="G24" s="810">
        <f t="shared" si="2"/>
        <v>0.17322241571869537</v>
      </c>
      <c r="H24" s="811">
        <f t="shared" ref="H24:H29" si="4">D24/C24</f>
        <v>0.20951513322567028</v>
      </c>
      <c r="I24" s="812">
        <f>100*Tabla12[[#This Row],[Índice de dependencia RS]]</f>
        <v>20.951513322567028</v>
      </c>
      <c r="J24" s="294"/>
      <c r="K24" s="294"/>
      <c r="L24" s="294"/>
      <c r="M24" s="294"/>
    </row>
    <row r="25" spans="1:23" s="293" customFormat="1" ht="15.75">
      <c r="B25" s="815" t="s">
        <v>381</v>
      </c>
      <c r="C25" s="808">
        <v>4830794</v>
      </c>
      <c r="D25" s="808">
        <v>939407</v>
      </c>
      <c r="E25" s="809">
        <f t="shared" si="0"/>
        <v>5770201</v>
      </c>
      <c r="F25" s="810">
        <f t="shared" si="1"/>
        <v>0.83719683248469157</v>
      </c>
      <c r="G25" s="810">
        <f t="shared" si="2"/>
        <v>0.16280316751530841</v>
      </c>
      <c r="H25" s="811">
        <f t="shared" si="4"/>
        <v>0.19446223540064014</v>
      </c>
      <c r="I25" s="812">
        <f>100*Tabla12[[#This Row],[Índice de dependencia RS]]</f>
        <v>19.446223540064015</v>
      </c>
      <c r="J25" s="294"/>
      <c r="K25" s="294"/>
      <c r="L25" s="294"/>
      <c r="M25" s="294"/>
      <c r="Q25" s="293">
        <f>+E29-'Resumen '!C39</f>
        <v>0</v>
      </c>
    </row>
    <row r="26" spans="1:23" s="293" customFormat="1" ht="15.75">
      <c r="B26" s="815" t="s">
        <v>382</v>
      </c>
      <c r="C26" s="816">
        <v>4769269</v>
      </c>
      <c r="D26" s="816">
        <v>920917</v>
      </c>
      <c r="E26" s="809">
        <v>5690186</v>
      </c>
      <c r="F26" s="810">
        <f>C26/E26</f>
        <v>0.83815696007125251</v>
      </c>
      <c r="G26" s="810">
        <f>D26/E26</f>
        <v>0.16184303992874749</v>
      </c>
      <c r="H26" s="811">
        <f t="shared" si="4"/>
        <v>0.19309395213396435</v>
      </c>
      <c r="I26" s="812">
        <f>100*Tabla12[[#This Row],[Índice de dependencia RS]]</f>
        <v>19.309395213396435</v>
      </c>
      <c r="J26" s="294"/>
      <c r="K26" s="294"/>
      <c r="L26" s="294"/>
      <c r="M26" s="294"/>
    </row>
    <row r="27" spans="1:23" s="293" customFormat="1" ht="15.75">
      <c r="B27" s="815" t="s">
        <v>174</v>
      </c>
      <c r="C27" s="816">
        <v>4854651</v>
      </c>
      <c r="D27" s="816">
        <v>883741</v>
      </c>
      <c r="E27" s="809">
        <f>C27+D27</f>
        <v>5738392</v>
      </c>
      <c r="F27" s="810">
        <f>C27/E27</f>
        <v>0.84599501044892023</v>
      </c>
      <c r="G27" s="810">
        <f>D27/E27</f>
        <v>0.1540049895510798</v>
      </c>
      <c r="H27" s="811">
        <f t="shared" si="4"/>
        <v>0.18204006837978673</v>
      </c>
      <c r="I27" s="812">
        <f>100*Tabla12[[#This Row],[Índice de dependencia RS]]</f>
        <v>18.204006837978675</v>
      </c>
      <c r="J27" s="294"/>
      <c r="K27" s="294"/>
      <c r="L27" s="294"/>
      <c r="M27" s="294"/>
      <c r="T27" s="297"/>
      <c r="V27" s="297"/>
    </row>
    <row r="28" spans="1:23" s="293" customFormat="1" ht="15.75">
      <c r="B28" s="815" t="s">
        <v>175</v>
      </c>
      <c r="C28" s="816">
        <v>4808863</v>
      </c>
      <c r="D28" s="814">
        <v>846622</v>
      </c>
      <c r="E28" s="809">
        <f>C28+D28</f>
        <v>5655485</v>
      </c>
      <c r="F28" s="810">
        <f>C28/E28</f>
        <v>0.85030072575561599</v>
      </c>
      <c r="G28" s="810">
        <f>D28/E28</f>
        <v>0.14969927424438398</v>
      </c>
      <c r="H28" s="811">
        <f t="shared" si="4"/>
        <v>0.17605450602356523</v>
      </c>
      <c r="I28" s="812">
        <f>100*Tabla12[[#This Row],[Índice de dependencia RS]]</f>
        <v>17.605450602356523</v>
      </c>
      <c r="J28" s="294"/>
      <c r="K28" s="294"/>
      <c r="L28" s="294"/>
      <c r="M28" s="294"/>
      <c r="T28" s="297"/>
      <c r="V28" s="297"/>
    </row>
    <row r="29" spans="1:23" s="297" customFormat="1" ht="15.75">
      <c r="B29" s="815" t="s">
        <v>970</v>
      </c>
      <c r="C29" s="816">
        <f>+'Resumen '!C37</f>
        <v>4835035</v>
      </c>
      <c r="D29" s="816">
        <f>+'Resumen '!C38</f>
        <v>838062</v>
      </c>
      <c r="E29" s="809">
        <f>C29+D29</f>
        <v>5673097</v>
      </c>
      <c r="F29" s="810">
        <f>C29/E29</f>
        <v>0.85227433974776035</v>
      </c>
      <c r="G29" s="810">
        <f>D29/E29</f>
        <v>0.14772566025223965</v>
      </c>
      <c r="H29" s="811">
        <f t="shared" si="4"/>
        <v>0.17333111342523891</v>
      </c>
      <c r="I29" s="812">
        <f>100*Tabla12[[#This Row],[Índice de dependencia RS]]</f>
        <v>17.333111342523893</v>
      </c>
      <c r="J29" s="296"/>
      <c r="K29" s="296"/>
      <c r="L29" s="296"/>
      <c r="M29" s="296"/>
      <c r="T29"/>
      <c r="U29" s="293"/>
      <c r="V29"/>
      <c r="W29" s="293"/>
    </row>
    <row r="30" spans="1:23" ht="15.75">
      <c r="B30" s="1428" t="s">
        <v>383</v>
      </c>
      <c r="C30" s="1428"/>
      <c r="D30" s="1428"/>
      <c r="E30" s="1428"/>
      <c r="F30" s="1428"/>
      <c r="G30" s="1428"/>
      <c r="H30" s="1428"/>
      <c r="W30" s="293"/>
    </row>
    <row r="31" spans="1:23" ht="15.75">
      <c r="B31" s="69"/>
      <c r="W31" s="293"/>
    </row>
    <row r="32" spans="1:23" ht="15.75">
      <c r="W32" s="293"/>
    </row>
    <row r="58" spans="19:19">
      <c r="S58" s="13"/>
    </row>
  </sheetData>
  <mergeCells count="4">
    <mergeCell ref="B1:P1"/>
    <mergeCell ref="B30:H30"/>
    <mergeCell ref="B2:P2"/>
    <mergeCell ref="B3:P8"/>
  </mergeCells>
  <conditionalFormatting sqref="C24:D28">
    <cfRule type="cellIs" dxfId="37" priority="1" operator="equal">
      <formula>0</formula>
    </cfRule>
  </conditionalFormatting>
  <conditionalFormatting sqref="E11:G28 C29:G29">
    <cfRule type="cellIs" dxfId="36" priority="2"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6" tint="-0.249977111117893"/>
    <pageSetUpPr fitToPage="1"/>
  </sheetPr>
  <dimension ref="A1:P51"/>
  <sheetViews>
    <sheetView showGridLines="0" view="pageBreakPreview" topLeftCell="B22" zoomScale="40" zoomScaleNormal="100" zoomScaleSheetLayoutView="40" zoomScalePageLayoutView="62" workbookViewId="0">
      <selection activeCell="J14" sqref="J1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1" customWidth="1"/>
    <col min="11" max="11" width="19.85546875" style="52" bestFit="1" customWidth="1"/>
    <col min="12" max="14" width="39" style="52" customWidth="1"/>
    <col min="15" max="15" width="39" customWidth="1"/>
    <col min="16" max="16" width="18.7109375" bestFit="1" customWidth="1"/>
  </cols>
  <sheetData>
    <row r="1" spans="1:16" ht="95.25" customHeight="1">
      <c r="B1" s="1434" t="s">
        <v>384</v>
      </c>
      <c r="C1" s="1435"/>
      <c r="D1" s="1435"/>
      <c r="E1" s="1435"/>
      <c r="F1" s="1435"/>
      <c r="G1" s="1435"/>
      <c r="H1" s="1435"/>
      <c r="I1" s="1435"/>
      <c r="J1" s="1435"/>
      <c r="K1" s="1435"/>
      <c r="L1" s="1435"/>
      <c r="M1" s="1435"/>
      <c r="N1" s="1435"/>
      <c r="O1" s="1435"/>
      <c r="P1" s="1435"/>
    </row>
    <row r="2" spans="1:16" ht="62.25" customHeight="1">
      <c r="B2" s="1434" t="str">
        <f>+'Resumen '!O4</f>
        <v>Período:  Diciembre 2008 - Marzo 2026</v>
      </c>
      <c r="C2" s="1435"/>
      <c r="D2" s="1435"/>
      <c r="E2" s="1435"/>
      <c r="F2" s="1435"/>
      <c r="G2" s="1435"/>
      <c r="H2" s="1435"/>
      <c r="I2" s="1435"/>
      <c r="J2" s="1435"/>
      <c r="K2" s="1435"/>
      <c r="L2" s="1435"/>
      <c r="M2" s="1435"/>
      <c r="N2" s="1435"/>
      <c r="O2" s="1435"/>
      <c r="P2" s="1435"/>
    </row>
    <row r="3" spans="1:16" ht="29.25" customHeight="1">
      <c r="B3" s="1436" t="s">
        <v>986</v>
      </c>
      <c r="C3" s="1436"/>
      <c r="D3" s="1436"/>
      <c r="E3" s="1436"/>
      <c r="F3" s="1436"/>
      <c r="G3" s="1436"/>
      <c r="H3" s="1436"/>
      <c r="I3" s="1436"/>
      <c r="J3" s="1436"/>
      <c r="K3" s="1436"/>
      <c r="L3" s="1436"/>
      <c r="M3" s="1436"/>
      <c r="N3" s="1436"/>
      <c r="O3" s="1436"/>
      <c r="P3" s="1436"/>
    </row>
    <row r="4" spans="1:16" ht="36" customHeight="1">
      <c r="B4" s="1436"/>
      <c r="C4" s="1436"/>
      <c r="D4" s="1436"/>
      <c r="E4" s="1436"/>
      <c r="F4" s="1436"/>
      <c r="G4" s="1436"/>
      <c r="H4" s="1436"/>
      <c r="I4" s="1436"/>
      <c r="J4" s="1436"/>
      <c r="K4" s="1436"/>
      <c r="L4" s="1436"/>
      <c r="M4" s="1436"/>
      <c r="N4" s="1436"/>
      <c r="O4" s="1436"/>
      <c r="P4" s="1436"/>
    </row>
    <row r="5" spans="1:16" ht="62.25" customHeight="1">
      <c r="B5" s="1436"/>
      <c r="C5" s="1436"/>
      <c r="D5" s="1436"/>
      <c r="E5" s="1436"/>
      <c r="F5" s="1436"/>
      <c r="G5" s="1436"/>
      <c r="H5" s="1436"/>
      <c r="I5" s="1436"/>
      <c r="J5" s="1436"/>
      <c r="K5" s="1436"/>
      <c r="L5" s="1436"/>
      <c r="M5" s="1436"/>
      <c r="N5" s="1436"/>
      <c r="O5" s="1436"/>
      <c r="P5" s="1436"/>
    </row>
    <row r="6" spans="1:16" ht="62.25" customHeight="1">
      <c r="B6" s="1436"/>
      <c r="C6" s="1436"/>
      <c r="D6" s="1436"/>
      <c r="E6" s="1436"/>
      <c r="F6" s="1436"/>
      <c r="G6" s="1436"/>
      <c r="H6" s="1436"/>
      <c r="I6" s="1436"/>
      <c r="J6" s="1436"/>
      <c r="K6" s="1436"/>
      <c r="L6" s="1436"/>
      <c r="M6" s="1436"/>
      <c r="N6" s="1436"/>
      <c r="O6" s="1436"/>
      <c r="P6" s="1436"/>
    </row>
    <row r="7" spans="1:16" ht="225.75" customHeight="1">
      <c r="A7" s="512"/>
      <c r="B7" s="1436"/>
      <c r="C7" s="1436"/>
      <c r="D7" s="1436"/>
      <c r="E7" s="1436"/>
      <c r="F7" s="1436"/>
      <c r="G7" s="1436"/>
      <c r="H7" s="1436"/>
      <c r="I7" s="1436"/>
      <c r="J7" s="1436"/>
      <c r="K7" s="1436"/>
      <c r="L7" s="1436"/>
      <c r="M7" s="1436"/>
      <c r="N7" s="1436"/>
      <c r="O7" s="1436"/>
      <c r="P7" s="1436"/>
    </row>
    <row r="8" spans="1:16" ht="80.25" customHeight="1">
      <c r="A8" s="512"/>
      <c r="B8" s="1436"/>
      <c r="C8" s="1436"/>
      <c r="D8" s="1436"/>
      <c r="E8" s="1436"/>
      <c r="F8" s="1436"/>
      <c r="G8" s="1436"/>
      <c r="H8" s="1436"/>
      <c r="I8" s="1436"/>
      <c r="J8" s="1436"/>
      <c r="K8" s="1436"/>
      <c r="L8" s="1436"/>
      <c r="M8" s="1436"/>
      <c r="N8" s="1436"/>
      <c r="O8" s="1436"/>
      <c r="P8" s="1436"/>
    </row>
    <row r="9" spans="1:16" ht="44.25" customHeight="1">
      <c r="A9" s="512"/>
      <c r="B9" s="1436"/>
      <c r="C9" s="1436"/>
      <c r="D9" s="1436"/>
      <c r="E9" s="1436"/>
      <c r="F9" s="1436"/>
      <c r="G9" s="1436"/>
      <c r="H9" s="1436"/>
      <c r="I9" s="1436"/>
      <c r="J9" s="1436"/>
      <c r="K9" s="1436"/>
      <c r="L9" s="1436"/>
      <c r="M9" s="1436"/>
      <c r="N9" s="1436"/>
      <c r="O9" s="1436"/>
      <c r="P9" s="1436"/>
    </row>
    <row r="10" spans="1:16" s="15" customFormat="1" ht="81" customHeight="1">
      <c r="A10" s="513"/>
      <c r="B10" s="538" t="s">
        <v>99</v>
      </c>
      <c r="C10" s="539" t="s">
        <v>385</v>
      </c>
      <c r="D10" s="539" t="s">
        <v>386</v>
      </c>
      <c r="E10" s="539" t="s">
        <v>334</v>
      </c>
      <c r="F10" s="539" t="s">
        <v>387</v>
      </c>
      <c r="G10" s="539" t="s">
        <v>388</v>
      </c>
      <c r="H10" s="540" t="s">
        <v>389</v>
      </c>
      <c r="I10" s="541" t="s">
        <v>390</v>
      </c>
      <c r="J10" s="42"/>
      <c r="K10" s="70"/>
      <c r="L10" s="70"/>
      <c r="M10" s="70"/>
      <c r="N10" s="70"/>
    </row>
    <row r="11" spans="1:16" ht="30.75" customHeight="1">
      <c r="A11" s="512">
        <v>2008</v>
      </c>
      <c r="B11" s="817" t="s">
        <v>391</v>
      </c>
      <c r="C11" s="818">
        <v>169198</v>
      </c>
      <c r="D11" s="818">
        <v>376240</v>
      </c>
      <c r="E11" s="819">
        <f>C11+D11</f>
        <v>545438</v>
      </c>
      <c r="F11" s="818">
        <v>320751</v>
      </c>
      <c r="G11" s="818">
        <v>358454</v>
      </c>
      <c r="H11" s="819">
        <f>F11+G11</f>
        <v>679205</v>
      </c>
      <c r="I11" s="820">
        <f>E11+H11</f>
        <v>1224643</v>
      </c>
      <c r="J11" s="66"/>
    </row>
    <row r="12" spans="1:16" ht="30.75" customHeight="1">
      <c r="A12" s="512">
        <v>2009</v>
      </c>
      <c r="B12" s="718" t="s">
        <v>392</v>
      </c>
      <c r="C12" s="818">
        <v>213701</v>
      </c>
      <c r="D12" s="818">
        <v>401930</v>
      </c>
      <c r="E12" s="819">
        <f t="shared" ref="E12:E29" si="0">C12+D12</f>
        <v>615631</v>
      </c>
      <c r="F12" s="818">
        <v>408348</v>
      </c>
      <c r="G12" s="818">
        <v>380246</v>
      </c>
      <c r="H12" s="819">
        <f t="shared" ref="H12:H29" si="1">F12+G12</f>
        <v>788594</v>
      </c>
      <c r="I12" s="820">
        <f t="shared" ref="I12:I29" si="2">E12+H12</f>
        <v>1404225</v>
      </c>
      <c r="J12" s="66"/>
    </row>
    <row r="13" spans="1:16" ht="30.75" customHeight="1">
      <c r="A13" s="512">
        <v>2010</v>
      </c>
      <c r="B13" s="817" t="s">
        <v>393</v>
      </c>
      <c r="C13" s="818">
        <v>328922</v>
      </c>
      <c r="D13" s="818">
        <v>575714</v>
      </c>
      <c r="E13" s="819">
        <f t="shared" si="0"/>
        <v>904636</v>
      </c>
      <c r="F13" s="818">
        <v>574328</v>
      </c>
      <c r="G13" s="818">
        <v>534822</v>
      </c>
      <c r="H13" s="819">
        <f t="shared" si="1"/>
        <v>1109150</v>
      </c>
      <c r="I13" s="820">
        <f t="shared" si="2"/>
        <v>2013786</v>
      </c>
      <c r="J13" s="66"/>
    </row>
    <row r="14" spans="1:16" ht="30.75" customHeight="1">
      <c r="A14" s="512">
        <v>2011</v>
      </c>
      <c r="B14" s="718" t="s">
        <v>394</v>
      </c>
      <c r="C14" s="818">
        <v>319816</v>
      </c>
      <c r="D14" s="818">
        <v>579358</v>
      </c>
      <c r="E14" s="819">
        <f t="shared" si="0"/>
        <v>899174</v>
      </c>
      <c r="F14" s="818">
        <v>563959</v>
      </c>
      <c r="G14" s="818">
        <v>540294</v>
      </c>
      <c r="H14" s="819">
        <f t="shared" si="1"/>
        <v>1104253</v>
      </c>
      <c r="I14" s="820">
        <f t="shared" si="2"/>
        <v>2003427</v>
      </c>
      <c r="J14" s="66"/>
    </row>
    <row r="15" spans="1:16" ht="30.75" customHeight="1">
      <c r="A15" s="512">
        <v>2012</v>
      </c>
      <c r="B15" s="817" t="s">
        <v>395</v>
      </c>
      <c r="C15" s="818">
        <v>446880</v>
      </c>
      <c r="D15" s="818">
        <v>584446</v>
      </c>
      <c r="E15" s="819">
        <f t="shared" si="0"/>
        <v>1031326</v>
      </c>
      <c r="F15" s="818">
        <v>731160</v>
      </c>
      <c r="G15" s="818">
        <v>540865</v>
      </c>
      <c r="H15" s="819">
        <f t="shared" si="1"/>
        <v>1272025</v>
      </c>
      <c r="I15" s="820">
        <f t="shared" si="2"/>
        <v>2303351</v>
      </c>
      <c r="J15" s="66"/>
    </row>
    <row r="16" spans="1:16" ht="30.75" customHeight="1">
      <c r="A16" s="512">
        <v>2013</v>
      </c>
      <c r="B16" s="718" t="s">
        <v>396</v>
      </c>
      <c r="C16" s="818">
        <v>625451</v>
      </c>
      <c r="D16" s="818">
        <v>617980</v>
      </c>
      <c r="E16" s="819">
        <f t="shared" si="0"/>
        <v>1243431</v>
      </c>
      <c r="F16" s="818">
        <v>942774</v>
      </c>
      <c r="G16" s="818">
        <v>565548</v>
      </c>
      <c r="H16" s="819">
        <f t="shared" si="1"/>
        <v>1508322</v>
      </c>
      <c r="I16" s="820">
        <f t="shared" si="2"/>
        <v>2751753</v>
      </c>
      <c r="J16" s="66"/>
    </row>
    <row r="17" spans="1:10" ht="30.75" customHeight="1">
      <c r="A17" s="512">
        <v>2014</v>
      </c>
      <c r="B17" s="817" t="s">
        <v>397</v>
      </c>
      <c r="C17" s="818">
        <v>760801</v>
      </c>
      <c r="D17" s="818">
        <v>639717</v>
      </c>
      <c r="E17" s="819">
        <f t="shared" si="0"/>
        <v>1400518</v>
      </c>
      <c r="F17" s="818">
        <v>1034413</v>
      </c>
      <c r="G17" s="818">
        <v>580715</v>
      </c>
      <c r="H17" s="819">
        <f t="shared" si="1"/>
        <v>1615128</v>
      </c>
      <c r="I17" s="820">
        <f t="shared" si="2"/>
        <v>3015646</v>
      </c>
      <c r="J17" s="66"/>
    </row>
    <row r="18" spans="1:10" ht="30.75" customHeight="1">
      <c r="A18">
        <v>2015</v>
      </c>
      <c r="B18" s="817" t="s">
        <v>398</v>
      </c>
      <c r="C18" s="818">
        <v>965980</v>
      </c>
      <c r="D18" s="818">
        <v>606813</v>
      </c>
      <c r="E18" s="819">
        <f t="shared" si="0"/>
        <v>1572793</v>
      </c>
      <c r="F18" s="818">
        <v>1198725</v>
      </c>
      <c r="G18" s="818">
        <v>545887</v>
      </c>
      <c r="H18" s="819">
        <f t="shared" si="1"/>
        <v>1744612</v>
      </c>
      <c r="I18" s="820">
        <f t="shared" si="2"/>
        <v>3317405</v>
      </c>
      <c r="J18" s="66"/>
    </row>
    <row r="19" spans="1:10" ht="30.75" customHeight="1">
      <c r="A19">
        <v>2016</v>
      </c>
      <c r="B19" s="817" t="s">
        <v>399</v>
      </c>
      <c r="C19" s="818">
        <v>958091</v>
      </c>
      <c r="D19" s="818">
        <v>617507</v>
      </c>
      <c r="E19" s="819">
        <f t="shared" si="0"/>
        <v>1575598</v>
      </c>
      <c r="F19" s="818">
        <v>1210866</v>
      </c>
      <c r="G19" s="818">
        <v>560604</v>
      </c>
      <c r="H19" s="819">
        <f t="shared" si="1"/>
        <v>1771470</v>
      </c>
      <c r="I19" s="820">
        <f t="shared" si="2"/>
        <v>3347068</v>
      </c>
    </row>
    <row r="20" spans="1:10" ht="30.75" customHeight="1">
      <c r="B20" s="817" t="s">
        <v>400</v>
      </c>
      <c r="C20" s="818">
        <v>1093168</v>
      </c>
      <c r="D20" s="818">
        <v>584707</v>
      </c>
      <c r="E20" s="819">
        <f t="shared" si="0"/>
        <v>1677875</v>
      </c>
      <c r="F20" s="818">
        <v>1335044</v>
      </c>
      <c r="G20" s="818">
        <v>533769</v>
      </c>
      <c r="H20" s="819">
        <f t="shared" si="1"/>
        <v>1868813</v>
      </c>
      <c r="I20" s="820">
        <f t="shared" si="2"/>
        <v>3546688</v>
      </c>
    </row>
    <row r="21" spans="1:10" ht="30.75" customHeight="1">
      <c r="B21" s="817" t="s">
        <v>401</v>
      </c>
      <c r="C21" s="818">
        <v>1152483</v>
      </c>
      <c r="D21" s="818">
        <v>559698</v>
      </c>
      <c r="E21" s="819">
        <f t="shared" si="0"/>
        <v>1712181</v>
      </c>
      <c r="F21" s="818">
        <v>1397915</v>
      </c>
      <c r="G21" s="818">
        <v>510054</v>
      </c>
      <c r="H21" s="819">
        <f t="shared" si="1"/>
        <v>1907969</v>
      </c>
      <c r="I21" s="820">
        <f t="shared" si="2"/>
        <v>3620150</v>
      </c>
    </row>
    <row r="22" spans="1:10" ht="30.75" customHeight="1">
      <c r="B22" s="817" t="s">
        <v>402</v>
      </c>
      <c r="C22" s="818">
        <v>1234201</v>
      </c>
      <c r="D22" s="818">
        <v>524150</v>
      </c>
      <c r="E22" s="819">
        <f t="shared" si="0"/>
        <v>1758351</v>
      </c>
      <c r="F22" s="818">
        <v>1492342</v>
      </c>
      <c r="G22" s="818">
        <v>475569</v>
      </c>
      <c r="H22" s="819">
        <f t="shared" si="1"/>
        <v>1967911</v>
      </c>
      <c r="I22" s="820">
        <f t="shared" si="2"/>
        <v>3726262</v>
      </c>
    </row>
    <row r="23" spans="1:10" ht="30.75" customHeight="1">
      <c r="B23" s="817" t="s">
        <v>403</v>
      </c>
      <c r="C23" s="818">
        <v>2285213</v>
      </c>
      <c r="D23" s="818">
        <v>568211</v>
      </c>
      <c r="E23" s="819">
        <f t="shared" si="0"/>
        <v>2853424</v>
      </c>
      <c r="F23" s="818">
        <v>2370917</v>
      </c>
      <c r="G23" s="818">
        <v>522498</v>
      </c>
      <c r="H23" s="819">
        <f t="shared" si="1"/>
        <v>2893415</v>
      </c>
      <c r="I23" s="820">
        <f t="shared" si="2"/>
        <v>5746839</v>
      </c>
    </row>
    <row r="24" spans="1:10" ht="30.75" customHeight="1">
      <c r="B24" s="817" t="s">
        <v>404</v>
      </c>
      <c r="C24" s="818">
        <v>2336934</v>
      </c>
      <c r="D24" s="818">
        <v>520053</v>
      </c>
      <c r="E24" s="819">
        <f t="shared" si="0"/>
        <v>2856987</v>
      </c>
      <c r="F24" s="818">
        <v>2414928</v>
      </c>
      <c r="G24" s="818">
        <v>475534</v>
      </c>
      <c r="H24" s="819">
        <f t="shared" si="1"/>
        <v>2890462</v>
      </c>
      <c r="I24" s="820">
        <f t="shared" si="2"/>
        <v>5747449</v>
      </c>
    </row>
    <row r="25" spans="1:10" ht="30.75" customHeight="1">
      <c r="B25" s="817" t="s">
        <v>405</v>
      </c>
      <c r="C25" s="818">
        <v>2381458</v>
      </c>
      <c r="D25" s="818">
        <v>492034</v>
      </c>
      <c r="E25" s="819">
        <f t="shared" si="0"/>
        <v>2873492</v>
      </c>
      <c r="F25" s="818">
        <v>2449336</v>
      </c>
      <c r="G25" s="818">
        <v>447373</v>
      </c>
      <c r="H25" s="819">
        <f t="shared" si="1"/>
        <v>2896709</v>
      </c>
      <c r="I25" s="820">
        <f t="shared" si="2"/>
        <v>5770201</v>
      </c>
    </row>
    <row r="26" spans="1:10" ht="30.75" customHeight="1">
      <c r="B26" s="817" t="s">
        <v>406</v>
      </c>
      <c r="C26" s="821">
        <v>2342695</v>
      </c>
      <c r="D26" s="821">
        <v>482094</v>
      </c>
      <c r="E26" s="819">
        <f t="shared" si="0"/>
        <v>2824789</v>
      </c>
      <c r="F26" s="821">
        <v>2426574</v>
      </c>
      <c r="G26" s="821">
        <v>438823</v>
      </c>
      <c r="H26" s="819">
        <f t="shared" si="1"/>
        <v>2865397</v>
      </c>
      <c r="I26" s="820">
        <f t="shared" si="2"/>
        <v>5690186</v>
      </c>
    </row>
    <row r="27" spans="1:10" ht="30.75" customHeight="1">
      <c r="B27" s="817" t="s">
        <v>407</v>
      </c>
      <c r="C27" s="821">
        <v>2391300</v>
      </c>
      <c r="D27" s="821">
        <v>462948</v>
      </c>
      <c r="E27" s="819">
        <f>C27+D27</f>
        <v>2854248</v>
      </c>
      <c r="F27" s="821">
        <v>2463351</v>
      </c>
      <c r="G27" s="821">
        <v>420793</v>
      </c>
      <c r="H27" s="819">
        <f>F27+G27</f>
        <v>2884144</v>
      </c>
      <c r="I27" s="820">
        <f>E27+H27</f>
        <v>5738392</v>
      </c>
    </row>
    <row r="28" spans="1:10" ht="30.75" customHeight="1">
      <c r="B28" s="817" t="s">
        <v>408</v>
      </c>
      <c r="C28" s="821">
        <v>2370759</v>
      </c>
      <c r="D28" s="1243">
        <v>444324</v>
      </c>
      <c r="E28" s="819">
        <f>C28+D28</f>
        <v>2815083</v>
      </c>
      <c r="F28" s="821">
        <v>2438104</v>
      </c>
      <c r="G28" s="821">
        <v>402298</v>
      </c>
      <c r="H28" s="819">
        <f>F28+G28</f>
        <v>2840402</v>
      </c>
      <c r="I28" s="820">
        <f>E28+H28</f>
        <v>5655485</v>
      </c>
    </row>
    <row r="29" spans="1:10" ht="30.75" customHeight="1">
      <c r="B29" s="817" t="s">
        <v>970</v>
      </c>
      <c r="C29" s="821">
        <f>+'Resumen '!D37</f>
        <v>2386214</v>
      </c>
      <c r="D29" s="821">
        <f>+'Resumen '!D38</f>
        <v>439628</v>
      </c>
      <c r="E29" s="819">
        <f t="shared" si="0"/>
        <v>2825842</v>
      </c>
      <c r="F29" s="821">
        <f>+'Resumen '!E37</f>
        <v>2448821</v>
      </c>
      <c r="G29" s="821">
        <f>+'Resumen '!E38</f>
        <v>398434</v>
      </c>
      <c r="H29" s="819">
        <f t="shared" si="1"/>
        <v>2847255</v>
      </c>
      <c r="I29" s="820">
        <f t="shared" si="2"/>
        <v>5673097</v>
      </c>
    </row>
    <row r="30" spans="1:10" ht="35.25" customHeight="1">
      <c r="B30" s="1433" t="s">
        <v>409</v>
      </c>
      <c r="C30" s="1433"/>
      <c r="D30" s="1433"/>
      <c r="E30" s="1433"/>
      <c r="F30" s="1433"/>
      <c r="G30" s="1433"/>
      <c r="H30" s="1433"/>
      <c r="I30" s="1433"/>
    </row>
    <row r="31" spans="1:10" ht="25.5" customHeight="1">
      <c r="B31" s="1432"/>
      <c r="C31" s="1432"/>
      <c r="D31" s="1432"/>
      <c r="E31" s="1432"/>
      <c r="F31" s="1432"/>
      <c r="G31" s="1432"/>
      <c r="H31" s="1432"/>
      <c r="I31" s="1432"/>
    </row>
    <row r="32" spans="1:10" ht="25.5" customHeight="1">
      <c r="B32" s="71"/>
      <c r="C32" s="71"/>
      <c r="D32" s="71"/>
      <c r="E32" s="71"/>
      <c r="F32" s="71"/>
      <c r="G32" s="71"/>
      <c r="H32" s="71"/>
      <c r="I32" s="71"/>
      <c r="J32" s="67"/>
    </row>
    <row r="33" spans="2:14" ht="25.5" customHeight="1">
      <c r="I33" s="11"/>
      <c r="J33" s="67"/>
    </row>
    <row r="34" spans="2:14" ht="25.5" customHeight="1">
      <c r="B34" s="11"/>
      <c r="C34" s="11"/>
      <c r="D34" s="11"/>
      <c r="E34" s="11"/>
      <c r="F34" s="11"/>
      <c r="G34" s="11"/>
      <c r="I34" s="11"/>
      <c r="J34" s="67"/>
    </row>
    <row r="35" spans="2:14" ht="25.5" customHeight="1">
      <c r="B35" s="11"/>
      <c r="C35" s="11"/>
      <c r="D35" s="11"/>
      <c r="E35" s="11"/>
      <c r="F35" s="11"/>
      <c r="G35" s="11"/>
      <c r="I35" s="11"/>
      <c r="J35" s="67"/>
    </row>
    <row r="36" spans="2:14" ht="25.5" customHeight="1">
      <c r="B36" s="11"/>
      <c r="C36" s="11"/>
      <c r="D36" s="11"/>
      <c r="E36" s="11"/>
      <c r="F36" s="11"/>
      <c r="G36" s="11"/>
      <c r="H36" s="11"/>
      <c r="I36" s="11"/>
      <c r="J36" s="67"/>
    </row>
    <row r="37" spans="2:14" ht="25.5" customHeight="1">
      <c r="B37" s="11"/>
      <c r="C37" s="11"/>
      <c r="D37" s="11"/>
      <c r="E37" s="11"/>
      <c r="F37" s="11"/>
      <c r="G37" s="11"/>
      <c r="H37" s="11"/>
      <c r="I37" s="11"/>
      <c r="J37" s="67"/>
    </row>
    <row r="38" spans="2:14" ht="25.5" customHeight="1">
      <c r="B38" s="11"/>
      <c r="C38" s="11"/>
      <c r="D38" s="11"/>
      <c r="E38" s="11"/>
      <c r="F38" s="11"/>
      <c r="G38" s="11"/>
      <c r="H38" s="11"/>
      <c r="I38" s="11"/>
    </row>
    <row r="39" spans="2:14" ht="25.5" customHeight="1">
      <c r="B39" s="11"/>
      <c r="C39" s="11"/>
      <c r="D39" s="11"/>
      <c r="E39" s="11"/>
      <c r="F39" s="11"/>
      <c r="G39" s="11"/>
      <c r="H39" s="11"/>
      <c r="I39" s="11"/>
      <c r="J39" s="67"/>
    </row>
    <row r="40" spans="2:14" ht="25.5" customHeight="1">
      <c r="B40" s="11"/>
      <c r="C40" s="11"/>
      <c r="D40" s="11"/>
      <c r="E40" s="11"/>
      <c r="F40" s="11"/>
      <c r="G40" s="11"/>
      <c r="H40" s="11"/>
      <c r="I40" s="11"/>
      <c r="J40" s="67"/>
    </row>
    <row r="41" spans="2:14">
      <c r="B41" s="11"/>
      <c r="C41" s="11"/>
      <c r="D41" s="11"/>
      <c r="E41" s="11"/>
      <c r="F41" s="11"/>
      <c r="G41" s="11"/>
      <c r="H41" s="11"/>
      <c r="I41" s="11"/>
      <c r="J41" s="65"/>
    </row>
    <row r="42" spans="2:14" ht="99.75" customHeight="1">
      <c r="B42" s="11"/>
      <c r="C42" s="11"/>
      <c r="D42" s="11"/>
      <c r="E42" s="11"/>
      <c r="F42" s="11"/>
      <c r="G42" s="11"/>
      <c r="H42" s="11"/>
      <c r="I42" s="11"/>
    </row>
    <row r="45" spans="2:14" ht="51" customHeight="1"/>
    <row r="46" spans="2:14" ht="78" customHeight="1">
      <c r="J46" s="64"/>
      <c r="K46" s="61"/>
      <c r="L46" s="61"/>
      <c r="M46" s="61"/>
      <c r="N46" s="61"/>
    </row>
    <row r="48" spans="2:14" ht="23.25">
      <c r="B48" s="64"/>
      <c r="C48" s="64"/>
      <c r="D48" s="64"/>
      <c r="E48" s="64"/>
      <c r="F48" s="64"/>
      <c r="G48" s="64"/>
      <c r="H48" s="64"/>
      <c r="I48" s="64"/>
    </row>
    <row r="51" ht="88.5" customHeight="1"/>
  </sheetData>
  <mergeCells count="5">
    <mergeCell ref="B31:I31"/>
    <mergeCell ref="B30:I30"/>
    <mergeCell ref="B2:P2"/>
    <mergeCell ref="B1:P1"/>
    <mergeCell ref="B3:P9"/>
  </mergeCells>
  <conditionalFormatting sqref="C29:D29 F29:G29">
    <cfRule type="cellIs" dxfId="35"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AI75"/>
  <sheetViews>
    <sheetView showGridLines="0" view="pageBreakPreview" zoomScale="19" zoomScaleNormal="100" zoomScaleSheetLayoutView="19" workbookViewId="0">
      <selection activeCell="I12" sqref="I12"/>
    </sheetView>
  </sheetViews>
  <sheetFormatPr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1" max="21" width="48.7109375" bestFit="1" customWidth="1"/>
    <col min="22" max="22" width="165.85546875" bestFit="1" customWidth="1"/>
    <col min="23" max="23" width="43" bestFit="1" customWidth="1"/>
    <col min="24" max="25" width="58.7109375" bestFit="1" customWidth="1"/>
    <col min="26" max="28" width="15.140625" customWidth="1"/>
    <col min="29" max="29" width="20.85546875" customWidth="1"/>
    <col min="32" max="35" width="0" hidden="1" customWidth="1"/>
  </cols>
  <sheetData>
    <row r="1" spans="1:35" s="238" customFormat="1" ht="190.5" customHeight="1">
      <c r="A1" s="1395" t="s">
        <v>951</v>
      </c>
      <c r="B1" s="1395"/>
      <c r="C1" s="1395"/>
      <c r="D1" s="1395"/>
      <c r="E1" s="1395"/>
      <c r="F1" s="1395"/>
      <c r="G1" s="1395"/>
      <c r="H1" s="1395"/>
      <c r="I1" s="1395"/>
      <c r="J1" s="1395"/>
      <c r="K1" s="1395"/>
      <c r="L1" s="1395"/>
      <c r="M1" s="1395"/>
      <c r="N1" s="1395"/>
      <c r="O1" s="1395"/>
      <c r="P1" s="1395"/>
    </row>
    <row r="2" spans="1:35" s="238" customFormat="1" ht="100.5" customHeight="1">
      <c r="A2" s="1395" t="str">
        <f>+'Resumen '!O3</f>
        <v>Período: Marzo 2026</v>
      </c>
      <c r="B2" s="1395"/>
      <c r="C2" s="1395"/>
      <c r="D2" s="1395"/>
      <c r="E2" s="1395"/>
      <c r="F2" s="1395"/>
      <c r="G2" s="1395"/>
      <c r="H2" s="1395"/>
      <c r="I2" s="1395"/>
      <c r="J2" s="1395"/>
      <c r="K2" s="1395"/>
      <c r="L2" s="1395"/>
      <c r="M2" s="1395"/>
      <c r="N2" s="1395"/>
      <c r="O2" s="1395"/>
      <c r="P2" s="1395"/>
    </row>
    <row r="3" spans="1:35" ht="177" customHeight="1">
      <c r="A3" s="1437" t="s">
        <v>987</v>
      </c>
      <c r="B3" s="1437"/>
      <c r="C3" s="1437"/>
      <c r="D3" s="1437"/>
      <c r="E3" s="1437"/>
      <c r="F3" s="1437"/>
      <c r="G3" s="1437"/>
      <c r="H3" s="1437"/>
      <c r="I3" s="1437"/>
      <c r="J3" s="1437"/>
      <c r="K3" s="1437"/>
      <c r="L3" s="1437"/>
      <c r="M3" s="1437"/>
      <c r="N3" s="1437"/>
      <c r="O3" s="1437"/>
      <c r="P3" s="1437"/>
    </row>
    <row r="4" spans="1:35" ht="262.5" customHeight="1">
      <c r="A4" s="1437"/>
      <c r="B4" s="1437"/>
      <c r="C4" s="1437"/>
      <c r="D4" s="1437"/>
      <c r="E4" s="1437"/>
      <c r="F4" s="1437"/>
      <c r="G4" s="1437"/>
      <c r="H4" s="1437"/>
      <c r="I4" s="1437"/>
      <c r="J4" s="1437"/>
      <c r="K4" s="1437"/>
      <c r="L4" s="1437"/>
      <c r="M4" s="1437"/>
      <c r="N4" s="1437"/>
      <c r="O4" s="1437"/>
      <c r="P4" s="1437"/>
      <c r="T4" s="822"/>
      <c r="U4" s="823">
        <f>+C14+C15+C16+C17+C18+C19</f>
        <v>0.47928829702717934</v>
      </c>
      <c r="V4" s="822"/>
    </row>
    <row r="5" spans="1:35" ht="295.5" customHeight="1">
      <c r="A5" s="1437"/>
      <c r="B5" s="1437"/>
      <c r="C5" s="1437"/>
      <c r="D5" s="1437"/>
      <c r="E5" s="1437"/>
      <c r="F5" s="1437"/>
      <c r="G5" s="1437"/>
      <c r="H5" s="1437"/>
      <c r="I5" s="1437"/>
      <c r="J5" s="1437"/>
      <c r="K5" s="1437"/>
      <c r="L5" s="1437"/>
      <c r="M5" s="1437"/>
      <c r="N5" s="1437"/>
      <c r="O5" s="1437"/>
      <c r="P5" s="1437"/>
      <c r="T5" s="822"/>
      <c r="U5" s="823">
        <f>+C22+C23+C24+C25+C26</f>
        <v>0.20617962287618208</v>
      </c>
      <c r="V5" s="822"/>
    </row>
    <row r="6" spans="1:35" ht="148.5" customHeight="1">
      <c r="A6" s="1437"/>
      <c r="B6" s="1437"/>
      <c r="C6" s="1437"/>
      <c r="D6" s="1437"/>
      <c r="E6" s="1437"/>
      <c r="F6" s="1437"/>
      <c r="G6" s="1437"/>
      <c r="H6" s="1437"/>
      <c r="I6" s="1437"/>
      <c r="J6" s="1437"/>
      <c r="K6" s="1437"/>
      <c r="L6" s="1437"/>
      <c r="M6" s="1437"/>
      <c r="N6" s="1437"/>
      <c r="O6" s="1437"/>
      <c r="P6" s="1437"/>
    </row>
    <row r="7" spans="1:35" ht="187.5" customHeight="1">
      <c r="A7" s="1437"/>
      <c r="B7" s="1437"/>
      <c r="C7" s="1437"/>
      <c r="D7" s="1437"/>
      <c r="E7" s="1437"/>
      <c r="F7" s="1437"/>
      <c r="G7" s="1437"/>
      <c r="H7" s="1437"/>
      <c r="I7" s="1437"/>
      <c r="J7" s="1437"/>
      <c r="K7" s="1437"/>
      <c r="L7" s="1437"/>
      <c r="M7" s="1437"/>
      <c r="N7" s="1437"/>
      <c r="O7" s="1437"/>
      <c r="P7" s="1437"/>
    </row>
    <row r="8" spans="1:35" s="229" customFormat="1" ht="120">
      <c r="A8" s="544" t="s">
        <v>195</v>
      </c>
      <c r="B8" s="545" t="s">
        <v>343</v>
      </c>
      <c r="C8" s="545" t="s">
        <v>100</v>
      </c>
      <c r="D8" s="545" t="s">
        <v>197</v>
      </c>
      <c r="E8" s="545" t="s">
        <v>198</v>
      </c>
      <c r="F8" s="545" t="s">
        <v>96</v>
      </c>
      <c r="G8" s="546" t="s">
        <v>199</v>
      </c>
      <c r="H8" s="523"/>
      <c r="I8" s="524"/>
      <c r="J8" s="524"/>
      <c r="K8" s="524"/>
      <c r="L8" s="524"/>
      <c r="M8" s="524"/>
      <c r="N8" s="524"/>
      <c r="O8" s="524"/>
      <c r="P8" s="524"/>
      <c r="U8" s="542" t="s">
        <v>195</v>
      </c>
      <c r="V8" s="543" t="s">
        <v>343</v>
      </c>
      <c r="W8" s="543" t="s">
        <v>100</v>
      </c>
      <c r="X8" s="543" t="s">
        <v>197</v>
      </c>
      <c r="Y8" s="543" t="s">
        <v>96</v>
      </c>
    </row>
    <row r="9" spans="1:35" s="496" customFormat="1" ht="60">
      <c r="A9" s="824" t="s">
        <v>200</v>
      </c>
      <c r="B9" s="824">
        <f>+D9+F9</f>
        <v>98042</v>
      </c>
      <c r="C9" s="825">
        <f>+B9/$B$27</f>
        <v>1.7281918500600291E-2</v>
      </c>
      <c r="D9" s="826">
        <f>+'Resumen '!C166</f>
        <v>50874</v>
      </c>
      <c r="E9" s="827">
        <f>D9/B9</f>
        <v>0.51890006323820403</v>
      </c>
      <c r="F9" s="826">
        <f>+'Resumen '!D166</f>
        <v>47168</v>
      </c>
      <c r="G9" s="828">
        <f>+F9/B9</f>
        <v>0.48109993676179597</v>
      </c>
      <c r="H9" s="525"/>
      <c r="I9" s="526"/>
      <c r="J9" s="526"/>
      <c r="K9" s="526"/>
      <c r="L9" s="526"/>
      <c r="M9" s="526"/>
      <c r="N9" s="526"/>
      <c r="O9" s="526"/>
      <c r="P9" s="526"/>
      <c r="U9" s="829" t="s">
        <v>200</v>
      </c>
      <c r="V9" s="829">
        <f t="shared" ref="V9:V26" si="0">+X9+Y9</f>
        <v>98042</v>
      </c>
      <c r="W9" s="830">
        <f>+V9/$B$27</f>
        <v>1.7281918500600291E-2</v>
      </c>
      <c r="X9" s="831">
        <f>+Tabla224972[[#This Row],[Hombres]]</f>
        <v>50874</v>
      </c>
      <c r="Y9" s="831">
        <f>+Tabla224972[[#This Row],[Mujeres]]</f>
        <v>47168</v>
      </c>
      <c r="AF9" s="1398" t="s">
        <v>201</v>
      </c>
      <c r="AG9" s="1399"/>
      <c r="AH9" s="1399"/>
    </row>
    <row r="10" spans="1:35" s="496" customFormat="1" ht="63" customHeight="1">
      <c r="A10" s="824" t="s">
        <v>202</v>
      </c>
      <c r="B10" s="824">
        <f t="shared" ref="B10:B26" si="1">+D10+F10</f>
        <v>158318</v>
      </c>
      <c r="C10" s="825">
        <f t="shared" ref="C10:C27" si="2">+B10/$B$27</f>
        <v>2.7906802933212672E-2</v>
      </c>
      <c r="D10" s="826">
        <f>+'Resumen '!C167</f>
        <v>81439</v>
      </c>
      <c r="E10" s="827">
        <f t="shared" ref="E10:E27" si="3">D10/B10</f>
        <v>0.51440139466137769</v>
      </c>
      <c r="F10" s="826">
        <f>+'Resumen '!D167</f>
        <v>76879</v>
      </c>
      <c r="G10" s="828">
        <f t="shared" ref="G10:G27" si="4">+F10/B10</f>
        <v>0.48559860533862226</v>
      </c>
      <c r="H10" s="525"/>
      <c r="I10" s="497"/>
      <c r="J10" s="497"/>
      <c r="K10" s="497"/>
      <c r="L10" s="497"/>
      <c r="M10" s="497"/>
      <c r="N10" s="497"/>
      <c r="O10" s="497"/>
      <c r="P10" s="497"/>
      <c r="Q10" s="498"/>
      <c r="U10" s="829" t="s">
        <v>202</v>
      </c>
      <c r="V10" s="829">
        <f t="shared" si="0"/>
        <v>158318</v>
      </c>
      <c r="W10" s="830">
        <f t="shared" ref="W10:W27" si="5">+V10/$B$27</f>
        <v>2.7906802933212672E-2</v>
      </c>
      <c r="X10" s="831">
        <f>+Tabla224972[[#This Row],[Hombres]]</f>
        <v>81439</v>
      </c>
      <c r="Y10" s="831">
        <f>+Tabla224972[[#This Row],[Mujeres]]</f>
        <v>76879</v>
      </c>
      <c r="AF10" s="762" t="s">
        <v>203</v>
      </c>
      <c r="AG10" s="762" t="s">
        <v>197</v>
      </c>
      <c r="AH10" s="762" t="s">
        <v>96</v>
      </c>
    </row>
    <row r="11" spans="1:35" s="496" customFormat="1" ht="60">
      <c r="A11" s="824" t="s">
        <v>204</v>
      </c>
      <c r="B11" s="824">
        <f t="shared" si="1"/>
        <v>199493</v>
      </c>
      <c r="C11" s="825">
        <f t="shared" si="2"/>
        <v>3.5164743349179468E-2</v>
      </c>
      <c r="D11" s="826">
        <f>+'Resumen '!C168</f>
        <v>101943</v>
      </c>
      <c r="E11" s="827">
        <f t="shared" si="3"/>
        <v>0.51101041139288095</v>
      </c>
      <c r="F11" s="826">
        <f>+'Resumen '!D168</f>
        <v>97550</v>
      </c>
      <c r="G11" s="828">
        <f t="shared" si="4"/>
        <v>0.48898958860711905</v>
      </c>
      <c r="H11" s="525"/>
      <c r="I11" s="497"/>
      <c r="J11" s="497"/>
      <c r="K11" s="497"/>
      <c r="L11" s="497"/>
      <c r="M11" s="497"/>
      <c r="N11" s="497"/>
      <c r="O11" s="497"/>
      <c r="P11" s="497"/>
      <c r="Q11" s="499"/>
      <c r="U11" s="829" t="s">
        <v>204</v>
      </c>
      <c r="V11" s="829">
        <f t="shared" si="0"/>
        <v>199493</v>
      </c>
      <c r="W11" s="830">
        <f t="shared" si="5"/>
        <v>3.5164743349179468E-2</v>
      </c>
      <c r="X11" s="831">
        <f>+Tabla224972[[#This Row],[Hombres]]</f>
        <v>101943</v>
      </c>
      <c r="Y11" s="831">
        <f>+Tabla224972[[#This Row],[Mujeres]]</f>
        <v>97550</v>
      </c>
      <c r="AF11" s="763" t="s">
        <v>205</v>
      </c>
      <c r="AG11" s="764">
        <v>13968</v>
      </c>
      <c r="AH11" s="764">
        <f>8829*-1</f>
        <v>-8829</v>
      </c>
    </row>
    <row r="12" spans="1:35" s="496" customFormat="1" ht="60">
      <c r="A12" s="824" t="s">
        <v>205</v>
      </c>
      <c r="B12" s="824">
        <f t="shared" si="1"/>
        <v>197539</v>
      </c>
      <c r="C12" s="825">
        <f t="shared" si="2"/>
        <v>3.48203106698158E-2</v>
      </c>
      <c r="D12" s="826">
        <f>+'Resumen '!C169</f>
        <v>95821</v>
      </c>
      <c r="E12" s="827">
        <f t="shared" si="3"/>
        <v>0.48507383352148181</v>
      </c>
      <c r="F12" s="826">
        <f>+'Resumen '!D169</f>
        <v>101718</v>
      </c>
      <c r="G12" s="828">
        <f t="shared" si="4"/>
        <v>0.51492616647851819</v>
      </c>
      <c r="H12" s="525"/>
      <c r="I12" s="497"/>
      <c r="J12" s="497"/>
      <c r="K12" s="497"/>
      <c r="L12" s="497"/>
      <c r="M12" s="497"/>
      <c r="N12" s="497"/>
      <c r="O12" s="497"/>
      <c r="P12" s="497"/>
      <c r="Q12" s="495"/>
      <c r="U12" s="829" t="s">
        <v>205</v>
      </c>
      <c r="V12" s="829">
        <f t="shared" si="0"/>
        <v>197539</v>
      </c>
      <c r="W12" s="830">
        <f t="shared" si="5"/>
        <v>3.48203106698158E-2</v>
      </c>
      <c r="X12" s="831">
        <f>+Tabla224972[[#This Row],[Hombres]]</f>
        <v>95821</v>
      </c>
      <c r="Y12" s="831">
        <f>+Tabla224972[[#This Row],[Mujeres]]</f>
        <v>101718</v>
      </c>
      <c r="AF12" s="763" t="s">
        <v>206</v>
      </c>
      <c r="AG12" s="764">
        <v>94691</v>
      </c>
      <c r="AH12" s="764">
        <f>65301*-1</f>
        <v>-65301</v>
      </c>
    </row>
    <row r="13" spans="1:35" s="496" customFormat="1" ht="60">
      <c r="A13" s="824" t="s">
        <v>206</v>
      </c>
      <c r="B13" s="824">
        <f t="shared" si="1"/>
        <v>282831</v>
      </c>
      <c r="C13" s="825">
        <f t="shared" si="2"/>
        <v>4.9854779496983748E-2</v>
      </c>
      <c r="D13" s="826">
        <f>+'Resumen '!C170</f>
        <v>128705</v>
      </c>
      <c r="E13" s="827">
        <f t="shared" si="3"/>
        <v>0.45505973531897143</v>
      </c>
      <c r="F13" s="826">
        <f>+'Resumen '!D170</f>
        <v>154126</v>
      </c>
      <c r="G13" s="828">
        <f t="shared" si="4"/>
        <v>0.54494026468102863</v>
      </c>
      <c r="H13" s="525"/>
      <c r="I13" s="497"/>
      <c r="J13" s="497"/>
      <c r="K13" s="497"/>
      <c r="L13" s="497"/>
      <c r="M13" s="497"/>
      <c r="N13" s="497"/>
      <c r="O13" s="497"/>
      <c r="P13" s="497"/>
      <c r="U13" s="829" t="s">
        <v>206</v>
      </c>
      <c r="V13" s="829">
        <f t="shared" si="0"/>
        <v>282831</v>
      </c>
      <c r="W13" s="830">
        <f t="shared" si="5"/>
        <v>4.9854779496983748E-2</v>
      </c>
      <c r="X13" s="831">
        <f>+Tabla224972[[#This Row],[Hombres]]</f>
        <v>128705</v>
      </c>
      <c r="Y13" s="831">
        <f>+Tabla224972[[#This Row],[Mujeres]]</f>
        <v>154126</v>
      </c>
      <c r="AF13" s="763" t="s">
        <v>207</v>
      </c>
      <c r="AG13" s="764">
        <v>114856</v>
      </c>
      <c r="AH13" s="764">
        <v>-87226</v>
      </c>
      <c r="AI13" s="764">
        <f t="shared" ref="AI13:AI25" si="6">AH13*$C$38</f>
        <v>-4035947020</v>
      </c>
    </row>
    <row r="14" spans="1:35" s="496" customFormat="1" ht="60">
      <c r="A14" s="824" t="s">
        <v>207</v>
      </c>
      <c r="B14" s="824">
        <f t="shared" si="1"/>
        <v>434753</v>
      </c>
      <c r="C14" s="825">
        <f t="shared" si="2"/>
        <v>7.6634155911665183E-2</v>
      </c>
      <c r="D14" s="826">
        <f>+'Resumen '!C171</f>
        <v>229162</v>
      </c>
      <c r="E14" s="827">
        <f t="shared" si="3"/>
        <v>0.52710849608858368</v>
      </c>
      <c r="F14" s="826">
        <f>+'Resumen '!D171</f>
        <v>205591</v>
      </c>
      <c r="G14" s="828">
        <f t="shared" si="4"/>
        <v>0.47289150391141638</v>
      </c>
      <c r="H14" s="525"/>
      <c r="I14" s="497"/>
      <c r="J14" s="497"/>
      <c r="K14" s="497"/>
      <c r="L14" s="497"/>
      <c r="M14" s="497"/>
      <c r="N14" s="497"/>
      <c r="O14" s="497"/>
      <c r="P14" s="497"/>
      <c r="Q14" s="495"/>
      <c r="U14" s="829" t="s">
        <v>207</v>
      </c>
      <c r="V14" s="829">
        <f t="shared" si="0"/>
        <v>434753</v>
      </c>
      <c r="W14" s="830">
        <f t="shared" si="5"/>
        <v>7.6634155911665183E-2</v>
      </c>
      <c r="X14" s="831">
        <f>+Tabla224972[[#This Row],[Hombres]]</f>
        <v>229162</v>
      </c>
      <c r="Y14" s="831">
        <f>+Tabla224972[[#This Row],[Mujeres]]</f>
        <v>205591</v>
      </c>
      <c r="AF14" s="763" t="s">
        <v>208</v>
      </c>
      <c r="AG14" s="764">
        <v>110599</v>
      </c>
      <c r="AH14" s="764">
        <v>-88163</v>
      </c>
      <c r="AI14" s="764">
        <f t="shared" si="6"/>
        <v>-4079302010</v>
      </c>
    </row>
    <row r="15" spans="1:35" s="496" customFormat="1" ht="60">
      <c r="A15" s="824" t="s">
        <v>208</v>
      </c>
      <c r="B15" s="824">
        <f t="shared" si="1"/>
        <v>458220</v>
      </c>
      <c r="C15" s="825">
        <f t="shared" si="2"/>
        <v>8.077069720471905E-2</v>
      </c>
      <c r="D15" s="826">
        <f>+'Resumen '!C172</f>
        <v>241453</v>
      </c>
      <c r="E15" s="827">
        <f t="shared" si="3"/>
        <v>0.52693684256470696</v>
      </c>
      <c r="F15" s="826">
        <f>+'Resumen '!D172</f>
        <v>216767</v>
      </c>
      <c r="G15" s="828">
        <f t="shared" si="4"/>
        <v>0.47306315743529309</v>
      </c>
      <c r="H15" s="525"/>
      <c r="I15" s="497"/>
      <c r="J15" s="497"/>
      <c r="K15" s="497"/>
      <c r="L15" s="497"/>
      <c r="M15" s="497"/>
      <c r="N15" s="497"/>
      <c r="O15" s="497"/>
      <c r="P15" s="497"/>
      <c r="Q15" s="495"/>
      <c r="U15" s="829" t="s">
        <v>208</v>
      </c>
      <c r="V15" s="829">
        <f t="shared" si="0"/>
        <v>458220</v>
      </c>
      <c r="W15" s="830">
        <f t="shared" si="5"/>
        <v>8.077069720471905E-2</v>
      </c>
      <c r="X15" s="831">
        <f>+Tabla224972[[#This Row],[Hombres]]</f>
        <v>241453</v>
      </c>
      <c r="Y15" s="831">
        <f>+Tabla224972[[#This Row],[Mujeres]]</f>
        <v>216767</v>
      </c>
      <c r="AF15" s="763" t="s">
        <v>209</v>
      </c>
      <c r="AG15" s="764">
        <v>94068</v>
      </c>
      <c r="AH15" s="764">
        <v>-78209</v>
      </c>
      <c r="AI15" s="764">
        <f t="shared" si="6"/>
        <v>-3618730430</v>
      </c>
    </row>
    <row r="16" spans="1:35" s="496" customFormat="1" ht="60">
      <c r="A16" s="824" t="s">
        <v>209</v>
      </c>
      <c r="B16" s="824">
        <f t="shared" si="1"/>
        <v>457191</v>
      </c>
      <c r="C16" s="825">
        <f t="shared" si="2"/>
        <v>8.0589314795780853E-2</v>
      </c>
      <c r="D16" s="826">
        <f>+'Resumen '!C173</f>
        <v>237100</v>
      </c>
      <c r="E16" s="827">
        <f t="shared" si="3"/>
        <v>0.51860163476533883</v>
      </c>
      <c r="F16" s="826">
        <f>+'Resumen '!D173</f>
        <v>220091</v>
      </c>
      <c r="G16" s="828">
        <f t="shared" si="4"/>
        <v>0.48139836523466123</v>
      </c>
      <c r="H16" s="525"/>
      <c r="I16" s="497"/>
      <c r="J16" s="497"/>
      <c r="K16" s="497"/>
      <c r="L16" s="497"/>
      <c r="M16" s="497"/>
      <c r="N16" s="497"/>
      <c r="O16" s="497"/>
      <c r="P16" s="497"/>
      <c r="U16" s="829" t="s">
        <v>209</v>
      </c>
      <c r="V16" s="829">
        <f t="shared" si="0"/>
        <v>457191</v>
      </c>
      <c r="W16" s="830">
        <f t="shared" si="5"/>
        <v>8.0589314795780853E-2</v>
      </c>
      <c r="X16" s="831">
        <f>+Tabla224972[[#This Row],[Hombres]]</f>
        <v>237100</v>
      </c>
      <c r="Y16" s="831">
        <f>+Tabla224972[[#This Row],[Mujeres]]</f>
        <v>220091</v>
      </c>
      <c r="AF16" s="763" t="s">
        <v>210</v>
      </c>
      <c r="AG16" s="764">
        <v>82896</v>
      </c>
      <c r="AH16" s="764">
        <v>-70646</v>
      </c>
      <c r="AI16" s="764">
        <f t="shared" si="6"/>
        <v>-3268790420</v>
      </c>
    </row>
    <row r="17" spans="1:35" s="496" customFormat="1" ht="60">
      <c r="A17" s="824" t="s">
        <v>210</v>
      </c>
      <c r="B17" s="824">
        <f t="shared" si="1"/>
        <v>445065</v>
      </c>
      <c r="C17" s="825">
        <f t="shared" si="2"/>
        <v>7.8451857953424728E-2</v>
      </c>
      <c r="D17" s="826">
        <f>+'Resumen '!C174</f>
        <v>226003</v>
      </c>
      <c r="E17" s="827">
        <f t="shared" si="3"/>
        <v>0.50779773740914247</v>
      </c>
      <c r="F17" s="826">
        <f>+'Resumen '!D174</f>
        <v>219062</v>
      </c>
      <c r="G17" s="828">
        <f t="shared" si="4"/>
        <v>0.49220226259085753</v>
      </c>
      <c r="H17" s="525"/>
      <c r="I17" s="497"/>
      <c r="J17" s="497"/>
      <c r="K17" s="497"/>
      <c r="L17" s="497"/>
      <c r="M17" s="497"/>
      <c r="N17" s="497"/>
      <c r="O17" s="497"/>
      <c r="P17" s="497"/>
      <c r="U17" s="829" t="s">
        <v>210</v>
      </c>
      <c r="V17" s="829">
        <f t="shared" si="0"/>
        <v>445065</v>
      </c>
      <c r="W17" s="830">
        <f t="shared" si="5"/>
        <v>7.8451857953424728E-2</v>
      </c>
      <c r="X17" s="831">
        <f>+Tabla224972[[#This Row],[Hombres]]</f>
        <v>226003</v>
      </c>
      <c r="Y17" s="831">
        <f>+Tabla224972[[#This Row],[Mujeres]]</f>
        <v>219062</v>
      </c>
      <c r="AF17" s="763" t="s">
        <v>211</v>
      </c>
      <c r="AG17" s="764">
        <v>68381</v>
      </c>
      <c r="AH17" s="764">
        <v>-56998</v>
      </c>
      <c r="AI17" s="764">
        <f t="shared" si="6"/>
        <v>-2637297460</v>
      </c>
    </row>
    <row r="18" spans="1:35" s="496" customFormat="1" ht="60">
      <c r="A18" s="824" t="s">
        <v>211</v>
      </c>
      <c r="B18" s="824">
        <f t="shared" si="1"/>
        <v>464320</v>
      </c>
      <c r="C18" s="825">
        <f t="shared" si="2"/>
        <v>8.1845947636714128E-2</v>
      </c>
      <c r="D18" s="826">
        <f>+'Resumen '!C175</f>
        <v>231660</v>
      </c>
      <c r="E18" s="827">
        <f t="shared" si="3"/>
        <v>0.49892315644383184</v>
      </c>
      <c r="F18" s="826">
        <f>+'Resumen '!D175</f>
        <v>232660</v>
      </c>
      <c r="G18" s="828">
        <f t="shared" si="4"/>
        <v>0.50107684355616811</v>
      </c>
      <c r="H18" s="525"/>
      <c r="I18" s="497"/>
      <c r="J18" s="497"/>
      <c r="K18" s="497"/>
      <c r="L18" s="497"/>
      <c r="M18" s="497"/>
      <c r="N18" s="497"/>
      <c r="O18" s="497"/>
      <c r="P18" s="497"/>
      <c r="U18" s="829" t="s">
        <v>211</v>
      </c>
      <c r="V18" s="829">
        <f t="shared" si="0"/>
        <v>464320</v>
      </c>
      <c r="W18" s="830">
        <f t="shared" si="5"/>
        <v>8.1845947636714128E-2</v>
      </c>
      <c r="X18" s="831">
        <f>+Tabla224972[[#This Row],[Hombres]]</f>
        <v>231660</v>
      </c>
      <c r="Y18" s="831">
        <f>+Tabla224972[[#This Row],[Mujeres]]</f>
        <v>232660</v>
      </c>
      <c r="AF18" s="763" t="s">
        <v>212</v>
      </c>
      <c r="AG18" s="764">
        <v>53231</v>
      </c>
      <c r="AH18" s="764">
        <v>-40454</v>
      </c>
      <c r="AI18" s="764">
        <f t="shared" si="6"/>
        <v>-1871806580</v>
      </c>
    </row>
    <row r="19" spans="1:35" s="496" customFormat="1" ht="60">
      <c r="A19" s="824" t="s">
        <v>212</v>
      </c>
      <c r="B19" s="824">
        <f t="shared" si="1"/>
        <v>459500</v>
      </c>
      <c r="C19" s="825">
        <f t="shared" si="2"/>
        <v>8.0996323524875388E-2</v>
      </c>
      <c r="D19" s="826">
        <f>+'Resumen '!C176</f>
        <v>228029</v>
      </c>
      <c r="E19" s="827">
        <f t="shared" si="3"/>
        <v>0.49625462459194775</v>
      </c>
      <c r="F19" s="826">
        <f>+'Resumen '!D176</f>
        <v>231471</v>
      </c>
      <c r="G19" s="828">
        <f t="shared" si="4"/>
        <v>0.5037453754080522</v>
      </c>
      <c r="H19" s="525"/>
      <c r="I19" s="497"/>
      <c r="J19" s="497"/>
      <c r="K19" s="497"/>
      <c r="L19" s="497"/>
      <c r="M19" s="497"/>
      <c r="N19" s="497"/>
      <c r="O19" s="497"/>
      <c r="P19" s="497"/>
      <c r="U19" s="829" t="s">
        <v>212</v>
      </c>
      <c r="V19" s="829">
        <f t="shared" si="0"/>
        <v>459500</v>
      </c>
      <c r="W19" s="830">
        <f t="shared" si="5"/>
        <v>8.0996323524875388E-2</v>
      </c>
      <c r="X19" s="831">
        <f>+Tabla224972[[#This Row],[Hombres]]</f>
        <v>228029</v>
      </c>
      <c r="Y19" s="831">
        <f>+Tabla224972[[#This Row],[Mujeres]]</f>
        <v>231471</v>
      </c>
      <c r="AF19" s="763" t="s">
        <v>213</v>
      </c>
      <c r="AG19" s="764">
        <v>39299</v>
      </c>
      <c r="AH19" s="764">
        <v>-25509</v>
      </c>
      <c r="AI19" s="764">
        <f t="shared" si="6"/>
        <v>-1180301430</v>
      </c>
    </row>
    <row r="20" spans="1:35" s="496" customFormat="1" ht="60">
      <c r="A20" s="824" t="s">
        <v>213</v>
      </c>
      <c r="B20" s="824">
        <f t="shared" si="1"/>
        <v>450451</v>
      </c>
      <c r="C20" s="825">
        <f t="shared" si="2"/>
        <v>7.9401251203707598E-2</v>
      </c>
      <c r="D20" s="826">
        <f>+'Resumen '!C177</f>
        <v>221523</v>
      </c>
      <c r="E20" s="827">
        <f t="shared" si="3"/>
        <v>0.49178046002783876</v>
      </c>
      <c r="F20" s="826">
        <f>+'Resumen '!D177</f>
        <v>228928</v>
      </c>
      <c r="G20" s="828">
        <f t="shared" si="4"/>
        <v>0.50821953997216118</v>
      </c>
      <c r="H20" s="525"/>
      <c r="I20" s="497"/>
      <c r="J20" s="497"/>
      <c r="K20" s="497"/>
      <c r="L20" s="497"/>
      <c r="M20" s="497"/>
      <c r="N20" s="497"/>
      <c r="O20" s="497"/>
      <c r="P20" s="497"/>
      <c r="U20" s="829" t="s">
        <v>213</v>
      </c>
      <c r="V20" s="829">
        <f t="shared" si="0"/>
        <v>450451</v>
      </c>
      <c r="W20" s="830">
        <f t="shared" si="5"/>
        <v>7.9401251203707598E-2</v>
      </c>
      <c r="X20" s="831">
        <f>+Tabla224972[[#This Row],[Hombres]]</f>
        <v>221523</v>
      </c>
      <c r="Y20" s="831">
        <f>+Tabla224972[[#This Row],[Mujeres]]</f>
        <v>228928</v>
      </c>
      <c r="AF20" s="763" t="s">
        <v>214</v>
      </c>
      <c r="AG20" s="764">
        <v>25049</v>
      </c>
      <c r="AH20" s="764">
        <v>-13161</v>
      </c>
      <c r="AI20" s="764">
        <f t="shared" si="6"/>
        <v>-608959470</v>
      </c>
    </row>
    <row r="21" spans="1:35" s="496" customFormat="1" ht="60">
      <c r="A21" s="824" t="s">
        <v>214</v>
      </c>
      <c r="B21" s="824">
        <f t="shared" si="1"/>
        <v>397697</v>
      </c>
      <c r="C21" s="825">
        <f t="shared" si="2"/>
        <v>7.010227394313899E-2</v>
      </c>
      <c r="D21" s="826">
        <f>+'Resumen '!C178</f>
        <v>192210</v>
      </c>
      <c r="E21" s="827">
        <f t="shared" si="3"/>
        <v>0.48330764375894208</v>
      </c>
      <c r="F21" s="826">
        <f>+'Resumen '!D178</f>
        <v>205487</v>
      </c>
      <c r="G21" s="828">
        <f t="shared" si="4"/>
        <v>0.51669235624105792</v>
      </c>
      <c r="H21" s="525"/>
      <c r="I21" s="497"/>
      <c r="J21" s="497"/>
      <c r="K21" s="497"/>
      <c r="L21" s="497"/>
      <c r="M21" s="497"/>
      <c r="N21" s="497"/>
      <c r="O21" s="497"/>
      <c r="P21" s="497"/>
      <c r="U21" s="829" t="s">
        <v>214</v>
      </c>
      <c r="V21" s="829">
        <f t="shared" si="0"/>
        <v>397697</v>
      </c>
      <c r="W21" s="830">
        <f t="shared" si="5"/>
        <v>7.010227394313899E-2</v>
      </c>
      <c r="X21" s="831">
        <f>+Tabla224972[[#This Row],[Hombres]]</f>
        <v>192210</v>
      </c>
      <c r="Y21" s="831">
        <f>+Tabla224972[[#This Row],[Mujeres]]</f>
        <v>205487</v>
      </c>
      <c r="AF21" s="763" t="s">
        <v>215</v>
      </c>
      <c r="AG21" s="764">
        <v>13405</v>
      </c>
      <c r="AH21" s="764">
        <v>-5601</v>
      </c>
      <c r="AI21" s="764">
        <f t="shared" si="6"/>
        <v>-259158270</v>
      </c>
    </row>
    <row r="22" spans="1:35" s="496" customFormat="1" ht="60">
      <c r="A22" s="824" t="s">
        <v>215</v>
      </c>
      <c r="B22" s="824">
        <f t="shared" si="1"/>
        <v>319522</v>
      </c>
      <c r="C22" s="825">
        <f t="shared" si="2"/>
        <v>5.6322322710152847E-2</v>
      </c>
      <c r="D22" s="826">
        <f>+'Resumen '!C179</f>
        <v>154462</v>
      </c>
      <c r="E22" s="827">
        <f t="shared" si="3"/>
        <v>0.48341585242956664</v>
      </c>
      <c r="F22" s="826">
        <f>+'Resumen '!D179</f>
        <v>165060</v>
      </c>
      <c r="G22" s="828">
        <f t="shared" si="4"/>
        <v>0.51658414757043336</v>
      </c>
      <c r="H22" s="525"/>
      <c r="I22" s="497"/>
      <c r="J22" s="497"/>
      <c r="K22" s="497"/>
      <c r="L22" s="497"/>
      <c r="M22" s="497"/>
      <c r="N22" s="497"/>
      <c r="O22" s="497"/>
      <c r="P22" s="497"/>
      <c r="Q22" s="495"/>
      <c r="U22" s="829" t="s">
        <v>215</v>
      </c>
      <c r="V22" s="829">
        <f t="shared" si="0"/>
        <v>319522</v>
      </c>
      <c r="W22" s="830">
        <f t="shared" si="5"/>
        <v>5.6322322710152847E-2</v>
      </c>
      <c r="X22" s="831">
        <f>+Tabla224972[[#This Row],[Hombres]]</f>
        <v>154462</v>
      </c>
      <c r="Y22" s="831">
        <f>+Tabla224972[[#This Row],[Mujeres]]</f>
        <v>165060</v>
      </c>
      <c r="AF22" s="763" t="s">
        <v>216</v>
      </c>
      <c r="AG22" s="764">
        <v>7875</v>
      </c>
      <c r="AH22" s="764">
        <v>-2898</v>
      </c>
      <c r="AI22" s="764">
        <f t="shared" si="6"/>
        <v>-134090460</v>
      </c>
    </row>
    <row r="23" spans="1:35" s="496" customFormat="1" ht="60">
      <c r="A23" s="824" t="s">
        <v>216</v>
      </c>
      <c r="B23" s="824">
        <f t="shared" si="1"/>
        <v>265131</v>
      </c>
      <c r="C23" s="825">
        <f t="shared" si="2"/>
        <v>4.673479053857179E-2</v>
      </c>
      <c r="D23" s="826">
        <f>+'Resumen '!C180</f>
        <v>127379</v>
      </c>
      <c r="E23" s="827">
        <f t="shared" si="3"/>
        <v>0.48043797217224693</v>
      </c>
      <c r="F23" s="826">
        <f>+'Resumen '!D180</f>
        <v>137752</v>
      </c>
      <c r="G23" s="828">
        <f t="shared" si="4"/>
        <v>0.51956202782775307</v>
      </c>
      <c r="H23" s="525"/>
      <c r="I23" s="497"/>
      <c r="J23" s="497"/>
      <c r="K23" s="497"/>
      <c r="L23" s="497"/>
      <c r="M23" s="497"/>
      <c r="N23" s="497"/>
      <c r="O23" s="497"/>
      <c r="P23" s="497"/>
      <c r="Q23" s="495"/>
      <c r="U23" s="829" t="s">
        <v>216</v>
      </c>
      <c r="V23" s="829">
        <f t="shared" si="0"/>
        <v>265131</v>
      </c>
      <c r="W23" s="830">
        <f t="shared" si="5"/>
        <v>4.673479053857179E-2</v>
      </c>
      <c r="X23" s="831">
        <f>+Tabla224972[[#This Row],[Hombres]]</f>
        <v>127379</v>
      </c>
      <c r="Y23" s="831">
        <f>+Tabla224972[[#This Row],[Mujeres]]</f>
        <v>137752</v>
      </c>
      <c r="AF23" s="763" t="s">
        <v>217</v>
      </c>
      <c r="AG23" s="764">
        <v>3939</v>
      </c>
      <c r="AH23" s="764">
        <v>-1434</v>
      </c>
      <c r="AI23" s="764">
        <f t="shared" si="6"/>
        <v>-66351180</v>
      </c>
    </row>
    <row r="24" spans="1:35" s="496" customFormat="1" ht="60">
      <c r="A24" s="824" t="s">
        <v>217</v>
      </c>
      <c r="B24" s="824">
        <f t="shared" si="1"/>
        <v>194754</v>
      </c>
      <c r="C24" s="825">
        <f t="shared" si="2"/>
        <v>3.4329397152913124E-2</v>
      </c>
      <c r="D24" s="826">
        <f>+'Resumen '!C181</f>
        <v>92779</v>
      </c>
      <c r="E24" s="827">
        <f t="shared" si="3"/>
        <v>0.47639072881686639</v>
      </c>
      <c r="F24" s="826">
        <f>+'Resumen '!D181</f>
        <v>101975</v>
      </c>
      <c r="G24" s="828">
        <f t="shared" si="4"/>
        <v>0.52360927118313361</v>
      </c>
      <c r="H24" s="525"/>
      <c r="I24" s="497"/>
      <c r="J24" s="497"/>
      <c r="K24" s="497"/>
      <c r="L24" s="497"/>
      <c r="M24" s="497"/>
      <c r="N24" s="497"/>
      <c r="O24" s="497"/>
      <c r="P24" s="497"/>
      <c r="U24" s="829" t="s">
        <v>217</v>
      </c>
      <c r="V24" s="829">
        <f t="shared" si="0"/>
        <v>194754</v>
      </c>
      <c r="W24" s="830">
        <f t="shared" si="5"/>
        <v>3.4329397152913124E-2</v>
      </c>
      <c r="X24" s="831">
        <f>+Tabla224972[[#This Row],[Hombres]]</f>
        <v>92779</v>
      </c>
      <c r="Y24" s="831">
        <f>+Tabla224972[[#This Row],[Mujeres]]</f>
        <v>101975</v>
      </c>
      <c r="AF24" s="763" t="s">
        <v>218</v>
      </c>
      <c r="AG24" s="764">
        <v>1841</v>
      </c>
      <c r="AH24" s="764">
        <v>-673</v>
      </c>
      <c r="AI24" s="764">
        <f t="shared" si="6"/>
        <v>-31139710</v>
      </c>
    </row>
    <row r="25" spans="1:35" s="496" customFormat="1" ht="60">
      <c r="A25" s="824" t="s">
        <v>218</v>
      </c>
      <c r="B25" s="824">
        <f t="shared" si="1"/>
        <v>127050</v>
      </c>
      <c r="C25" s="825">
        <f t="shared" si="2"/>
        <v>2.2395174981143455E-2</v>
      </c>
      <c r="D25" s="826">
        <f>+'Resumen '!C182</f>
        <v>60453</v>
      </c>
      <c r="E25" s="827">
        <f t="shared" si="3"/>
        <v>0.47582054309327038</v>
      </c>
      <c r="F25" s="826">
        <f>+'Resumen '!D182</f>
        <v>66597</v>
      </c>
      <c r="G25" s="828">
        <f t="shared" si="4"/>
        <v>0.52417945690672962</v>
      </c>
      <c r="H25" s="525"/>
      <c r="I25" s="527"/>
      <c r="J25" s="527"/>
      <c r="K25" s="527"/>
      <c r="L25" s="527"/>
      <c r="M25" s="527"/>
      <c r="N25" s="527"/>
      <c r="O25" s="527"/>
      <c r="P25" s="527"/>
      <c r="Q25" s="501"/>
      <c r="U25" s="829" t="s">
        <v>218</v>
      </c>
      <c r="V25" s="829">
        <f t="shared" si="0"/>
        <v>127050</v>
      </c>
      <c r="W25" s="830">
        <f t="shared" si="5"/>
        <v>2.2395174981143455E-2</v>
      </c>
      <c r="X25" s="831">
        <f>+Tabla224972[[#This Row],[Hombres]]</f>
        <v>60453</v>
      </c>
      <c r="Y25" s="831">
        <f>+Tabla224972[[#This Row],[Mujeres]]</f>
        <v>66597</v>
      </c>
      <c r="AF25" s="763" t="s">
        <v>219</v>
      </c>
      <c r="AG25" s="764">
        <v>855</v>
      </c>
      <c r="AH25" s="764">
        <v>-303</v>
      </c>
      <c r="AI25" s="764">
        <f t="shared" si="6"/>
        <v>-14019810</v>
      </c>
    </row>
    <row r="26" spans="1:35" s="229" customFormat="1" ht="60">
      <c r="A26" s="824" t="s">
        <v>220</v>
      </c>
      <c r="B26" s="824">
        <f t="shared" si="1"/>
        <v>263220</v>
      </c>
      <c r="C26" s="825">
        <f t="shared" si="2"/>
        <v>4.6397937493400869E-2</v>
      </c>
      <c r="D26" s="826">
        <f>+'Resumen '!C183</f>
        <v>124847</v>
      </c>
      <c r="E26" s="827">
        <f t="shared" si="3"/>
        <v>0.47430666362738394</v>
      </c>
      <c r="F26" s="826">
        <f>+'Resumen '!D183</f>
        <v>138373</v>
      </c>
      <c r="G26" s="828">
        <f t="shared" si="4"/>
        <v>0.52569333637261606</v>
      </c>
      <c r="H26" s="523"/>
      <c r="I26" s="524"/>
      <c r="J26" s="524"/>
      <c r="K26" s="524"/>
      <c r="L26" s="524"/>
      <c r="M26" s="524"/>
      <c r="N26" s="524"/>
      <c r="O26" s="524"/>
      <c r="P26" s="524"/>
      <c r="U26" s="829" t="s">
        <v>220</v>
      </c>
      <c r="V26" s="829">
        <f t="shared" si="0"/>
        <v>263220</v>
      </c>
      <c r="W26" s="830">
        <f t="shared" si="5"/>
        <v>4.6397937493400869E-2</v>
      </c>
      <c r="X26" s="831">
        <f>+Tabla224972[[#This Row],[Hombres]]</f>
        <v>124847</v>
      </c>
      <c r="Y26" s="831">
        <f>+Tabla224972[[#This Row],[Mujeres]]</f>
        <v>138373</v>
      </c>
      <c r="AF26" s="765" t="s">
        <v>90</v>
      </c>
      <c r="AG26" s="766">
        <f>SUM(AG11:AG25)</f>
        <v>724953</v>
      </c>
      <c r="AH26" s="766">
        <f>SUM(AH11:AH25)</f>
        <v>-545405</v>
      </c>
    </row>
    <row r="27" spans="1:35" s="229" customFormat="1" ht="60">
      <c r="A27" s="824" t="s">
        <v>90</v>
      </c>
      <c r="B27" s="824">
        <f>SUM(B9:B26)</f>
        <v>5673097</v>
      </c>
      <c r="C27" s="825">
        <f t="shared" si="2"/>
        <v>1</v>
      </c>
      <c r="D27" s="824">
        <f>SUM(D9:D26)</f>
        <v>2825842</v>
      </c>
      <c r="E27" s="827">
        <f t="shared" si="3"/>
        <v>0.49811275922128601</v>
      </c>
      <c r="F27" s="824">
        <f>SUM(F9:F26)</f>
        <v>2847255</v>
      </c>
      <c r="G27" s="828">
        <f t="shared" si="4"/>
        <v>0.50188724077871394</v>
      </c>
      <c r="H27" s="523"/>
      <c r="I27" s="523"/>
      <c r="J27" s="523"/>
      <c r="K27" s="523"/>
      <c r="L27" s="523"/>
      <c r="M27" s="523"/>
      <c r="N27" s="523"/>
      <c r="O27" s="523"/>
      <c r="P27" s="523"/>
      <c r="U27" s="829" t="s">
        <v>90</v>
      </c>
      <c r="V27" s="829">
        <f>SUM(V9:V26)</f>
        <v>5673097</v>
      </c>
      <c r="W27" s="830">
        <f t="shared" si="5"/>
        <v>1</v>
      </c>
      <c r="X27" s="829">
        <f>+Tabla224972[[#This Row],[Hombres]]</f>
        <v>2825842</v>
      </c>
      <c r="Y27" s="829">
        <f>+Tabla224972[[#This Row],[Mujeres]]</f>
        <v>2847255</v>
      </c>
    </row>
    <row r="28" spans="1:35" ht="18.75">
      <c r="A28" s="29"/>
      <c r="B28" s="528"/>
      <c r="C28" s="528"/>
      <c r="D28" s="528"/>
      <c r="E28" s="528"/>
      <c r="F28" s="528"/>
      <c r="G28" s="528"/>
      <c r="H28" s="528"/>
      <c r="I28" s="528"/>
      <c r="J28" s="528"/>
      <c r="K28" s="528"/>
      <c r="L28" s="528"/>
      <c r="M28" s="528"/>
      <c r="N28" s="528"/>
      <c r="O28" s="528"/>
      <c r="P28" s="528"/>
      <c r="Q28" s="59"/>
    </row>
    <row r="29" spans="1:35" ht="18.75">
      <c r="A29" s="29"/>
      <c r="B29" s="528"/>
      <c r="C29" s="528"/>
      <c r="D29" s="528"/>
      <c r="E29" s="528"/>
      <c r="F29" s="528"/>
      <c r="G29" s="528"/>
      <c r="H29" s="528"/>
      <c r="I29" s="528"/>
      <c r="J29" s="528"/>
      <c r="K29" s="528"/>
      <c r="L29" s="528"/>
      <c r="M29" s="528"/>
      <c r="N29" s="528"/>
      <c r="O29" s="528"/>
      <c r="P29" s="528"/>
      <c r="Q29" s="59"/>
    </row>
    <row r="30" spans="1:35" ht="18.75">
      <c r="A30" s="29"/>
      <c r="B30" s="528"/>
      <c r="C30" s="528"/>
      <c r="D30" s="528"/>
      <c r="E30" s="528"/>
      <c r="F30" s="528"/>
      <c r="G30" s="528"/>
      <c r="H30" s="528"/>
      <c r="I30" s="528"/>
      <c r="J30" s="528"/>
      <c r="K30" s="528"/>
      <c r="L30" s="528"/>
      <c r="M30" s="528"/>
      <c r="N30" s="528"/>
      <c r="O30" s="528"/>
      <c r="P30" s="528"/>
      <c r="Q30" s="59"/>
    </row>
    <row r="31" spans="1:35" ht="18.75">
      <c r="A31" s="29"/>
      <c r="B31" s="528"/>
      <c r="C31" s="528"/>
      <c r="D31" s="528"/>
      <c r="E31" s="528"/>
      <c r="F31" s="528"/>
      <c r="G31" s="528"/>
      <c r="H31" s="528"/>
      <c r="I31" s="528"/>
      <c r="J31" s="528"/>
      <c r="K31" s="528"/>
      <c r="L31" s="528"/>
      <c r="M31" s="528"/>
      <c r="N31" s="528"/>
      <c r="O31" s="528"/>
      <c r="P31" s="528"/>
      <c r="Q31" s="59"/>
    </row>
    <row r="32" spans="1:35" ht="18.75">
      <c r="A32" s="29"/>
      <c r="B32" s="528"/>
      <c r="C32" s="528"/>
      <c r="D32" s="528"/>
      <c r="E32" s="528"/>
      <c r="F32" s="528"/>
      <c r="G32" s="528"/>
      <c r="H32" s="528"/>
      <c r="I32" s="528"/>
      <c r="J32" s="528"/>
      <c r="K32" s="528"/>
      <c r="L32" s="528"/>
      <c r="M32" s="528"/>
      <c r="N32" s="528"/>
      <c r="O32" s="528"/>
      <c r="P32" s="528"/>
      <c r="Q32" s="59"/>
    </row>
    <row r="33" spans="1:28" ht="18.75">
      <c r="A33" s="29"/>
      <c r="B33" s="528"/>
      <c r="C33" s="528"/>
      <c r="D33" s="528"/>
      <c r="E33" s="528"/>
      <c r="F33" s="528"/>
      <c r="G33" s="528"/>
      <c r="H33" s="528"/>
      <c r="I33" s="528"/>
      <c r="J33" s="528"/>
      <c r="K33" s="528"/>
      <c r="L33" s="528"/>
      <c r="M33" s="528"/>
      <c r="N33" s="528"/>
      <c r="O33" s="528"/>
      <c r="P33" s="528"/>
      <c r="Q33" s="59"/>
    </row>
    <row r="34" spans="1:28" ht="36">
      <c r="A34" s="529"/>
      <c r="B34" s="530"/>
      <c r="C34" s="529"/>
      <c r="D34" s="529"/>
      <c r="E34" s="529"/>
      <c r="F34" s="529"/>
      <c r="G34" s="530"/>
      <c r="H34" s="528"/>
      <c r="I34" s="528"/>
      <c r="J34" s="528"/>
      <c r="K34" s="528"/>
      <c r="L34" s="528"/>
      <c r="M34" s="528"/>
      <c r="N34" s="528"/>
      <c r="O34" s="528"/>
      <c r="P34" s="528"/>
      <c r="Q34" s="59"/>
    </row>
    <row r="35" spans="1:28" ht="36">
      <c r="A35" s="529"/>
      <c r="B35" s="530"/>
      <c r="C35" s="1438" t="s">
        <v>203</v>
      </c>
      <c r="D35" s="529"/>
      <c r="E35" s="529"/>
      <c r="F35" s="529"/>
      <c r="G35" s="530"/>
      <c r="H35" s="528"/>
      <c r="I35" s="528"/>
      <c r="J35" s="528"/>
      <c r="K35" s="528"/>
      <c r="L35" s="528"/>
      <c r="M35" s="528"/>
      <c r="N35" s="528"/>
      <c r="O35" s="528"/>
      <c r="P35" s="528"/>
      <c r="Q35" s="59"/>
    </row>
    <row r="36" spans="1:28" ht="36">
      <c r="A36" s="529"/>
      <c r="B36" s="530"/>
      <c r="C36" s="1438"/>
      <c r="D36" s="531" t="s">
        <v>96</v>
      </c>
      <c r="E36" s="531" t="s">
        <v>197</v>
      </c>
      <c r="F36" s="529"/>
      <c r="G36" s="530"/>
      <c r="H36" s="528"/>
      <c r="I36" s="528"/>
      <c r="J36" s="528"/>
      <c r="K36" s="528"/>
      <c r="L36" s="528"/>
      <c r="M36" s="528"/>
      <c r="N36" s="528"/>
      <c r="O36" s="528"/>
      <c r="P36" s="528"/>
      <c r="Q36" s="59"/>
    </row>
    <row r="37" spans="1:28" ht="36">
      <c r="A37" s="448"/>
      <c r="B37" s="482"/>
      <c r="C37" s="486" t="str">
        <f>+A9</f>
        <v>0-4</v>
      </c>
      <c r="D37" s="489">
        <f>+F9*-1</f>
        <v>-47168</v>
      </c>
      <c r="E37" s="489">
        <f>+D9</f>
        <v>50874</v>
      </c>
      <c r="F37" s="483"/>
      <c r="G37" s="482"/>
      <c r="H37" s="474"/>
      <c r="I37" s="8"/>
      <c r="J37" s="8"/>
      <c r="K37" s="8"/>
      <c r="L37" s="8"/>
      <c r="M37" s="8"/>
      <c r="N37" s="8"/>
      <c r="O37" s="8"/>
      <c r="P37" s="8"/>
      <c r="Q37" s="59"/>
    </row>
    <row r="38" spans="1:28" ht="36">
      <c r="A38" s="448"/>
      <c r="B38" s="482"/>
      <c r="C38" s="486" t="str">
        <f t="shared" ref="C38:C43" si="7">+A10</f>
        <v>5-9</v>
      </c>
      <c r="D38" s="489">
        <f t="shared" ref="D38:D43" si="8">+F10*-1</f>
        <v>-76879</v>
      </c>
      <c r="E38" s="489">
        <f t="shared" ref="E38:E43" si="9">+D10</f>
        <v>81439</v>
      </c>
      <c r="F38" s="483"/>
      <c r="G38" s="482"/>
      <c r="H38" s="474"/>
      <c r="I38" s="8"/>
      <c r="J38" s="8"/>
      <c r="K38" s="8"/>
      <c r="L38" s="8"/>
      <c r="M38" s="8"/>
      <c r="N38" s="8"/>
      <c r="O38" s="8"/>
      <c r="P38" s="8"/>
      <c r="Q38" s="59"/>
    </row>
    <row r="39" spans="1:28" ht="36">
      <c r="A39" s="448"/>
      <c r="B39" s="482"/>
      <c r="C39" s="486" t="str">
        <f t="shared" si="7"/>
        <v>10-14</v>
      </c>
      <c r="D39" s="489">
        <f t="shared" si="8"/>
        <v>-97550</v>
      </c>
      <c r="E39" s="489">
        <f t="shared" si="9"/>
        <v>101943</v>
      </c>
      <c r="F39" s="483"/>
      <c r="G39" s="482"/>
      <c r="H39" s="474"/>
      <c r="I39" s="8"/>
      <c r="J39" s="8"/>
      <c r="K39" s="8"/>
      <c r="L39" s="8"/>
      <c r="M39" s="8"/>
      <c r="N39" s="8"/>
      <c r="O39" s="8"/>
      <c r="P39" s="8"/>
      <c r="Q39" s="59"/>
    </row>
    <row r="40" spans="1:28" ht="150" customHeight="1">
      <c r="A40" s="448"/>
      <c r="B40" s="482"/>
      <c r="C40" s="486" t="str">
        <f t="shared" si="7"/>
        <v>15-19</v>
      </c>
      <c r="D40" s="489">
        <f t="shared" si="8"/>
        <v>-101718</v>
      </c>
      <c r="E40" s="489">
        <f t="shared" si="9"/>
        <v>95821</v>
      </c>
      <c r="F40" s="483"/>
      <c r="G40" s="482"/>
      <c r="H40" s="474"/>
      <c r="I40" s="8"/>
      <c r="J40" s="8"/>
      <c r="K40" s="8"/>
      <c r="L40" s="8"/>
      <c r="M40" s="8"/>
      <c r="N40" s="8"/>
      <c r="O40" s="8"/>
      <c r="P40" s="8"/>
      <c r="Q40" s="92"/>
      <c r="R40" s="13"/>
      <c r="S40" s="13"/>
      <c r="T40" s="13"/>
      <c r="U40" s="13"/>
      <c r="V40" s="13"/>
      <c r="W40" s="13"/>
      <c r="X40" s="13"/>
      <c r="Y40" s="13"/>
      <c r="Z40" s="13"/>
      <c r="AA40" s="9"/>
      <c r="AB40" s="9"/>
    </row>
    <row r="41" spans="1:28" ht="36">
      <c r="A41" s="448"/>
      <c r="B41" s="482"/>
      <c r="C41" s="486" t="str">
        <f t="shared" si="7"/>
        <v>20-24</v>
      </c>
      <c r="D41" s="489">
        <f t="shared" si="8"/>
        <v>-154126</v>
      </c>
      <c r="E41" s="489">
        <f t="shared" si="9"/>
        <v>128705</v>
      </c>
      <c r="F41" s="483"/>
      <c r="G41" s="482"/>
      <c r="H41" s="474"/>
      <c r="I41" s="8"/>
      <c r="J41" s="8"/>
      <c r="K41" s="8"/>
      <c r="L41" s="8"/>
      <c r="M41" s="8"/>
      <c r="N41" s="8"/>
      <c r="O41" s="8"/>
      <c r="P41" s="8"/>
      <c r="Q41" s="92"/>
      <c r="R41" s="13"/>
      <c r="S41" s="13"/>
      <c r="T41" s="13"/>
      <c r="U41" s="13"/>
      <c r="V41" s="13"/>
      <c r="W41" s="13"/>
      <c r="X41" s="13"/>
      <c r="Y41" s="13"/>
      <c r="Z41" s="13"/>
      <c r="AA41" s="9"/>
      <c r="AB41" s="9"/>
    </row>
    <row r="42" spans="1:28" ht="36">
      <c r="A42" s="448"/>
      <c r="B42" s="482"/>
      <c r="C42" s="486" t="str">
        <f t="shared" si="7"/>
        <v>25-29</v>
      </c>
      <c r="D42" s="489">
        <f t="shared" si="8"/>
        <v>-205591</v>
      </c>
      <c r="E42" s="489">
        <f t="shared" si="9"/>
        <v>229162</v>
      </c>
      <c r="F42" s="483"/>
      <c r="G42" s="482"/>
      <c r="H42" s="474"/>
      <c r="I42" s="8"/>
      <c r="J42" s="8"/>
      <c r="K42" s="8"/>
      <c r="L42" s="8"/>
      <c r="M42" s="8"/>
      <c r="N42" s="8"/>
      <c r="O42" s="8"/>
      <c r="P42" s="8"/>
      <c r="Q42" s="92"/>
      <c r="R42" s="13"/>
      <c r="S42" s="13"/>
      <c r="T42" s="13"/>
      <c r="U42" s="13"/>
      <c r="V42" s="13"/>
      <c r="W42" s="13"/>
      <c r="X42" s="13"/>
      <c r="Y42" s="13"/>
      <c r="Z42" s="13"/>
      <c r="AA42" s="9"/>
      <c r="AB42" s="9"/>
    </row>
    <row r="43" spans="1:28" ht="36">
      <c r="A43" s="448"/>
      <c r="B43" s="482"/>
      <c r="C43" s="486" t="str">
        <f t="shared" si="7"/>
        <v>30-34</v>
      </c>
      <c r="D43" s="489">
        <f t="shared" si="8"/>
        <v>-216767</v>
      </c>
      <c r="E43" s="489">
        <f t="shared" si="9"/>
        <v>241453</v>
      </c>
      <c r="F43" s="483"/>
      <c r="G43" s="482"/>
      <c r="H43" s="474"/>
      <c r="I43" s="8"/>
      <c r="J43" s="8"/>
      <c r="K43" s="8"/>
      <c r="L43" s="8"/>
      <c r="M43" s="8"/>
      <c r="N43" s="8"/>
      <c r="O43" s="8"/>
      <c r="P43" s="8"/>
      <c r="Q43" s="92"/>
      <c r="R43" s="13"/>
      <c r="S43" s="13"/>
      <c r="T43" s="13"/>
      <c r="U43" s="13"/>
      <c r="V43" s="13"/>
      <c r="W43" s="13"/>
      <c r="X43" s="13"/>
      <c r="Y43" s="13"/>
      <c r="Z43" s="13"/>
      <c r="AA43" s="9"/>
      <c r="AB43" s="9"/>
    </row>
    <row r="44" spans="1:28" ht="97.5" customHeight="1">
      <c r="A44" s="448"/>
      <c r="B44" s="482"/>
      <c r="C44" s="486" t="str">
        <f t="shared" ref="C44:C45" si="10">+A16</f>
        <v>35-39</v>
      </c>
      <c r="D44" s="489">
        <f t="shared" ref="D44:D45" si="11">+F16*-1</f>
        <v>-220091</v>
      </c>
      <c r="E44" s="489">
        <f t="shared" ref="E44:E45" si="12">+D16</f>
        <v>237100</v>
      </c>
      <c r="F44" s="483"/>
      <c r="G44" s="482"/>
      <c r="H44" s="474"/>
      <c r="I44" s="8"/>
      <c r="J44" s="8"/>
      <c r="K44" s="8"/>
      <c r="L44" s="8"/>
      <c r="M44" s="8"/>
      <c r="N44" s="8"/>
      <c r="O44" s="8"/>
      <c r="P44" s="8"/>
      <c r="Q44" s="92"/>
      <c r="R44" s="13"/>
      <c r="S44" s="13"/>
      <c r="T44" s="13"/>
      <c r="U44" s="13"/>
      <c r="V44" s="13"/>
      <c r="W44" s="13"/>
      <c r="X44" s="13"/>
      <c r="Y44" s="13"/>
      <c r="Z44" s="13"/>
      <c r="AA44" s="9"/>
      <c r="AB44" s="9"/>
    </row>
    <row r="45" spans="1:28" ht="97.5" customHeight="1">
      <c r="A45" s="448"/>
      <c r="B45" s="482"/>
      <c r="C45" s="486" t="str">
        <f t="shared" si="10"/>
        <v>40-44</v>
      </c>
      <c r="D45" s="489">
        <f t="shared" si="11"/>
        <v>-219062</v>
      </c>
      <c r="E45" s="489">
        <f t="shared" si="12"/>
        <v>226003</v>
      </c>
      <c r="F45" s="483"/>
      <c r="G45" s="482"/>
      <c r="H45" s="474"/>
      <c r="I45" s="8"/>
      <c r="J45" s="8"/>
      <c r="K45" s="8"/>
      <c r="L45" s="8"/>
      <c r="M45" s="8"/>
      <c r="N45" s="8"/>
      <c r="O45" s="8"/>
      <c r="P45" s="8"/>
      <c r="Q45" s="92"/>
      <c r="R45" s="13"/>
      <c r="S45" s="13"/>
      <c r="T45" s="13"/>
      <c r="U45" s="13"/>
      <c r="V45" s="13"/>
      <c r="W45" s="13"/>
      <c r="X45" s="13"/>
      <c r="Y45" s="13"/>
      <c r="Z45" s="13"/>
      <c r="AA45" s="9"/>
      <c r="AB45" s="9"/>
    </row>
    <row r="46" spans="1:28" ht="97.5" customHeight="1">
      <c r="A46" s="448"/>
      <c r="B46" s="482"/>
      <c r="C46" s="486" t="str">
        <f t="shared" ref="C46:C55" si="13">+A18</f>
        <v>45-49</v>
      </c>
      <c r="D46" s="489">
        <f t="shared" ref="D46:D55" si="14">+F18*-1</f>
        <v>-232660</v>
      </c>
      <c r="E46" s="489">
        <f t="shared" ref="E46:E55" si="15">+D18</f>
        <v>231660</v>
      </c>
      <c r="F46" s="483"/>
      <c r="G46" s="482"/>
      <c r="H46" s="474"/>
      <c r="I46" s="8"/>
      <c r="J46" s="8"/>
      <c r="K46" s="8"/>
      <c r="L46" s="8"/>
      <c r="M46" s="8"/>
      <c r="N46" s="8"/>
      <c r="O46" s="8"/>
      <c r="P46" s="8"/>
      <c r="Q46" s="92"/>
      <c r="R46" s="13"/>
      <c r="S46" s="13"/>
      <c r="T46" s="13"/>
      <c r="U46" s="13"/>
      <c r="V46" s="13"/>
      <c r="W46" s="13"/>
      <c r="X46" s="13"/>
      <c r="Y46" s="13"/>
      <c r="Z46" s="13"/>
      <c r="AA46" s="9"/>
      <c r="AB46" s="9"/>
    </row>
    <row r="47" spans="1:28" ht="36">
      <c r="A47" s="448"/>
      <c r="B47" s="482"/>
      <c r="C47" s="486" t="str">
        <f t="shared" si="13"/>
        <v>50-54</v>
      </c>
      <c r="D47" s="489">
        <f t="shared" si="14"/>
        <v>-231471</v>
      </c>
      <c r="E47" s="489">
        <f t="shared" si="15"/>
        <v>228029</v>
      </c>
      <c r="F47" s="483"/>
      <c r="G47" s="482"/>
      <c r="H47" s="474"/>
      <c r="I47" s="8"/>
      <c r="J47" s="8"/>
      <c r="K47" s="8"/>
      <c r="L47" s="8"/>
      <c r="M47" s="8"/>
      <c r="N47" s="8"/>
      <c r="O47" s="8"/>
      <c r="P47" s="8"/>
      <c r="Q47" s="13"/>
      <c r="R47" s="13"/>
      <c r="S47" s="13"/>
      <c r="T47" s="13"/>
      <c r="U47" s="13"/>
      <c r="V47" s="13"/>
      <c r="W47" s="13"/>
      <c r="X47" s="13"/>
      <c r="Y47" s="13"/>
      <c r="Z47" s="13"/>
      <c r="AA47" s="9"/>
      <c r="AB47" s="9"/>
    </row>
    <row r="48" spans="1:28" ht="36">
      <c r="A48" s="448"/>
      <c r="B48" s="482"/>
      <c r="C48" s="486" t="str">
        <f t="shared" si="13"/>
        <v>55-59</v>
      </c>
      <c r="D48" s="489">
        <f t="shared" si="14"/>
        <v>-228928</v>
      </c>
      <c r="E48" s="489">
        <f t="shared" si="15"/>
        <v>221523</v>
      </c>
      <c r="F48" s="483"/>
      <c r="G48" s="482"/>
      <c r="H48" s="474"/>
      <c r="I48" s="8"/>
      <c r="J48" s="8"/>
      <c r="K48" s="8"/>
      <c r="L48" s="8"/>
      <c r="M48" s="8"/>
      <c r="N48" s="8"/>
      <c r="O48" s="8"/>
      <c r="P48" s="8"/>
      <c r="Q48" s="13"/>
      <c r="R48" s="13"/>
      <c r="S48" s="13"/>
      <c r="T48" s="13"/>
      <c r="U48" s="13"/>
      <c r="V48" s="13"/>
      <c r="W48" s="13"/>
      <c r="X48" s="13"/>
      <c r="Y48" s="13"/>
      <c r="Z48" s="13"/>
      <c r="AA48" s="9"/>
      <c r="AB48" s="9"/>
    </row>
    <row r="49" spans="1:28" ht="36">
      <c r="A49" s="448"/>
      <c r="B49" s="482"/>
      <c r="C49" s="486" t="str">
        <f t="shared" si="13"/>
        <v>60-64</v>
      </c>
      <c r="D49" s="489">
        <f t="shared" si="14"/>
        <v>-205487</v>
      </c>
      <c r="E49" s="489">
        <f t="shared" si="15"/>
        <v>192210</v>
      </c>
      <c r="F49" s="483"/>
      <c r="G49" s="482"/>
      <c r="H49" s="474"/>
      <c r="I49" s="8"/>
      <c r="J49" s="8"/>
      <c r="K49" s="8"/>
      <c r="L49" s="8"/>
      <c r="M49" s="8"/>
      <c r="N49" s="8"/>
      <c r="O49" s="8"/>
      <c r="P49" s="8"/>
      <c r="Q49" s="13"/>
      <c r="R49" s="13"/>
      <c r="S49" s="13"/>
      <c r="T49" s="13"/>
      <c r="U49" s="13"/>
      <c r="V49" s="13"/>
      <c r="W49" s="13"/>
      <c r="X49" s="13"/>
      <c r="Y49" s="13"/>
      <c r="Z49" s="13"/>
      <c r="AA49" s="9"/>
      <c r="AB49" s="9"/>
    </row>
    <row r="50" spans="1:28" ht="36">
      <c r="A50" s="448"/>
      <c r="B50" s="482"/>
      <c r="C50" s="486" t="str">
        <f t="shared" si="13"/>
        <v>65-69</v>
      </c>
      <c r="D50" s="489">
        <f t="shared" si="14"/>
        <v>-165060</v>
      </c>
      <c r="E50" s="489">
        <f t="shared" si="15"/>
        <v>154462</v>
      </c>
      <c r="F50" s="483"/>
      <c r="G50" s="482"/>
      <c r="H50" s="474"/>
      <c r="I50" s="8"/>
      <c r="J50" s="8"/>
      <c r="K50" s="8"/>
      <c r="L50" s="8"/>
      <c r="M50" s="8"/>
      <c r="N50" s="8"/>
      <c r="O50" s="8"/>
      <c r="P50" s="8"/>
      <c r="Q50" s="13"/>
      <c r="R50" s="13"/>
      <c r="S50" s="13"/>
      <c r="T50" s="13"/>
      <c r="U50" s="13"/>
      <c r="V50" s="13"/>
      <c r="W50" s="13"/>
      <c r="X50" s="13"/>
      <c r="Y50" s="13"/>
      <c r="Z50" s="13"/>
      <c r="AA50" s="9"/>
      <c r="AB50" s="9"/>
    </row>
    <row r="51" spans="1:28" ht="36">
      <c r="A51" s="448"/>
      <c r="B51" s="482"/>
      <c r="C51" s="486" t="str">
        <f t="shared" si="13"/>
        <v>70-74</v>
      </c>
      <c r="D51" s="489">
        <f t="shared" si="14"/>
        <v>-137752</v>
      </c>
      <c r="E51" s="489">
        <f t="shared" si="15"/>
        <v>127379</v>
      </c>
      <c r="F51" s="483"/>
      <c r="G51" s="482"/>
      <c r="H51" s="474"/>
      <c r="I51" s="8"/>
      <c r="J51" s="8"/>
      <c r="K51" s="8"/>
      <c r="L51" s="8"/>
      <c r="M51" s="8"/>
      <c r="N51" s="8"/>
      <c r="O51" s="8"/>
      <c r="P51" s="8"/>
      <c r="Q51" s="13"/>
      <c r="R51" s="13"/>
      <c r="S51" s="13"/>
      <c r="T51" s="13"/>
      <c r="U51" s="13"/>
      <c r="V51" s="13"/>
      <c r="W51" s="13"/>
      <c r="X51" s="13"/>
      <c r="Y51" s="13"/>
      <c r="Z51" s="13"/>
      <c r="AA51" s="9"/>
      <c r="AB51" s="9"/>
    </row>
    <row r="52" spans="1:28" ht="36">
      <c r="A52" s="448"/>
      <c r="B52" s="482"/>
      <c r="C52" s="486" t="str">
        <f t="shared" si="13"/>
        <v>75-79</v>
      </c>
      <c r="D52" s="489">
        <f t="shared" si="14"/>
        <v>-101975</v>
      </c>
      <c r="E52" s="489">
        <f t="shared" si="15"/>
        <v>92779</v>
      </c>
      <c r="F52" s="483"/>
      <c r="G52" s="482"/>
      <c r="H52" s="474"/>
      <c r="Q52" s="13"/>
      <c r="R52" s="13"/>
      <c r="S52" s="13"/>
      <c r="T52" s="13"/>
      <c r="U52" s="13"/>
      <c r="V52" s="13"/>
      <c r="W52" s="13"/>
      <c r="X52" s="13"/>
      <c r="Y52" s="13"/>
      <c r="Z52" s="13"/>
      <c r="AA52" s="9"/>
      <c r="AB52" s="9"/>
    </row>
    <row r="53" spans="1:28" ht="222" customHeight="1">
      <c r="A53" s="448"/>
      <c r="B53" s="483"/>
      <c r="C53" s="486" t="str">
        <f t="shared" si="13"/>
        <v>80-84</v>
      </c>
      <c r="D53" s="489">
        <f t="shared" si="14"/>
        <v>-66597</v>
      </c>
      <c r="E53" s="489">
        <f t="shared" si="15"/>
        <v>60453</v>
      </c>
      <c r="F53" s="483"/>
      <c r="G53" s="483"/>
      <c r="H53" s="13"/>
      <c r="Q53" s="13"/>
      <c r="R53" s="13"/>
      <c r="S53" s="13"/>
      <c r="T53" s="13"/>
      <c r="U53" s="13"/>
      <c r="V53" s="13"/>
      <c r="W53" s="13"/>
      <c r="X53" s="13"/>
      <c r="Y53" s="13"/>
      <c r="Z53" s="13"/>
      <c r="AA53" s="9"/>
      <c r="AB53" s="32"/>
    </row>
    <row r="54" spans="1:28" ht="36">
      <c r="A54" s="448"/>
      <c r="B54" s="483"/>
      <c r="C54" s="486" t="str">
        <f t="shared" si="13"/>
        <v>85 y más</v>
      </c>
      <c r="D54" s="489">
        <f t="shared" si="14"/>
        <v>-138373</v>
      </c>
      <c r="E54" s="489">
        <f t="shared" si="15"/>
        <v>124847</v>
      </c>
      <c r="F54" s="483"/>
      <c r="G54" s="483"/>
      <c r="H54" s="13"/>
      <c r="Q54" s="13"/>
      <c r="R54" s="13"/>
      <c r="S54" s="13"/>
      <c r="T54" s="13"/>
      <c r="U54" s="13"/>
      <c r="V54" s="13"/>
      <c r="W54" s="13"/>
      <c r="X54" s="13"/>
      <c r="Y54" s="13"/>
      <c r="Z54" s="33"/>
      <c r="AA54" s="9"/>
      <c r="AB54" s="32"/>
    </row>
    <row r="55" spans="1:28" ht="36">
      <c r="A55" s="448"/>
      <c r="B55" s="483"/>
      <c r="C55" s="486" t="str">
        <f t="shared" si="13"/>
        <v>Total</v>
      </c>
      <c r="D55" s="491">
        <f t="shared" si="14"/>
        <v>-2847255</v>
      </c>
      <c r="E55" s="492">
        <f t="shared" si="15"/>
        <v>2825842</v>
      </c>
      <c r="F55" s="483"/>
      <c r="G55" s="483"/>
      <c r="H55" s="13"/>
    </row>
    <row r="56" spans="1:28" ht="36">
      <c r="A56" s="448"/>
      <c r="B56" s="483"/>
      <c r="C56" s="483"/>
      <c r="D56" s="487"/>
      <c r="E56" s="483"/>
      <c r="F56" s="483"/>
      <c r="G56" s="483"/>
      <c r="H56" s="13"/>
    </row>
    <row r="57" spans="1:28" ht="36">
      <c r="A57" s="448"/>
      <c r="B57" s="483"/>
      <c r="C57" s="483"/>
      <c r="D57" s="483"/>
      <c r="E57" s="483"/>
      <c r="F57" s="483"/>
      <c r="G57" s="483"/>
      <c r="H57" s="13"/>
    </row>
    <row r="58" spans="1:28" ht="36">
      <c r="A58" s="448"/>
      <c r="B58" s="483"/>
      <c r="C58" s="483"/>
      <c r="D58" s="483"/>
      <c r="E58" s="483"/>
      <c r="F58" s="483"/>
      <c r="G58" s="483"/>
      <c r="H58" s="13"/>
    </row>
    <row r="59" spans="1:28" ht="36">
      <c r="A59" s="448"/>
      <c r="B59" s="483"/>
      <c r="C59" s="483"/>
      <c r="D59" s="483"/>
      <c r="E59" s="483"/>
      <c r="F59" s="483"/>
      <c r="G59" s="483"/>
      <c r="H59" s="13"/>
    </row>
    <row r="60" spans="1:28" ht="36">
      <c r="A60" s="448"/>
      <c r="B60" s="483"/>
      <c r="C60" s="483"/>
      <c r="D60" s="483"/>
      <c r="E60" s="483"/>
      <c r="F60" s="483"/>
      <c r="G60" s="483"/>
      <c r="H60" s="13"/>
    </row>
    <row r="61" spans="1:28" ht="36">
      <c r="A61" s="448"/>
      <c r="B61" s="483"/>
      <c r="C61" s="483"/>
      <c r="D61" s="483"/>
      <c r="E61" s="483"/>
      <c r="F61" s="483"/>
      <c r="G61" s="483"/>
      <c r="H61" s="13"/>
    </row>
    <row r="62" spans="1:28" ht="36">
      <c r="A62" s="448"/>
      <c r="B62" s="483"/>
      <c r="C62" s="483"/>
      <c r="D62" s="483"/>
      <c r="E62" s="483"/>
      <c r="F62" s="483"/>
      <c r="G62" s="483"/>
      <c r="H62" s="13"/>
    </row>
    <row r="63" spans="1:28" ht="36">
      <c r="A63" s="448"/>
      <c r="B63" s="483"/>
      <c r="C63" s="483"/>
      <c r="D63" s="483"/>
      <c r="E63" s="483"/>
      <c r="F63" s="483"/>
      <c r="G63" s="483"/>
      <c r="H63" s="13"/>
    </row>
    <row r="64" spans="1:28"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AF9:AH9"/>
    <mergeCell ref="C35:C36"/>
  </mergeCells>
  <conditionalFormatting sqref="A9:A27">
    <cfRule type="cellIs" dxfId="34" priority="12" operator="equal">
      <formula>0</formula>
    </cfRule>
  </conditionalFormatting>
  <conditionalFormatting sqref="B9:C27 E9:E27 G9:G27">
    <cfRule type="cellIs" dxfId="33" priority="13" operator="equal">
      <formula>0</formula>
    </cfRule>
  </conditionalFormatting>
  <conditionalFormatting sqref="D9:D27">
    <cfRule type="cellIs" dxfId="32" priority="9" operator="equal">
      <formula>0</formula>
    </cfRule>
  </conditionalFormatting>
  <conditionalFormatting sqref="F9:F27">
    <cfRule type="cellIs" dxfId="31" priority="8" operator="equal">
      <formula>0</formula>
    </cfRule>
  </conditionalFormatting>
  <conditionalFormatting sqref="T4:V5">
    <cfRule type="cellIs" dxfId="30" priority="1" operator="equal">
      <formula>0</formula>
    </cfRule>
  </conditionalFormatting>
  <conditionalFormatting sqref="U9:U27">
    <cfRule type="cellIs" dxfId="29" priority="6" operator="equal">
      <formula>0</formula>
    </cfRule>
  </conditionalFormatting>
  <conditionalFormatting sqref="V9:W27">
    <cfRule type="cellIs" dxfId="28" priority="7" operator="equal">
      <formula>0</formula>
    </cfRule>
  </conditionalFormatting>
  <conditionalFormatting sqref="X9:X27">
    <cfRule type="cellIs" dxfId="27" priority="3" operator="equal">
      <formula>0</formula>
    </cfRule>
  </conditionalFormatting>
  <conditionalFormatting sqref="Y9:Y27">
    <cfRule type="cellIs" dxfId="26" priority="2"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view="pageBreakPreview" topLeftCell="A17" zoomScale="25" zoomScaleNormal="100" zoomScaleSheetLayoutView="25" workbookViewId="0">
      <selection activeCell="E25" sqref="E25"/>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25" right="0.25" top="0.75" bottom="0.75" header="0.3" footer="0.3"/>
  <pageSetup paperSize="11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249977111117893"/>
    <pageSetUpPr fitToPage="1"/>
  </sheetPr>
  <dimension ref="A1:K34"/>
  <sheetViews>
    <sheetView showGridLines="0" view="pageBreakPreview" topLeftCell="A2" zoomScale="85" zoomScaleNormal="100" zoomScaleSheetLayoutView="85" workbookViewId="0">
      <selection activeCell="A3" sqref="A3:K5"/>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20.42578125" style="140" customWidth="1"/>
    <col min="6" max="6" width="21.85546875" style="140" customWidth="1"/>
    <col min="7" max="7" width="11.42578125" style="140"/>
    <col min="8" max="9" width="27.42578125" style="140" customWidth="1"/>
    <col min="10" max="16384" width="11.42578125" style="140"/>
  </cols>
  <sheetData>
    <row r="1" spans="1:11" s="239" customFormat="1" ht="39" customHeight="1">
      <c r="A1" s="1401" t="s">
        <v>410</v>
      </c>
      <c r="B1" s="1401"/>
      <c r="C1" s="1401"/>
      <c r="D1" s="1401"/>
      <c r="E1" s="1401"/>
      <c r="F1" s="1401"/>
      <c r="G1" s="1401"/>
      <c r="H1" s="1401"/>
      <c r="I1" s="1401"/>
      <c r="J1" s="1401"/>
      <c r="K1" s="1401"/>
    </row>
    <row r="2" spans="1:11" ht="22.5" customHeight="1">
      <c r="A2" s="1401" t="str">
        <f>+'4. SFS-RC'!A2:L2</f>
        <v>Período: Marzo 2026</v>
      </c>
      <c r="B2" s="1401"/>
      <c r="C2" s="1401"/>
      <c r="D2" s="1401"/>
      <c r="E2" s="1401"/>
      <c r="F2" s="1401"/>
      <c r="G2" s="1401"/>
      <c r="H2" s="1401"/>
      <c r="I2" s="1401"/>
      <c r="J2" s="1401"/>
      <c r="K2" s="1401"/>
    </row>
    <row r="3" spans="1:11" ht="69" customHeight="1">
      <c r="A3" s="1439" t="s">
        <v>988</v>
      </c>
      <c r="B3" s="1439"/>
      <c r="C3" s="1439"/>
      <c r="D3" s="1439"/>
      <c r="E3" s="1439"/>
      <c r="F3" s="1439"/>
      <c r="G3" s="1439"/>
      <c r="H3" s="1439"/>
      <c r="I3" s="1439"/>
      <c r="J3" s="1439"/>
      <c r="K3" s="1439"/>
    </row>
    <row r="4" spans="1:11" ht="93.75" customHeight="1">
      <c r="A4" s="1439"/>
      <c r="B4" s="1439"/>
      <c r="C4" s="1439"/>
      <c r="D4" s="1439"/>
      <c r="E4" s="1439"/>
      <c r="F4" s="1439"/>
      <c r="G4" s="1439"/>
      <c r="H4" s="1439"/>
      <c r="I4" s="1439"/>
      <c r="J4" s="1439"/>
      <c r="K4" s="1439"/>
    </row>
    <row r="5" spans="1:11" ht="23.25" customHeight="1">
      <c r="A5" s="1439"/>
      <c r="B5" s="1439"/>
      <c r="C5" s="1439"/>
      <c r="D5" s="1439"/>
      <c r="E5" s="1439"/>
      <c r="F5" s="1439"/>
      <c r="G5" s="1439"/>
      <c r="H5" s="1439"/>
      <c r="I5" s="1439"/>
      <c r="J5" s="1439"/>
      <c r="K5" s="1439"/>
    </row>
    <row r="6" spans="1:11" ht="6" customHeight="1">
      <c r="A6" s="532"/>
      <c r="B6" s="532"/>
      <c r="C6" s="532"/>
      <c r="D6" s="533"/>
      <c r="E6" s="533"/>
      <c r="F6" s="533"/>
      <c r="G6" s="533"/>
      <c r="H6" s="533"/>
      <c r="I6" s="533"/>
      <c r="J6" s="533"/>
      <c r="K6" s="533"/>
    </row>
    <row r="7" spans="1:11" s="235" customFormat="1" ht="15">
      <c r="A7" s="832" t="s">
        <v>222</v>
      </c>
      <c r="B7" s="832" t="s">
        <v>90</v>
      </c>
      <c r="C7" s="832" t="s">
        <v>100</v>
      </c>
      <c r="D7" s="533"/>
      <c r="E7" s="533"/>
      <c r="F7" s="534"/>
      <c r="G7" s="534"/>
      <c r="H7" s="534"/>
      <c r="I7" s="534"/>
      <c r="J7" s="534"/>
      <c r="K7" s="534"/>
    </row>
    <row r="8" spans="1:11" ht="16.5" customHeight="1">
      <c r="A8" s="535" t="s">
        <v>223</v>
      </c>
      <c r="B8" s="833">
        <v>2481871</v>
      </c>
      <c r="C8" s="834">
        <f>+Tabla475461[[#This Row],[Total]]/$B$13</f>
        <v>0.43748079752558433</v>
      </c>
      <c r="D8" s="533"/>
      <c r="E8" s="533"/>
      <c r="F8" s="533"/>
      <c r="G8" s="533"/>
      <c r="H8" s="533"/>
      <c r="I8" s="533"/>
      <c r="J8" s="533"/>
      <c r="K8" s="533"/>
    </row>
    <row r="9" spans="1:11" ht="16.5" customHeight="1">
      <c r="A9" s="535" t="s">
        <v>224</v>
      </c>
      <c r="B9" s="833">
        <v>299588</v>
      </c>
      <c r="C9" s="834">
        <f>+Tabla475461[[#This Row],[Total]]/$B$13</f>
        <v>5.2808545314843018E-2</v>
      </c>
      <c r="D9" s="533"/>
      <c r="E9" s="533"/>
      <c r="F9" s="533"/>
      <c r="G9" s="533"/>
      <c r="H9" s="533"/>
      <c r="I9" s="533"/>
      <c r="J9" s="533"/>
      <c r="K9" s="533"/>
    </row>
    <row r="10" spans="1:11" ht="16.5" customHeight="1">
      <c r="A10" s="535" t="s">
        <v>225</v>
      </c>
      <c r="B10" s="833">
        <v>1158815</v>
      </c>
      <c r="C10" s="834">
        <f>+Tabla475461[[#This Row],[Total]]/$B$13</f>
        <v>0.20426497202498037</v>
      </c>
      <c r="D10" s="533"/>
      <c r="E10" s="533"/>
      <c r="F10" s="533"/>
      <c r="G10" s="533"/>
      <c r="H10" s="533"/>
      <c r="I10" s="533"/>
      <c r="J10" s="533"/>
      <c r="K10" s="533"/>
    </row>
    <row r="11" spans="1:11" ht="16.5" customHeight="1">
      <c r="A11" s="535" t="s">
        <v>226</v>
      </c>
      <c r="B11" s="833">
        <v>659565</v>
      </c>
      <c r="C11" s="834">
        <f>+Tabla475461[[#This Row],[Total]]/$B$13</f>
        <v>0.11626189363587472</v>
      </c>
      <c r="D11" s="533"/>
      <c r="E11" s="533"/>
      <c r="F11" s="533"/>
      <c r="G11" s="533"/>
      <c r="H11" s="533"/>
      <c r="I11" s="533"/>
      <c r="J11" s="533"/>
      <c r="K11" s="533"/>
    </row>
    <row r="12" spans="1:11" ht="16.5" customHeight="1">
      <c r="A12" s="536" t="s">
        <v>227</v>
      </c>
      <c r="B12" s="835">
        <v>1073258</v>
      </c>
      <c r="C12" s="834">
        <f>+Tabla475461[[#This Row],[Total]]/$B$13</f>
        <v>0.18918379149871756</v>
      </c>
      <c r="D12" s="533"/>
      <c r="E12" s="533"/>
      <c r="F12" s="533"/>
      <c r="G12" s="533"/>
      <c r="H12" s="533"/>
      <c r="I12" s="533"/>
      <c r="J12" s="533"/>
      <c r="K12" s="533"/>
    </row>
    <row r="13" spans="1:11" ht="16.5" customHeight="1">
      <c r="A13" s="770" t="s">
        <v>93</v>
      </c>
      <c r="B13" s="771">
        <f>SUM(B8:B12)</f>
        <v>5673097</v>
      </c>
      <c r="C13" s="772">
        <f>SUM(C8:C12)</f>
        <v>1</v>
      </c>
    </row>
    <row r="23" spans="1:3" ht="15">
      <c r="A23" s="509" t="s">
        <v>228</v>
      </c>
      <c r="B23" s="508" t="s">
        <v>90</v>
      </c>
      <c r="C23" s="508" t="s">
        <v>100</v>
      </c>
    </row>
    <row r="24" spans="1:3" ht="15">
      <c r="A24" s="509" t="s">
        <v>229</v>
      </c>
      <c r="B24" s="767">
        <v>2481871</v>
      </c>
      <c r="C24" s="768">
        <f>+Tabla47546062[[#This Row],[Total]]/$B$34</f>
        <v>0.43748079752558433</v>
      </c>
    </row>
    <row r="25" spans="1:3" ht="15">
      <c r="A25" s="509" t="s">
        <v>224</v>
      </c>
      <c r="B25" s="767">
        <v>299588</v>
      </c>
      <c r="C25" s="768">
        <f>+Tabla47546062[[#This Row],[Total]]/$B$34</f>
        <v>5.2808545314843018E-2</v>
      </c>
    </row>
    <row r="26" spans="1:3" ht="15">
      <c r="A26" s="509" t="s">
        <v>230</v>
      </c>
      <c r="B26" s="767">
        <v>506868</v>
      </c>
      <c r="C26" s="768">
        <f>+Tabla47546062[[#This Row],[Total]]/$B$34</f>
        <v>8.9345907535161126E-2</v>
      </c>
    </row>
    <row r="27" spans="1:3" ht="15">
      <c r="A27" s="509" t="s">
        <v>231</v>
      </c>
      <c r="B27" s="767">
        <v>260454</v>
      </c>
      <c r="C27" s="768">
        <f>+Tabla47546062[[#This Row],[Total]]/$B$34</f>
        <v>4.5910373117188021E-2</v>
      </c>
    </row>
    <row r="28" spans="1:3" ht="15">
      <c r="A28" s="509" t="s">
        <v>232</v>
      </c>
      <c r="B28" s="767">
        <v>131357</v>
      </c>
      <c r="C28" s="768">
        <f>+Tabla47546062[[#This Row],[Total]]/$B$34</f>
        <v>2.3154372294357031E-2</v>
      </c>
    </row>
    <row r="29" spans="1:3" ht="15">
      <c r="A29" s="509" t="s">
        <v>233</v>
      </c>
      <c r="B29" s="767">
        <v>260136</v>
      </c>
      <c r="C29" s="768">
        <f>+Tabla47546062[[#This Row],[Total]]/$B$34</f>
        <v>4.5854319078274176E-2</v>
      </c>
    </row>
    <row r="30" spans="1:3" ht="15">
      <c r="A30" s="509" t="s">
        <v>234</v>
      </c>
      <c r="B30" s="767">
        <v>294885</v>
      </c>
      <c r="C30" s="768">
        <f>+Tabla47546062[[#This Row],[Total]]/$B$34</f>
        <v>5.1979544858831078E-2</v>
      </c>
    </row>
    <row r="31" spans="1:3" ht="15">
      <c r="A31" s="509" t="s">
        <v>235</v>
      </c>
      <c r="B31" s="769">
        <v>170665</v>
      </c>
      <c r="C31" s="768">
        <f>+Tabla47546062[[#This Row],[Total]]/$B$34</f>
        <v>3.0083215569908287E-2</v>
      </c>
    </row>
    <row r="32" spans="1:3" ht="15">
      <c r="A32" s="509" t="s">
        <v>236</v>
      </c>
      <c r="B32" s="769">
        <v>194015</v>
      </c>
      <c r="C32" s="768">
        <f>+Tabla47546062[[#This Row],[Total]]/$B$34</f>
        <v>3.4199133207135364E-2</v>
      </c>
    </row>
    <row r="33" spans="1:3" ht="15">
      <c r="A33" s="510" t="s">
        <v>227</v>
      </c>
      <c r="B33" s="769">
        <v>1073258</v>
      </c>
      <c r="C33" s="768">
        <f>+Tabla47546062[[#This Row],[Total]]/$B$34</f>
        <v>0.18918379149871756</v>
      </c>
    </row>
    <row r="34" spans="1:3" ht="15">
      <c r="A34" s="771" t="s">
        <v>90</v>
      </c>
      <c r="B34" s="771">
        <f>SUM(B24:B33)</f>
        <v>5673097</v>
      </c>
      <c r="C34" s="772">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6"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249977111117893"/>
    <pageSetUpPr fitToPage="1"/>
  </sheetPr>
  <dimension ref="A1:P64"/>
  <sheetViews>
    <sheetView showGridLines="0" view="pageBreakPreview" topLeftCell="A2" zoomScale="70" zoomScaleNormal="85" zoomScaleSheetLayoutView="70" workbookViewId="0">
      <selection activeCell="F39" sqref="F39"/>
    </sheetView>
  </sheetViews>
  <sheetFormatPr defaultColWidth="11.42578125" defaultRowHeight="14.25"/>
  <cols>
    <col min="1" max="1" width="4.42578125" style="140" customWidth="1"/>
    <col min="2" max="2" width="14.28515625" style="189" customWidth="1"/>
    <col min="3" max="3" width="44.140625" style="140" customWidth="1"/>
    <col min="4" max="4" width="26.85546875" style="423" customWidth="1"/>
    <col min="5" max="5" width="27.140625" style="424" customWidth="1"/>
    <col min="6" max="10" width="18.5703125" style="424" customWidth="1"/>
    <col min="11" max="11" width="18.5703125" style="140" customWidth="1"/>
    <col min="12" max="12" width="12.28515625" style="140" customWidth="1"/>
    <col min="13" max="13" width="11.42578125" style="140"/>
    <col min="14" max="14" width="27.85546875" style="140" customWidth="1"/>
    <col min="15" max="15" width="16.28515625" style="140" customWidth="1"/>
    <col min="16" max="16384" width="11.42578125" style="140"/>
  </cols>
  <sheetData>
    <row r="1" spans="1:16" s="239" customFormat="1" ht="83.25" customHeight="1">
      <c r="B1" s="484"/>
      <c r="C1" s="1403" t="s">
        <v>411</v>
      </c>
      <c r="D1" s="1403"/>
      <c r="E1" s="1403"/>
      <c r="F1" s="1403"/>
      <c r="G1" s="1403"/>
      <c r="H1" s="1403"/>
      <c r="I1" s="1403"/>
      <c r="J1" s="1403"/>
      <c r="K1" s="1403"/>
    </row>
    <row r="2" spans="1:16" s="239" customFormat="1" ht="29.25" customHeight="1">
      <c r="B2" s="484"/>
      <c r="C2" s="1426" t="s">
        <v>356</v>
      </c>
      <c r="D2" s="1426"/>
      <c r="E2" s="1426"/>
      <c r="F2" s="1426"/>
      <c r="G2" s="1426"/>
      <c r="H2" s="1426"/>
      <c r="I2" s="1426"/>
      <c r="J2" s="1426"/>
      <c r="K2" s="1426"/>
    </row>
    <row r="3" spans="1:16" ht="18" customHeight="1">
      <c r="A3" s="1405" t="s">
        <v>989</v>
      </c>
      <c r="B3" s="1405"/>
      <c r="C3" s="1405"/>
      <c r="D3" s="1405"/>
      <c r="E3" s="1405"/>
      <c r="F3" s="1405"/>
      <c r="G3" s="1405"/>
      <c r="H3" s="1405"/>
      <c r="I3" s="1405"/>
      <c r="J3" s="1405"/>
      <c r="K3" s="1405"/>
    </row>
    <row r="4" spans="1:16" ht="18" customHeight="1">
      <c r="A4" s="1405"/>
      <c r="B4" s="1405"/>
      <c r="C4" s="1405"/>
      <c r="D4" s="1405"/>
      <c r="E4" s="1405"/>
      <c r="F4" s="1405"/>
      <c r="G4" s="1405"/>
      <c r="H4" s="1405"/>
      <c r="I4" s="1405"/>
      <c r="J4" s="1405"/>
      <c r="K4" s="1405"/>
    </row>
    <row r="5" spans="1:16" ht="18" customHeight="1">
      <c r="A5" s="1405"/>
      <c r="B5" s="1405"/>
      <c r="C5" s="1405"/>
      <c r="D5" s="1405"/>
      <c r="E5" s="1405"/>
      <c r="F5" s="1405"/>
      <c r="G5" s="1405"/>
      <c r="H5" s="1405"/>
      <c r="I5" s="1405"/>
      <c r="J5" s="1405"/>
      <c r="K5" s="1405"/>
    </row>
    <row r="6" spans="1:16" ht="18" customHeight="1">
      <c r="A6" s="1405"/>
      <c r="B6" s="1405"/>
      <c r="C6" s="1405"/>
      <c r="D6" s="1405"/>
      <c r="E6" s="1405"/>
      <c r="F6" s="1405"/>
      <c r="G6" s="1405"/>
      <c r="H6" s="1405"/>
      <c r="I6" s="1405"/>
      <c r="J6" s="1405"/>
      <c r="K6" s="1405"/>
    </row>
    <row r="7" spans="1:16" ht="18" customHeight="1">
      <c r="A7" s="1405"/>
      <c r="B7" s="1405"/>
      <c r="C7" s="1405"/>
      <c r="D7" s="1405"/>
      <c r="E7" s="1405"/>
      <c r="F7" s="1405"/>
      <c r="G7" s="1405"/>
      <c r="H7" s="1405"/>
      <c r="I7" s="1405"/>
      <c r="J7" s="1405"/>
      <c r="K7" s="1405"/>
    </row>
    <row r="8" spans="1:16" ht="51.75" customHeight="1">
      <c r="A8" s="1405"/>
      <c r="B8" s="1405"/>
      <c r="C8" s="1405"/>
      <c r="D8" s="1405"/>
      <c r="E8" s="1405"/>
      <c r="F8" s="1405"/>
      <c r="G8" s="1405"/>
      <c r="H8" s="1405"/>
      <c r="I8" s="1405"/>
      <c r="J8" s="1405"/>
      <c r="K8" s="1405"/>
    </row>
    <row r="9" spans="1:16" ht="36.75" customHeight="1">
      <c r="A9" s="1405"/>
      <c r="B9" s="1405"/>
      <c r="C9" s="1405"/>
      <c r="D9" s="1405"/>
      <c r="E9" s="1405"/>
      <c r="F9" s="1405"/>
      <c r="G9" s="1405"/>
      <c r="H9" s="1405"/>
      <c r="I9" s="1405"/>
      <c r="J9" s="1405"/>
      <c r="K9" s="1405"/>
      <c r="N9" s="1440" t="s">
        <v>357</v>
      </c>
      <c r="O9" s="689"/>
    </row>
    <row r="10" spans="1:16" ht="67.5" customHeight="1">
      <c r="A10" s="1405"/>
      <c r="B10" s="1405"/>
      <c r="C10" s="1405"/>
      <c r="D10" s="1405"/>
      <c r="E10" s="1405"/>
      <c r="F10" s="1405"/>
      <c r="G10" s="1405"/>
      <c r="H10" s="1405"/>
      <c r="I10" s="1405"/>
      <c r="J10" s="1405"/>
      <c r="K10" s="1405"/>
      <c r="N10" s="1441"/>
      <c r="O10" s="701" t="s">
        <v>358</v>
      </c>
    </row>
    <row r="11" spans="1:16">
      <c r="A11" s="1405"/>
      <c r="B11" s="1405"/>
      <c r="C11" s="1405"/>
      <c r="D11" s="1405"/>
      <c r="E11" s="1405"/>
      <c r="F11" s="1405"/>
      <c r="G11" s="1405"/>
      <c r="H11" s="1405"/>
      <c r="I11" s="1405"/>
      <c r="J11" s="1405"/>
      <c r="K11" s="1405"/>
      <c r="N11" s="685" t="s">
        <v>223</v>
      </c>
      <c r="O11" s="686">
        <v>1783174</v>
      </c>
      <c r="P11" s="427"/>
    </row>
    <row r="12" spans="1:16" s="177" customFormat="1" ht="33" customHeight="1">
      <c r="B12" s="773" t="s">
        <v>238</v>
      </c>
      <c r="C12" s="773" t="s">
        <v>239</v>
      </c>
      <c r="D12" s="800" t="s">
        <v>945</v>
      </c>
      <c r="E12" s="775" t="s">
        <v>241</v>
      </c>
      <c r="N12" s="685" t="s">
        <v>244</v>
      </c>
      <c r="O12" s="684">
        <v>1056406</v>
      </c>
      <c r="P12" s="427"/>
    </row>
    <row r="13" spans="1:16" s="427" customFormat="1" ht="18">
      <c r="B13" s="776" t="s">
        <v>242</v>
      </c>
      <c r="C13" s="777" t="s">
        <v>223</v>
      </c>
      <c r="D13" s="780">
        <v>1788499</v>
      </c>
      <c r="E13" s="779">
        <f>+Tabla4863[[#This Row],[Feb. 2026]]/$D$46</f>
        <v>0.31525972497914279</v>
      </c>
      <c r="N13" s="685" t="s">
        <v>229</v>
      </c>
      <c r="O13" s="686">
        <v>599552</v>
      </c>
    </row>
    <row r="14" spans="1:16" s="427" customFormat="1" ht="18" customHeight="1">
      <c r="B14" s="776" t="s">
        <v>243</v>
      </c>
      <c r="C14" s="777" t="s">
        <v>244</v>
      </c>
      <c r="D14" s="780">
        <v>1073258</v>
      </c>
      <c r="E14" s="779">
        <f>+Tabla4863[[#This Row],[Feb. 2026]]/$D$46</f>
        <v>0.18918379149871756</v>
      </c>
      <c r="G14" s="637"/>
      <c r="H14" s="637"/>
      <c r="I14" s="637"/>
      <c r="J14" s="637"/>
      <c r="K14" s="637"/>
      <c r="N14" s="685" t="s">
        <v>247</v>
      </c>
      <c r="O14" s="686">
        <v>343386</v>
      </c>
    </row>
    <row r="15" spans="1:16" s="427" customFormat="1" ht="18" customHeight="1">
      <c r="B15" s="776" t="s">
        <v>245</v>
      </c>
      <c r="C15" s="777" t="s">
        <v>229</v>
      </c>
      <c r="D15" s="780">
        <v>599216</v>
      </c>
      <c r="E15" s="779">
        <f>+Tabla4863[[#This Row],[Feb. 2026]]/$D$46</f>
        <v>0.10562414145219093</v>
      </c>
      <c r="G15" s="637"/>
      <c r="H15" s="637"/>
      <c r="I15" s="637"/>
      <c r="J15" s="637"/>
      <c r="K15" s="637"/>
      <c r="L15" s="385"/>
      <c r="N15" s="685" t="s">
        <v>359</v>
      </c>
      <c r="O15" s="686">
        <v>199349</v>
      </c>
    </row>
    <row r="16" spans="1:16" s="427" customFormat="1" ht="18" customHeight="1">
      <c r="B16" s="776" t="s">
        <v>246</v>
      </c>
      <c r="C16" s="777" t="s">
        <v>247</v>
      </c>
      <c r="D16" s="780">
        <v>342989</v>
      </c>
      <c r="E16" s="779">
        <f>+Tabla4863[[#This Row],[Feb. 2026]]/$D$46</f>
        <v>6.0458864003206714E-2</v>
      </c>
      <c r="G16" s="637"/>
      <c r="H16" s="637"/>
      <c r="I16" s="637"/>
      <c r="J16" s="637"/>
      <c r="K16" s="637"/>
      <c r="N16" s="685" t="s">
        <v>251</v>
      </c>
      <c r="O16" s="686">
        <v>146559</v>
      </c>
    </row>
    <row r="17" spans="2:16" s="427" customFormat="1" ht="18" customHeight="1">
      <c r="B17" s="776" t="s">
        <v>248</v>
      </c>
      <c r="C17" s="777" t="s">
        <v>359</v>
      </c>
      <c r="D17" s="780">
        <v>28858</v>
      </c>
      <c r="E17" s="779">
        <f>+Tabla4863[[#This Row],[Feb. 2026]]/$D$46</f>
        <v>5.0868158961498459E-3</v>
      </c>
      <c r="G17" s="637"/>
      <c r="H17" s="637"/>
      <c r="I17" s="637"/>
      <c r="J17" s="637"/>
      <c r="K17" s="637"/>
      <c r="N17" s="685" t="s">
        <v>253</v>
      </c>
      <c r="O17" s="686">
        <v>136156</v>
      </c>
    </row>
    <row r="18" spans="2:16" s="427" customFormat="1" ht="18" customHeight="1">
      <c r="B18" s="776" t="s">
        <v>250</v>
      </c>
      <c r="C18" s="777" t="s">
        <v>251</v>
      </c>
      <c r="D18" s="780">
        <v>146009</v>
      </c>
      <c r="E18" s="779">
        <f>+Tabla4863[[#This Row],[Feb. 2026]]/$D$46</f>
        <v>2.5737088577896694E-2</v>
      </c>
      <c r="G18" s="637"/>
      <c r="H18" s="637"/>
      <c r="I18" s="637"/>
      <c r="J18" s="637"/>
      <c r="K18" s="637"/>
      <c r="N18" s="685" t="s">
        <v>257</v>
      </c>
      <c r="O18" s="686">
        <v>95437</v>
      </c>
    </row>
    <row r="19" spans="2:16" s="427" customFormat="1" ht="18" customHeight="1">
      <c r="B19" s="776" t="s">
        <v>252</v>
      </c>
      <c r="C19" s="777" t="s">
        <v>253</v>
      </c>
      <c r="D19" s="780">
        <v>135973</v>
      </c>
      <c r="E19" s="779">
        <f>+Tabla4863[[#This Row],[Feb. 2026]]/$D$46</f>
        <v>2.3968037211420851E-2</v>
      </c>
      <c r="G19" s="637"/>
      <c r="H19" s="637"/>
      <c r="I19" s="637"/>
      <c r="J19" s="637"/>
      <c r="K19" s="637"/>
      <c r="N19" s="685" t="s">
        <v>259</v>
      </c>
      <c r="O19" s="686">
        <v>94969</v>
      </c>
    </row>
    <row r="20" spans="2:16" s="427" customFormat="1" ht="18" customHeight="1">
      <c r="B20" s="776" t="s">
        <v>254</v>
      </c>
      <c r="C20" s="777" t="s">
        <v>257</v>
      </c>
      <c r="D20" s="780">
        <v>17577</v>
      </c>
      <c r="E20" s="779">
        <f>+Tabla4863[[#This Row],[Feb. 2026]]/$D$46</f>
        <v>3.0983076792094337E-3</v>
      </c>
      <c r="G20" s="637"/>
      <c r="H20" s="637"/>
      <c r="I20" s="637"/>
      <c r="J20" s="637"/>
      <c r="K20" s="637"/>
      <c r="N20" s="685" t="s">
        <v>269</v>
      </c>
      <c r="O20" s="686">
        <v>94670</v>
      </c>
    </row>
    <row r="21" spans="2:16" s="427" customFormat="1" ht="18" customHeight="1">
      <c r="B21" s="776" t="s">
        <v>256</v>
      </c>
      <c r="C21" s="777" t="s">
        <v>259</v>
      </c>
      <c r="D21" s="780">
        <v>95419</v>
      </c>
      <c r="E21" s="779">
        <f>+Tabla4863[[#This Row],[Feb. 2026]]/$D$46</f>
        <v>1.6819560814842406E-2</v>
      </c>
      <c r="G21" s="637"/>
      <c r="H21" s="637"/>
      <c r="I21" s="637"/>
      <c r="J21" s="637"/>
      <c r="K21" s="637"/>
      <c r="N21" s="685" t="s">
        <v>255</v>
      </c>
      <c r="O21" s="686">
        <v>93749</v>
      </c>
    </row>
    <row r="22" spans="2:16" s="427" customFormat="1" ht="18" customHeight="1">
      <c r="B22" s="776" t="s">
        <v>258</v>
      </c>
      <c r="C22" s="777" t="s">
        <v>269</v>
      </c>
      <c r="D22" s="780">
        <v>94156</v>
      </c>
      <c r="E22" s="779">
        <f>+Tabla4863[[#This Row],[Feb. 2026]]/$D$46</f>
        <v>1.6596931094250637E-2</v>
      </c>
      <c r="G22" s="637"/>
      <c r="H22" s="637"/>
      <c r="I22" s="637"/>
      <c r="J22" s="637"/>
      <c r="K22" s="637"/>
      <c r="N22" s="685" t="s">
        <v>261</v>
      </c>
      <c r="O22" s="686">
        <v>84571</v>
      </c>
    </row>
    <row r="23" spans="2:16" s="427" customFormat="1" ht="18" customHeight="1">
      <c r="B23" s="776" t="s">
        <v>260</v>
      </c>
      <c r="C23" s="777" t="s">
        <v>255</v>
      </c>
      <c r="D23" s="780">
        <v>93365</v>
      </c>
      <c r="E23" s="779">
        <f>+Tabla4863[[#This Row],[Feb. 2026]]/$D$46</f>
        <v>1.6457501079216518E-2</v>
      </c>
      <c r="G23" s="637"/>
      <c r="H23" s="637"/>
      <c r="I23" s="637"/>
      <c r="J23" s="637"/>
      <c r="K23" s="637"/>
      <c r="N23" s="685" t="s">
        <v>263</v>
      </c>
      <c r="O23" s="686">
        <v>80571</v>
      </c>
      <c r="P23" s="140"/>
    </row>
    <row r="24" spans="2:16" s="427" customFormat="1" ht="18" customHeight="1">
      <c r="B24" s="776" t="s">
        <v>262</v>
      </c>
      <c r="C24" s="777" t="s">
        <v>261</v>
      </c>
      <c r="D24" s="780">
        <v>84778</v>
      </c>
      <c r="E24" s="779">
        <f>+Tabla4863[[#This Row],[Feb. 2026]]/$D$46</f>
        <v>1.4943865757980165E-2</v>
      </c>
      <c r="G24" s="637"/>
      <c r="H24" s="637"/>
      <c r="I24" s="637"/>
      <c r="J24" s="637"/>
      <c r="K24" s="637"/>
      <c r="N24" s="685" t="s">
        <v>271</v>
      </c>
      <c r="O24" s="686">
        <v>74519</v>
      </c>
      <c r="P24" s="140"/>
    </row>
    <row r="25" spans="2:16" s="427" customFormat="1" ht="18">
      <c r="B25" s="776" t="s">
        <v>264</v>
      </c>
      <c r="C25" s="777" t="s">
        <v>263</v>
      </c>
      <c r="D25" s="780">
        <v>80927</v>
      </c>
      <c r="E25" s="779">
        <f>+Tabla4863[[#This Row],[Feb. 2026]]/$D$46</f>
        <v>1.4265047821322287E-2</v>
      </c>
      <c r="N25" s="685" t="s">
        <v>267</v>
      </c>
      <c r="O25" s="686">
        <v>70977</v>
      </c>
      <c r="P25" s="140"/>
    </row>
    <row r="26" spans="2:16" s="427" customFormat="1" ht="18">
      <c r="B26" s="776" t="s">
        <v>266</v>
      </c>
      <c r="C26" s="777" t="s">
        <v>271</v>
      </c>
      <c r="D26" s="780">
        <v>74477</v>
      </c>
      <c r="E26" s="779">
        <f>+Tabla4863[[#This Row],[Feb. 2026]]/$D$46</f>
        <v>1.3128102692409455E-2</v>
      </c>
      <c r="N26" s="685" t="s">
        <v>275</v>
      </c>
      <c r="O26" s="686">
        <v>68436</v>
      </c>
      <c r="P26" s="140"/>
    </row>
    <row r="27" spans="2:16" s="427" customFormat="1" ht="18">
      <c r="B27" s="776" t="s">
        <v>268</v>
      </c>
      <c r="C27" s="777" t="s">
        <v>267</v>
      </c>
      <c r="D27" s="780">
        <v>70514</v>
      </c>
      <c r="E27" s="779">
        <f>+Tabla4863[[#This Row],[Feb. 2026]]/$D$46</f>
        <v>1.2429542452737896E-2</v>
      </c>
      <c r="N27" s="685" t="s">
        <v>265</v>
      </c>
      <c r="O27" s="686">
        <v>65645</v>
      </c>
      <c r="P27" s="140"/>
    </row>
    <row r="28" spans="2:16" s="427" customFormat="1" ht="18">
      <c r="B28" s="776" t="s">
        <v>270</v>
      </c>
      <c r="C28" s="777" t="s">
        <v>275</v>
      </c>
      <c r="D28" s="780">
        <v>67809</v>
      </c>
      <c r="E28" s="779">
        <f>+Tabla4863[[#This Row],[Feb. 2026]]/$D$46</f>
        <v>1.1952730580844995E-2</v>
      </c>
      <c r="N28" s="685" t="s">
        <v>412</v>
      </c>
      <c r="O28" s="686">
        <v>58443</v>
      </c>
      <c r="P28" s="140"/>
    </row>
    <row r="29" spans="2:16" s="427" customFormat="1" ht="18">
      <c r="B29" s="776" t="s">
        <v>272</v>
      </c>
      <c r="C29" s="777" t="s">
        <v>265</v>
      </c>
      <c r="D29" s="780">
        <v>65646</v>
      </c>
      <c r="E29" s="779">
        <f>+Tabla4863[[#This Row],[Feb. 2026]]/$D$46</f>
        <v>1.1571457353893297E-2</v>
      </c>
      <c r="N29" s="685" t="s">
        <v>277</v>
      </c>
      <c r="O29" s="686">
        <v>55864</v>
      </c>
      <c r="P29" s="140"/>
    </row>
    <row r="30" spans="2:16" s="427" customFormat="1" ht="18">
      <c r="B30" s="776" t="s">
        <v>274</v>
      </c>
      <c r="C30" s="777" t="s">
        <v>412</v>
      </c>
      <c r="D30" s="780">
        <v>55888</v>
      </c>
      <c r="E30" s="779">
        <f>+Tabla4863[[#This Row],[Feb. 2026]]/$D$46</f>
        <v>9.8514092038264108E-3</v>
      </c>
      <c r="N30" s="685" t="s">
        <v>279</v>
      </c>
      <c r="O30" s="686">
        <v>53439</v>
      </c>
      <c r="P30" s="140"/>
    </row>
    <row r="31" spans="2:16" ht="18">
      <c r="B31" s="776" t="s">
        <v>276</v>
      </c>
      <c r="C31" s="777" t="s">
        <v>277</v>
      </c>
      <c r="D31" s="780">
        <v>58239</v>
      </c>
      <c r="E31" s="779">
        <f>+Tabla4863[[#This Row],[Feb. 2026]]/$D$46</f>
        <v>1.0265821296551073E-2</v>
      </c>
      <c r="F31" s="140"/>
      <c r="G31" s="140"/>
      <c r="H31" s="140"/>
      <c r="I31" s="140"/>
      <c r="J31" s="140"/>
      <c r="N31" s="685" t="s">
        <v>413</v>
      </c>
      <c r="O31" s="686">
        <v>52557</v>
      </c>
    </row>
    <row r="32" spans="2:16" ht="18">
      <c r="B32" s="776" t="s">
        <v>278</v>
      </c>
      <c r="C32" s="777" t="s">
        <v>279</v>
      </c>
      <c r="D32" s="780">
        <v>53513</v>
      </c>
      <c r="E32" s="779">
        <f>+Tabla4863[[#This Row],[Feb. 2026]]/$D$46</f>
        <v>9.432766617598818E-3</v>
      </c>
      <c r="F32" s="140"/>
      <c r="G32" s="140"/>
      <c r="H32" s="140"/>
      <c r="I32" s="140"/>
      <c r="J32" s="140"/>
      <c r="N32" s="685" t="s">
        <v>283</v>
      </c>
      <c r="O32" s="686">
        <v>51928</v>
      </c>
    </row>
    <row r="33" spans="2:16" ht="18">
      <c r="B33" s="776" t="s">
        <v>280</v>
      </c>
      <c r="C33" s="777" t="s">
        <v>413</v>
      </c>
      <c r="D33" s="780">
        <v>52467</v>
      </c>
      <c r="E33" s="779">
        <f>+Tabla4863[[#This Row],[Feb. 2026]]/$D$46</f>
        <v>9.2483876090960551E-3</v>
      </c>
      <c r="F33" s="140"/>
      <c r="G33" s="140"/>
      <c r="H33" s="140"/>
      <c r="I33" s="140"/>
      <c r="J33" s="140"/>
      <c r="N33" s="685" t="s">
        <v>285</v>
      </c>
      <c r="O33" s="686">
        <v>37411</v>
      </c>
    </row>
    <row r="34" spans="2:16" ht="18">
      <c r="B34" s="776" t="s">
        <v>282</v>
      </c>
      <c r="C34" s="777" t="s">
        <v>283</v>
      </c>
      <c r="D34" s="780">
        <v>51918</v>
      </c>
      <c r="E34" s="779">
        <f>+Tabla4863[[#This Row],[Feb. 2026]]/$D$46</f>
        <v>9.1516150702164976E-3</v>
      </c>
      <c r="F34" s="140"/>
      <c r="G34" s="140"/>
      <c r="H34" s="140"/>
      <c r="I34" s="140"/>
      <c r="J34" s="140"/>
      <c r="N34" s="685" t="s">
        <v>287</v>
      </c>
      <c r="O34" s="686">
        <v>36998</v>
      </c>
    </row>
    <row r="35" spans="2:16" ht="18">
      <c r="B35" s="776" t="s">
        <v>284</v>
      </c>
      <c r="C35" s="777" t="s">
        <v>285</v>
      </c>
      <c r="D35" s="780">
        <v>37367</v>
      </c>
      <c r="E35" s="779">
        <f>+Tabla4863[[#This Row],[Feb. 2026]]/$D$46</f>
        <v>6.5867021135016732E-3</v>
      </c>
      <c r="F35" s="140"/>
      <c r="G35" s="140"/>
      <c r="H35" s="140"/>
      <c r="I35" s="140"/>
      <c r="J35" s="140"/>
      <c r="N35" s="685" t="s">
        <v>289</v>
      </c>
      <c r="O35" s="686">
        <v>35742</v>
      </c>
    </row>
    <row r="36" spans="2:16" ht="18">
      <c r="B36" s="776" t="s">
        <v>286</v>
      </c>
      <c r="C36" s="777" t="s">
        <v>287</v>
      </c>
      <c r="D36" s="780">
        <v>36925</v>
      </c>
      <c r="E36" s="779">
        <f>+Tabla4863[[#This Row],[Feb. 2026]]/$D$46</f>
        <v>6.5087905248226849E-3</v>
      </c>
      <c r="F36" s="140"/>
      <c r="G36" s="140"/>
      <c r="H36" s="140"/>
      <c r="I36" s="140"/>
      <c r="J36" s="140"/>
      <c r="N36" s="685" t="s">
        <v>360</v>
      </c>
      <c r="O36" s="686">
        <v>35050</v>
      </c>
    </row>
    <row r="37" spans="2:16" ht="18">
      <c r="B37" s="776" t="s">
        <v>288</v>
      </c>
      <c r="C37" s="777" t="s">
        <v>289</v>
      </c>
      <c r="D37" s="780">
        <v>35612</v>
      </c>
      <c r="E37" s="779">
        <f>+Tabla4863[[#This Row],[Feb. 2026]]/$D$46</f>
        <v>6.2773472760998096E-3</v>
      </c>
      <c r="F37" s="140"/>
      <c r="G37" s="140"/>
      <c r="H37" s="140"/>
      <c r="I37" s="140"/>
      <c r="J37" s="140"/>
      <c r="N37" s="685" t="s">
        <v>293</v>
      </c>
      <c r="O37" s="686">
        <v>29173</v>
      </c>
    </row>
    <row r="38" spans="2:16" ht="18">
      <c r="B38" s="776" t="s">
        <v>290</v>
      </c>
      <c r="C38" s="777" t="s">
        <v>360</v>
      </c>
      <c r="D38" s="780">
        <v>34647</v>
      </c>
      <c r="E38" s="779">
        <f>+Tabla4863[[#This Row],[Feb. 2026]]/$D$46</f>
        <v>6.1072461831694399E-3</v>
      </c>
      <c r="F38" s="140"/>
      <c r="G38" s="140"/>
      <c r="H38" s="140"/>
      <c r="I38" s="140"/>
      <c r="J38" s="140"/>
      <c r="N38" s="685" t="s">
        <v>297</v>
      </c>
      <c r="O38" s="686">
        <v>28906</v>
      </c>
    </row>
    <row r="39" spans="2:16" ht="18">
      <c r="B39" s="776" t="s">
        <v>292</v>
      </c>
      <c r="C39" s="777" t="s">
        <v>293</v>
      </c>
      <c r="D39" s="780">
        <v>29065</v>
      </c>
      <c r="E39" s="779">
        <f>+Tabla4863[[#This Row],[Feb. 2026]]/$D$46</f>
        <v>5.1233039026126297E-3</v>
      </c>
      <c r="F39" s="140"/>
      <c r="G39" s="140"/>
      <c r="H39" s="140"/>
      <c r="I39" s="140"/>
      <c r="J39" s="140"/>
      <c r="N39" s="685" t="s">
        <v>295</v>
      </c>
      <c r="O39" s="686">
        <v>24632</v>
      </c>
    </row>
    <row r="40" spans="2:16" ht="18">
      <c r="B40" s="776" t="s">
        <v>294</v>
      </c>
      <c r="C40" s="777" t="s">
        <v>297</v>
      </c>
      <c r="D40" s="780">
        <v>198218</v>
      </c>
      <c r="E40" s="779">
        <f>+Tabla4863[[#This Row],[Feb. 2026]]/$D$46</f>
        <v>3.4939998381836236E-2</v>
      </c>
      <c r="F40" s="140"/>
      <c r="G40" s="140"/>
      <c r="H40" s="140"/>
      <c r="I40" s="140"/>
      <c r="J40" s="140"/>
      <c r="N40" s="685" t="s">
        <v>414</v>
      </c>
      <c r="O40" s="686">
        <v>21789</v>
      </c>
    </row>
    <row r="41" spans="2:16" ht="18">
      <c r="B41" s="776" t="s">
        <v>296</v>
      </c>
      <c r="C41" s="777" t="s">
        <v>295</v>
      </c>
      <c r="D41" s="780">
        <v>24680</v>
      </c>
      <c r="E41" s="779">
        <f>+Tabla4863[[#This Row],[Feb. 2026]]/$D$46</f>
        <v>4.3503574855145262E-3</v>
      </c>
      <c r="F41" s="140"/>
      <c r="G41" s="140"/>
      <c r="H41" s="140"/>
      <c r="I41" s="140"/>
      <c r="J41" s="140"/>
      <c r="N41" s="685" t="s">
        <v>415</v>
      </c>
      <c r="O41" s="686">
        <v>20523</v>
      </c>
    </row>
    <row r="42" spans="2:16" ht="18">
      <c r="B42" s="776" t="s">
        <v>298</v>
      </c>
      <c r="C42" s="777" t="s">
        <v>414</v>
      </c>
      <c r="D42" s="780">
        <v>21730</v>
      </c>
      <c r="E42" s="779">
        <f>+Tabla4863[[#This Row],[Feb. 2026]]/$D$46</f>
        <v>3.8303593257791998E-3</v>
      </c>
      <c r="F42" s="140"/>
      <c r="G42" s="140"/>
      <c r="H42" s="140"/>
      <c r="I42" s="140"/>
      <c r="J42" s="140"/>
      <c r="N42" s="685" t="s">
        <v>303</v>
      </c>
      <c r="O42" s="686">
        <v>17543</v>
      </c>
    </row>
    <row r="43" spans="2:16" ht="18">
      <c r="B43" s="776" t="s">
        <v>300</v>
      </c>
      <c r="C43" s="777" t="s">
        <v>415</v>
      </c>
      <c r="D43" s="780">
        <v>20502</v>
      </c>
      <c r="E43" s="779">
        <f>+Tabla4863[[#This Row],[Feb. 2026]]/$D$46</f>
        <v>3.613899074879206E-3</v>
      </c>
      <c r="F43" s="427"/>
      <c r="G43" s="427"/>
      <c r="H43" s="427"/>
      <c r="I43" s="427"/>
      <c r="J43" s="427"/>
      <c r="K43" s="427"/>
      <c r="N43" s="702" t="s">
        <v>305</v>
      </c>
      <c r="O43" s="703">
        <v>7361</v>
      </c>
    </row>
    <row r="44" spans="2:16" ht="18">
      <c r="B44" s="776" t="s">
        <v>302</v>
      </c>
      <c r="C44" s="777" t="s">
        <v>303</v>
      </c>
      <c r="D44" s="780">
        <v>95511</v>
      </c>
      <c r="E44" s="779">
        <f>+Tabla4863[[#This Row],[Feb. 2026]]/$D$46</f>
        <v>1.6835777706603643E-2</v>
      </c>
      <c r="F44" s="140"/>
      <c r="G44" s="140"/>
      <c r="H44" s="140"/>
      <c r="I44" s="140"/>
      <c r="J44" s="140"/>
      <c r="N44" s="427"/>
      <c r="O44" s="427"/>
      <c r="P44" s="427"/>
    </row>
    <row r="45" spans="2:16" ht="18">
      <c r="B45" s="776" t="s">
        <v>304</v>
      </c>
      <c r="C45" s="777" t="s">
        <v>305</v>
      </c>
      <c r="D45" s="780">
        <v>7345</v>
      </c>
      <c r="E45" s="779">
        <f>+Tabla4863[[#This Row],[Feb. 2026]]/$D$46</f>
        <v>1.2947072824596511E-3</v>
      </c>
      <c r="F45" s="140"/>
      <c r="G45" s="140"/>
      <c r="H45" s="140"/>
      <c r="I45" s="140"/>
      <c r="J45" s="140"/>
    </row>
    <row r="46" spans="2:16" ht="18">
      <c r="B46" s="781" t="s">
        <v>306</v>
      </c>
      <c r="C46" s="836" t="s">
        <v>306</v>
      </c>
      <c r="D46" s="837">
        <f>SUM(D13:D45)</f>
        <v>5673097</v>
      </c>
      <c r="E46" s="838">
        <f>SUM(E13:E45)</f>
        <v>1</v>
      </c>
      <c r="F46" s="140"/>
      <c r="G46" s="140"/>
      <c r="H46" s="140"/>
      <c r="I46" s="140"/>
      <c r="J46" s="140"/>
      <c r="L46" s="140">
        <f>+Tabla4863[[#This Row],[Feb. 2026]]-'2. SFS-RS.'!E29</f>
        <v>0</v>
      </c>
      <c r="N46" s="427"/>
      <c r="O46" s="427"/>
      <c r="P46" s="427"/>
    </row>
    <row r="48" spans="2:16" s="427" customFormat="1">
      <c r="B48" s="480"/>
      <c r="C48" s="140"/>
      <c r="D48" s="423"/>
      <c r="E48" s="424"/>
      <c r="F48" s="424"/>
      <c r="G48" s="424"/>
      <c r="H48" s="424"/>
      <c r="I48" s="424"/>
      <c r="J48" s="424"/>
      <c r="K48" s="140"/>
    </row>
    <row r="49" spans="2:16">
      <c r="K49" s="427"/>
      <c r="N49" s="177"/>
      <c r="O49" s="177"/>
      <c r="P49" s="177"/>
    </row>
    <row r="50" spans="2:16">
      <c r="N50" s="385"/>
      <c r="O50" s="385"/>
      <c r="P50" s="385"/>
    </row>
    <row r="51" spans="2:16">
      <c r="K51" s="427"/>
    </row>
    <row r="52" spans="2:16">
      <c r="C52" s="427"/>
      <c r="D52" s="475"/>
      <c r="E52" s="476"/>
      <c r="F52" s="476"/>
      <c r="G52" s="476"/>
      <c r="H52" s="476"/>
      <c r="I52" s="476"/>
      <c r="J52" s="476"/>
    </row>
    <row r="53" spans="2:16">
      <c r="K53" s="427"/>
    </row>
    <row r="54" spans="2:16">
      <c r="C54" s="427"/>
      <c r="D54" s="475"/>
      <c r="E54" s="476"/>
      <c r="F54" s="476"/>
      <c r="G54" s="476"/>
      <c r="H54" s="476"/>
      <c r="I54" s="476"/>
      <c r="J54" s="476"/>
      <c r="K54" s="177"/>
    </row>
    <row r="55" spans="2:16">
      <c r="K55" s="385"/>
    </row>
    <row r="56" spans="2:16">
      <c r="C56" s="427"/>
      <c r="D56" s="475"/>
      <c r="E56" s="476"/>
      <c r="F56" s="476"/>
      <c r="G56" s="476"/>
      <c r="H56" s="476"/>
      <c r="I56" s="476"/>
      <c r="J56" s="476"/>
    </row>
    <row r="57" spans="2:16">
      <c r="C57" s="177"/>
      <c r="D57" s="477"/>
      <c r="E57" s="478"/>
      <c r="F57" s="478"/>
      <c r="G57" s="478"/>
      <c r="H57" s="478"/>
      <c r="I57" s="478"/>
      <c r="J57" s="478"/>
      <c r="K57" s="177"/>
    </row>
    <row r="58" spans="2:16" s="427" customFormat="1">
      <c r="B58" s="480"/>
      <c r="C58" s="385"/>
      <c r="D58" s="479"/>
      <c r="E58" s="481"/>
      <c r="F58" s="481"/>
      <c r="G58" s="481"/>
      <c r="H58" s="481"/>
      <c r="I58" s="481"/>
      <c r="J58" s="481"/>
      <c r="K58" s="140"/>
      <c r="L58" s="385"/>
      <c r="N58" s="140"/>
      <c r="O58" s="140"/>
      <c r="P58" s="140"/>
    </row>
    <row r="60" spans="2:16" s="427" customFormat="1">
      <c r="B60" s="480"/>
      <c r="C60" s="140"/>
      <c r="D60" s="423"/>
      <c r="E60" s="424"/>
      <c r="F60" s="424"/>
      <c r="G60" s="424"/>
      <c r="H60" s="424"/>
      <c r="I60" s="424"/>
      <c r="J60" s="424"/>
      <c r="K60" s="140"/>
      <c r="N60" s="140"/>
      <c r="O60" s="140"/>
      <c r="P60" s="140"/>
    </row>
    <row r="62" spans="2:16" s="427" customFormat="1">
      <c r="B62" s="480"/>
      <c r="C62" s="140"/>
      <c r="D62" s="423"/>
      <c r="E62" s="424"/>
      <c r="F62" s="424"/>
      <c r="G62" s="424"/>
      <c r="H62" s="424"/>
      <c r="I62" s="424"/>
      <c r="J62" s="424"/>
      <c r="K62" s="140"/>
      <c r="N62" s="140"/>
      <c r="O62" s="140"/>
      <c r="P62" s="140"/>
    </row>
    <row r="63" spans="2:16" s="177" customFormat="1">
      <c r="B63" s="189"/>
      <c r="C63" s="140"/>
      <c r="D63" s="423"/>
      <c r="E63" s="424"/>
      <c r="F63" s="424"/>
      <c r="G63" s="424"/>
      <c r="H63" s="424"/>
      <c r="I63" s="424"/>
      <c r="J63" s="424"/>
      <c r="K63" s="140"/>
      <c r="L63" s="140"/>
      <c r="N63" s="140"/>
      <c r="O63" s="140"/>
      <c r="P63" s="140"/>
    </row>
    <row r="64" spans="2:16" s="385" customFormat="1">
      <c r="B64" s="480"/>
      <c r="C64" s="140"/>
      <c r="D64" s="423"/>
      <c r="E64" s="424"/>
      <c r="F64" s="424"/>
      <c r="G64" s="424"/>
      <c r="H64" s="424"/>
      <c r="I64" s="424"/>
      <c r="J64" s="424"/>
      <c r="K64" s="140"/>
      <c r="L64" s="427"/>
      <c r="N64" s="140"/>
      <c r="O64" s="140"/>
      <c r="P64" s="140"/>
    </row>
  </sheetData>
  <sortState xmlns:xlrd2="http://schemas.microsoft.com/office/spreadsheetml/2017/richdata2" ref="N12:O43">
    <sortCondition descending="1" ref="O11:O43"/>
  </sortState>
  <mergeCells count="4">
    <mergeCell ref="N9:N10"/>
    <mergeCell ref="C1:K1"/>
    <mergeCell ref="C2:K2"/>
    <mergeCell ref="A3:K11"/>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theme="1"/>
    <pageSetUpPr fitToPage="1"/>
  </sheetPr>
  <dimension ref="A1"/>
  <sheetViews>
    <sheetView showGridLines="0" view="pageBreakPreview" topLeftCell="A7" zoomScale="85" zoomScaleNormal="100" zoomScaleSheetLayoutView="85" workbookViewId="0">
      <selection activeCell="O40" sqref="O40"/>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tabColor rgb="FF0070C0"/>
    <pageSetUpPr fitToPage="1"/>
  </sheetPr>
  <dimension ref="A1:N64"/>
  <sheetViews>
    <sheetView showGridLines="0" view="pageBreakPreview" topLeftCell="A27" zoomScale="85" zoomScaleNormal="100" zoomScaleSheetLayoutView="85" workbookViewId="0">
      <selection activeCell="O13" sqref="O13"/>
    </sheetView>
  </sheetViews>
  <sheetFormatPr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4" ht="48" customHeight="1">
      <c r="A1" s="1449" t="s">
        <v>416</v>
      </c>
      <c r="B1" s="1450"/>
      <c r="C1" s="1450"/>
      <c r="D1" s="1450"/>
      <c r="E1" s="1450"/>
      <c r="F1" s="1450"/>
      <c r="G1" s="1450"/>
      <c r="H1" s="1450"/>
      <c r="I1" s="63"/>
    </row>
    <row r="2" spans="1:14" ht="24" customHeight="1" thickBot="1">
      <c r="A2" s="1447" t="str">
        <f>+'Resumen '!O1</f>
        <v>Período:  Diciembre 2009 - Marzo 2026</v>
      </c>
      <c r="B2" s="1448"/>
      <c r="C2" s="1448"/>
      <c r="D2" s="1448"/>
      <c r="E2" s="1448"/>
      <c r="F2" s="1448"/>
      <c r="G2" s="1448"/>
      <c r="H2" s="1448"/>
    </row>
    <row r="3" spans="1:14" ht="77.25" customHeight="1">
      <c r="A3" s="1444" t="s">
        <v>990</v>
      </c>
      <c r="B3" s="1445"/>
      <c r="C3" s="1445"/>
      <c r="D3" s="1445"/>
      <c r="E3" s="1445"/>
      <c r="F3" s="1445"/>
      <c r="G3" s="1445"/>
      <c r="H3" s="1445"/>
    </row>
    <row r="4" spans="1:14" ht="16.5" customHeight="1">
      <c r="A4" s="1446"/>
      <c r="B4" s="1446"/>
      <c r="C4" s="1446"/>
      <c r="D4" s="1446"/>
      <c r="E4" s="1446"/>
      <c r="F4" s="1446"/>
      <c r="G4" s="1446"/>
      <c r="H4" s="1446"/>
    </row>
    <row r="5" spans="1:14" ht="13.5" customHeight="1">
      <c r="A5" s="1446"/>
      <c r="B5" s="1446"/>
      <c r="C5" s="1446"/>
      <c r="D5" s="1446"/>
      <c r="E5" s="1446"/>
      <c r="F5" s="1446"/>
      <c r="G5" s="1446"/>
      <c r="H5" s="1446"/>
    </row>
    <row r="6" spans="1:14" ht="13.5" customHeight="1">
      <c r="A6" s="1446"/>
      <c r="B6" s="1446"/>
      <c r="C6" s="1446"/>
      <c r="D6" s="1446"/>
      <c r="E6" s="1446"/>
      <c r="F6" s="1446"/>
      <c r="G6" s="1446"/>
      <c r="H6" s="1446"/>
    </row>
    <row r="7" spans="1:14">
      <c r="A7" s="1446"/>
      <c r="B7" s="1446"/>
      <c r="C7" s="1446"/>
      <c r="D7" s="1446"/>
      <c r="E7" s="1446"/>
      <c r="F7" s="1446"/>
      <c r="G7" s="1446"/>
      <c r="H7" s="1446"/>
    </row>
    <row r="8" spans="1:14" ht="13.5" customHeight="1">
      <c r="A8" s="1446"/>
      <c r="B8" s="1446"/>
      <c r="C8" s="1446"/>
      <c r="D8" s="1446"/>
      <c r="E8" s="1446"/>
      <c r="F8" s="1446"/>
      <c r="G8" s="1446"/>
      <c r="H8" s="1446"/>
    </row>
    <row r="9" spans="1:14" ht="13.5" customHeight="1">
      <c r="A9" s="1446"/>
      <c r="B9" s="1446"/>
      <c r="C9" s="1446"/>
      <c r="D9" s="1446"/>
      <c r="E9" s="1446"/>
      <c r="F9" s="1446"/>
      <c r="G9" s="1446"/>
      <c r="H9" s="1446"/>
      <c r="J9">
        <f>+B30</f>
        <v>118588</v>
      </c>
      <c r="K9">
        <f>+C30</f>
        <v>47196</v>
      </c>
      <c r="L9">
        <f>+G30</f>
        <v>32035</v>
      </c>
      <c r="M9">
        <f>+H30</f>
        <v>33998</v>
      </c>
      <c r="N9">
        <f>+F30</f>
        <v>5359</v>
      </c>
    </row>
    <row r="10" spans="1:14" ht="125.25" customHeight="1">
      <c r="A10" s="1446"/>
      <c r="B10" s="1446"/>
      <c r="C10" s="1446"/>
      <c r="D10" s="1446"/>
      <c r="E10" s="1446"/>
      <c r="F10" s="1446"/>
      <c r="G10" s="1446"/>
      <c r="H10" s="1446"/>
    </row>
    <row r="11" spans="1:14" s="59" customFormat="1" ht="45" customHeight="1">
      <c r="A11" s="341"/>
      <c r="B11" s="342"/>
      <c r="C11" s="1443" t="s">
        <v>417</v>
      </c>
      <c r="D11" s="1443"/>
      <c r="E11" s="1443"/>
      <c r="F11" s="839" t="s">
        <v>418</v>
      </c>
      <c r="G11" s="839" t="s">
        <v>419</v>
      </c>
      <c r="H11" s="839" t="s">
        <v>420</v>
      </c>
    </row>
    <row r="12" spans="1:14" s="60" customFormat="1" ht="55.5" customHeight="1">
      <c r="A12" s="839" t="s">
        <v>99</v>
      </c>
      <c r="B12" s="839" t="s">
        <v>421</v>
      </c>
      <c r="C12" s="839" t="s">
        <v>422</v>
      </c>
      <c r="D12" s="839" t="s">
        <v>423</v>
      </c>
      <c r="E12" s="839" t="s">
        <v>424</v>
      </c>
      <c r="F12" s="839" t="s">
        <v>425</v>
      </c>
      <c r="G12" s="839" t="s">
        <v>426</v>
      </c>
      <c r="H12" s="839" t="s">
        <v>427</v>
      </c>
    </row>
    <row r="13" spans="1:14" s="59" customFormat="1" ht="18.75">
      <c r="A13" s="840">
        <v>2009</v>
      </c>
      <c r="B13" s="841">
        <f t="shared" ref="B13:B23" si="0">+D13+E13+F13+G13+H13</f>
        <v>18748</v>
      </c>
      <c r="C13" s="842">
        <f t="shared" ref="C13:C30" si="1">+E13+D13</f>
        <v>18748</v>
      </c>
      <c r="D13" s="843">
        <v>18748</v>
      </c>
      <c r="E13" s="843">
        <v>0</v>
      </c>
      <c r="F13" s="843">
        <v>0</v>
      </c>
      <c r="G13" s="843">
        <v>0</v>
      </c>
      <c r="H13" s="843">
        <v>0</v>
      </c>
    </row>
    <row r="14" spans="1:14" s="59" customFormat="1" ht="18.75">
      <c r="A14" s="840">
        <v>2010</v>
      </c>
      <c r="B14" s="841">
        <f t="shared" si="0"/>
        <v>27105</v>
      </c>
      <c r="C14" s="842">
        <f t="shared" si="1"/>
        <v>27105</v>
      </c>
      <c r="D14" s="843">
        <v>27105</v>
      </c>
      <c r="E14" s="843">
        <v>0</v>
      </c>
      <c r="F14" s="843">
        <v>0</v>
      </c>
      <c r="G14" s="843">
        <v>0</v>
      </c>
      <c r="H14" s="843">
        <v>0</v>
      </c>
    </row>
    <row r="15" spans="1:14" s="59" customFormat="1" ht="18.75">
      <c r="A15" s="840">
        <v>2011</v>
      </c>
      <c r="B15" s="841">
        <f t="shared" si="0"/>
        <v>29726</v>
      </c>
      <c r="C15" s="842">
        <f t="shared" si="1"/>
        <v>29726</v>
      </c>
      <c r="D15" s="843">
        <v>29726</v>
      </c>
      <c r="E15" s="843">
        <v>0</v>
      </c>
      <c r="F15" s="843">
        <v>0</v>
      </c>
      <c r="G15" s="843">
        <v>0</v>
      </c>
      <c r="H15" s="843">
        <v>0</v>
      </c>
    </row>
    <row r="16" spans="1:14" s="59" customFormat="1" ht="18.75">
      <c r="A16" s="840">
        <v>2012</v>
      </c>
      <c r="B16" s="841">
        <f t="shared" si="0"/>
        <v>30703</v>
      </c>
      <c r="C16" s="842">
        <f t="shared" si="1"/>
        <v>30703</v>
      </c>
      <c r="D16" s="843">
        <v>30703</v>
      </c>
      <c r="E16" s="843">
        <v>0</v>
      </c>
      <c r="F16" s="843">
        <v>0</v>
      </c>
      <c r="G16" s="843">
        <v>0</v>
      </c>
      <c r="H16" s="843">
        <v>0</v>
      </c>
    </row>
    <row r="17" spans="1:10" ht="15.75">
      <c r="A17" s="840">
        <v>2013</v>
      </c>
      <c r="B17" s="841">
        <f t="shared" si="0"/>
        <v>25205</v>
      </c>
      <c r="C17" s="842">
        <f t="shared" si="1"/>
        <v>25205</v>
      </c>
      <c r="D17" s="843">
        <v>25205</v>
      </c>
      <c r="E17" s="843">
        <v>0</v>
      </c>
      <c r="F17" s="843">
        <v>0</v>
      </c>
      <c r="G17" s="843">
        <v>0</v>
      </c>
      <c r="H17" s="843">
        <v>0</v>
      </c>
    </row>
    <row r="18" spans="1:10" ht="15.75">
      <c r="A18" s="840">
        <v>2014</v>
      </c>
      <c r="B18" s="841">
        <f t="shared" si="0"/>
        <v>30370</v>
      </c>
      <c r="C18" s="842">
        <f t="shared" si="1"/>
        <v>30370</v>
      </c>
      <c r="D18" s="843">
        <v>30370</v>
      </c>
      <c r="E18" s="843">
        <v>0</v>
      </c>
      <c r="F18" s="843">
        <v>0</v>
      </c>
      <c r="G18" s="843">
        <v>0</v>
      </c>
      <c r="H18" s="843">
        <v>0</v>
      </c>
    </row>
    <row r="19" spans="1:10" ht="15.75">
      <c r="A19" s="840">
        <v>2015</v>
      </c>
      <c r="B19" s="841">
        <f t="shared" si="0"/>
        <v>30529</v>
      </c>
      <c r="C19" s="842">
        <f t="shared" si="1"/>
        <v>30529</v>
      </c>
      <c r="D19" s="843">
        <v>30529</v>
      </c>
      <c r="E19" s="843">
        <v>0</v>
      </c>
      <c r="F19" s="843">
        <v>0</v>
      </c>
      <c r="G19" s="843">
        <v>0</v>
      </c>
      <c r="H19" s="843">
        <v>0</v>
      </c>
    </row>
    <row r="20" spans="1:10" s="91" customFormat="1" ht="15.75">
      <c r="A20" s="840">
        <v>2016</v>
      </c>
      <c r="B20" s="841">
        <f t="shared" si="0"/>
        <v>27409</v>
      </c>
      <c r="C20" s="842">
        <f t="shared" si="1"/>
        <v>27409</v>
      </c>
      <c r="D20" s="843">
        <v>27409</v>
      </c>
      <c r="E20" s="843">
        <v>0</v>
      </c>
      <c r="F20" s="843">
        <v>0</v>
      </c>
      <c r="G20" s="843">
        <v>0</v>
      </c>
      <c r="H20" s="843">
        <v>0</v>
      </c>
    </row>
    <row r="21" spans="1:10" ht="15.75">
      <c r="A21" s="840">
        <v>2017</v>
      </c>
      <c r="B21" s="841">
        <f t="shared" si="0"/>
        <v>72326</v>
      </c>
      <c r="C21" s="842">
        <f t="shared" si="1"/>
        <v>26338</v>
      </c>
      <c r="D21" s="843">
        <v>26338</v>
      </c>
      <c r="E21" s="843">
        <v>0</v>
      </c>
      <c r="F21" s="843">
        <v>4623</v>
      </c>
      <c r="G21" s="843">
        <v>19613</v>
      </c>
      <c r="H21" s="843">
        <v>21752</v>
      </c>
    </row>
    <row r="22" spans="1:10" ht="15.75">
      <c r="A22" s="840">
        <v>2018</v>
      </c>
      <c r="B22" s="841">
        <f t="shared" si="0"/>
        <v>76197</v>
      </c>
      <c r="C22" s="842">
        <f t="shared" si="1"/>
        <v>25266</v>
      </c>
      <c r="D22" s="843">
        <v>25266</v>
      </c>
      <c r="E22" s="843">
        <v>0</v>
      </c>
      <c r="F22" s="843">
        <v>5232</v>
      </c>
      <c r="G22" s="843">
        <v>22744</v>
      </c>
      <c r="H22" s="843">
        <v>22955</v>
      </c>
    </row>
    <row r="23" spans="1:10" ht="15.75">
      <c r="A23" s="840">
        <v>2019</v>
      </c>
      <c r="B23" s="841">
        <f t="shared" si="0"/>
        <v>90657</v>
      </c>
      <c r="C23" s="842">
        <f t="shared" si="1"/>
        <v>35260</v>
      </c>
      <c r="D23" s="843">
        <v>23781</v>
      </c>
      <c r="E23" s="843">
        <v>11479</v>
      </c>
      <c r="F23" s="843">
        <v>5670</v>
      </c>
      <c r="G23" s="843">
        <v>25426</v>
      </c>
      <c r="H23" s="843">
        <v>24301</v>
      </c>
    </row>
    <row r="24" spans="1:10" ht="15.75">
      <c r="A24" s="840">
        <v>2020</v>
      </c>
      <c r="B24" s="841">
        <v>95925</v>
      </c>
      <c r="C24" s="842">
        <f t="shared" si="1"/>
        <v>36029</v>
      </c>
      <c r="D24" s="843">
        <v>22156</v>
      </c>
      <c r="E24" s="843">
        <v>13873</v>
      </c>
      <c r="F24" s="843">
        <v>6078</v>
      </c>
      <c r="G24" s="843">
        <v>25900</v>
      </c>
      <c r="H24" s="843">
        <v>27918</v>
      </c>
    </row>
    <row r="25" spans="1:10" ht="15.75">
      <c r="A25" s="840" t="s">
        <v>151</v>
      </c>
      <c r="B25" s="841">
        <f>+D25+E25+F25+G25+H25</f>
        <v>97916</v>
      </c>
      <c r="C25" s="842">
        <f t="shared" si="1"/>
        <v>37207</v>
      </c>
      <c r="D25" s="843">
        <v>20062</v>
      </c>
      <c r="E25" s="843">
        <v>17145</v>
      </c>
      <c r="F25" s="843">
        <v>5922</v>
      </c>
      <c r="G25" s="843">
        <v>26562</v>
      </c>
      <c r="H25" s="843">
        <v>28225</v>
      </c>
    </row>
    <row r="26" spans="1:10" ht="15.75">
      <c r="A26" s="840">
        <v>2022</v>
      </c>
      <c r="B26" s="841">
        <f>+D26+E26+F26+G26+H26</f>
        <v>104426</v>
      </c>
      <c r="C26" s="842">
        <f t="shared" si="1"/>
        <v>40467</v>
      </c>
      <c r="D26" s="843">
        <v>18658</v>
      </c>
      <c r="E26" s="843">
        <v>21809</v>
      </c>
      <c r="F26" s="843">
        <v>5781</v>
      </c>
      <c r="G26" s="843">
        <v>27442</v>
      </c>
      <c r="H26" s="843">
        <v>30736</v>
      </c>
    </row>
    <row r="27" spans="1:10" ht="15.75">
      <c r="A27" s="840" t="s">
        <v>428</v>
      </c>
      <c r="B27" s="841">
        <f>+D27+E27+F27+G27+H27</f>
        <v>111952</v>
      </c>
      <c r="C27" s="842">
        <f t="shared" si="1"/>
        <v>45474</v>
      </c>
      <c r="D27" s="843">
        <v>17514</v>
      </c>
      <c r="E27" s="843">
        <v>27960</v>
      </c>
      <c r="F27" s="843">
        <v>5602</v>
      </c>
      <c r="G27" s="843">
        <v>28822</v>
      </c>
      <c r="H27" s="843">
        <v>32054</v>
      </c>
    </row>
    <row r="28" spans="1:10" ht="15.75">
      <c r="A28" s="840" t="s">
        <v>429</v>
      </c>
      <c r="B28" s="841">
        <f>+D28+E28+F28+G28+H28</f>
        <v>115202</v>
      </c>
      <c r="C28" s="842">
        <f t="shared" si="1"/>
        <v>46675</v>
      </c>
      <c r="D28" s="843">
        <v>16476</v>
      </c>
      <c r="E28" s="843">
        <v>30199</v>
      </c>
      <c r="F28" s="843">
        <v>5721</v>
      </c>
      <c r="G28" s="843">
        <v>30324</v>
      </c>
      <c r="H28" s="843">
        <v>32482</v>
      </c>
    </row>
    <row r="29" spans="1:10" ht="15.75">
      <c r="A29" s="840" t="s">
        <v>240</v>
      </c>
      <c r="B29" s="841">
        <v>118983</v>
      </c>
      <c r="C29" s="842">
        <v>47264</v>
      </c>
      <c r="D29" s="843">
        <v>15555</v>
      </c>
      <c r="E29" s="843">
        <v>31709</v>
      </c>
      <c r="F29" s="843">
        <v>5460</v>
      </c>
      <c r="G29" s="843">
        <v>32159</v>
      </c>
      <c r="H29" s="843">
        <v>34100</v>
      </c>
    </row>
    <row r="30" spans="1:10" ht="15.75">
      <c r="A30" s="840" t="s">
        <v>970</v>
      </c>
      <c r="B30" s="841">
        <f>+D30+E30+F30+G30+H30</f>
        <v>118588</v>
      </c>
      <c r="C30" s="842">
        <f t="shared" si="1"/>
        <v>47196</v>
      </c>
      <c r="D30" s="843">
        <f>+'Resumen '!I8</f>
        <v>15083</v>
      </c>
      <c r="E30" s="843">
        <f>+'Resumen '!J8</f>
        <v>32113</v>
      </c>
      <c r="F30" s="843">
        <f>+'Resumen '!K8</f>
        <v>5359</v>
      </c>
      <c r="G30" s="843">
        <f>+'Resumen '!L8</f>
        <v>32035</v>
      </c>
      <c r="H30" s="843">
        <f>+'Resumen '!M8</f>
        <v>33998</v>
      </c>
      <c r="J30">
        <f>+H30+G30</f>
        <v>66033</v>
      </c>
    </row>
    <row r="31" spans="1:10" ht="29.25" customHeight="1">
      <c r="A31" s="1451" t="s">
        <v>430</v>
      </c>
      <c r="B31" s="1451"/>
      <c r="C31" s="1451"/>
      <c r="D31" s="1451"/>
      <c r="E31" s="1451"/>
      <c r="F31" s="1451"/>
      <c r="G31" s="1451"/>
      <c r="H31" s="1451"/>
      <c r="J31" s="37">
        <f>+C30/B30</f>
        <v>0.39798293250581845</v>
      </c>
    </row>
    <row r="32" spans="1:10" ht="27" customHeight="1">
      <c r="A32" s="1442" t="s">
        <v>431</v>
      </c>
      <c r="B32" s="1442"/>
      <c r="C32" s="1442"/>
      <c r="D32" s="1442"/>
      <c r="E32" s="1442"/>
      <c r="F32" s="1442"/>
      <c r="G32" s="1442"/>
      <c r="H32" s="1442"/>
      <c r="J32" s="37"/>
    </row>
    <row r="33" spans="2:9" ht="15.75">
      <c r="D33" s="3"/>
      <c r="E33" s="3"/>
      <c r="F33" s="3"/>
      <c r="G33" s="3"/>
      <c r="H33" s="3"/>
      <c r="I33" s="3"/>
    </row>
    <row r="34" spans="2:9" ht="15.75">
      <c r="D34" s="3"/>
      <c r="E34" s="3"/>
      <c r="F34" s="3"/>
      <c r="G34" s="3"/>
      <c r="H34" s="3"/>
    </row>
    <row r="35" spans="2:9" ht="15.75">
      <c r="D35" s="3"/>
      <c r="E35" s="3"/>
      <c r="F35" s="3"/>
      <c r="G35" s="3"/>
      <c r="H35" s="3"/>
    </row>
    <row r="36" spans="2:9" ht="18.75">
      <c r="B36" s="104"/>
      <c r="C36" s="104"/>
      <c r="D36" s="3"/>
      <c r="E36" s="3"/>
      <c r="F36" s="3"/>
      <c r="G36" s="3"/>
      <c r="H36" s="3"/>
    </row>
    <row r="37" spans="2:9" ht="18.75">
      <c r="B37" s="103"/>
      <c r="C37" s="103"/>
    </row>
    <row r="64" spans="9:9" ht="29.25" customHeight="1">
      <c r="I64" s="68"/>
    </row>
  </sheetData>
  <mergeCells count="6">
    <mergeCell ref="A32:H32"/>
    <mergeCell ref="C11:E11"/>
    <mergeCell ref="A3:H10"/>
    <mergeCell ref="A2:H2"/>
    <mergeCell ref="A1:H1"/>
    <mergeCell ref="A31:H31"/>
  </mergeCells>
  <conditionalFormatting sqref="A13:H30">
    <cfRule type="cellIs" dxfId="25" priority="3" operator="equal">
      <formula>0</formula>
    </cfRule>
  </conditionalFormatting>
  <pageMargins left="0.70866141732283472" right="0.70866141732283472" top="0.74803149606299213" bottom="0.74803149606299213" header="0.31496062992125984" footer="0.31496062992125984"/>
  <pageSetup paperSize="119" scale="2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J15"/>
  <sheetViews>
    <sheetView showGridLines="0" view="pageBreakPreview" zoomScale="115" zoomScaleNormal="100" zoomScaleSheetLayoutView="115" workbookViewId="0">
      <selection activeCell="B13" sqref="B13"/>
    </sheetView>
  </sheetViews>
  <sheetFormatPr defaultColWidth="11.42578125" defaultRowHeight="14.25"/>
  <cols>
    <col min="1" max="1" width="26.42578125" style="140" customWidth="1"/>
    <col min="2" max="2" width="19.7109375" style="140" customWidth="1"/>
    <col min="3" max="3" width="13.7109375" style="140" bestFit="1" customWidth="1"/>
    <col min="4" max="5" width="6.7109375" style="140" customWidth="1"/>
    <col min="6" max="6" width="21.85546875" style="140" customWidth="1"/>
    <col min="7" max="16384" width="11.42578125" style="140"/>
  </cols>
  <sheetData>
    <row r="1" spans="1:10" s="239" customFormat="1" ht="39" customHeight="1">
      <c r="A1" s="1401" t="s">
        <v>432</v>
      </c>
      <c r="B1" s="1401"/>
      <c r="C1" s="1401"/>
      <c r="D1" s="1401"/>
      <c r="E1" s="1401"/>
      <c r="F1" s="1401"/>
      <c r="G1" s="1401"/>
      <c r="H1" s="1401"/>
      <c r="I1" s="1401"/>
      <c r="J1" s="1401"/>
    </row>
    <row r="2" spans="1:10" ht="22.5" customHeight="1">
      <c r="A2" s="1401" t="str">
        <f>+'4. SFS-RC'!A2:L2</f>
        <v>Período: Marzo 2026</v>
      </c>
      <c r="B2" s="1401"/>
      <c r="C2" s="1401"/>
      <c r="D2" s="1401"/>
      <c r="E2" s="1401"/>
      <c r="F2" s="1401"/>
      <c r="G2" s="1401"/>
      <c r="H2" s="1401"/>
      <c r="I2" s="1401"/>
      <c r="J2" s="1401"/>
    </row>
    <row r="3" spans="1:10" ht="65.25" customHeight="1">
      <c r="A3" s="1452" t="s">
        <v>991</v>
      </c>
      <c r="B3" s="1452"/>
      <c r="C3" s="1452"/>
      <c r="D3" s="1452"/>
      <c r="E3" s="1452"/>
      <c r="F3" s="1452"/>
      <c r="G3" s="1452"/>
      <c r="H3" s="1452"/>
      <c r="I3" s="1452"/>
      <c r="J3" s="1452"/>
    </row>
    <row r="4" spans="1:10" ht="26.25" customHeight="1">
      <c r="A4" s="1452"/>
      <c r="B4" s="1452"/>
      <c r="C4" s="1452"/>
      <c r="D4" s="1452"/>
      <c r="E4" s="1452"/>
      <c r="F4" s="1452"/>
      <c r="G4" s="1452"/>
      <c r="H4" s="1452"/>
      <c r="I4" s="1452"/>
      <c r="J4" s="1452"/>
    </row>
    <row r="5" spans="1:10" ht="16.5" customHeight="1"/>
    <row r="6" spans="1:10" ht="15">
      <c r="A6" s="507" t="s">
        <v>127</v>
      </c>
      <c r="B6" s="508" t="s">
        <v>90</v>
      </c>
      <c r="C6" s="508" t="s">
        <v>100</v>
      </c>
    </row>
    <row r="7" spans="1:10" ht="15">
      <c r="A7" s="623" t="s">
        <v>433</v>
      </c>
      <c r="B7" s="1326">
        <v>84215.712140004602</v>
      </c>
      <c r="C7" s="1244">
        <f>+Tabla4754616580[[#This Row],[Total]]/$B$9</f>
        <v>0.71015374354913319</v>
      </c>
      <c r="E7" s="168"/>
    </row>
    <row r="8" spans="1:10" ht="15">
      <c r="A8" s="623" t="s">
        <v>434</v>
      </c>
      <c r="B8" s="1326">
        <v>34372.287859995398</v>
      </c>
      <c r="C8" s="1244">
        <f>+Tabla4754616580[[#This Row],[Total]]/$B$9</f>
        <v>0.28984625645086687</v>
      </c>
      <c r="E8" s="168"/>
    </row>
    <row r="9" spans="1:10" ht="15">
      <c r="A9" s="844" t="s">
        <v>93</v>
      </c>
      <c r="B9" s="771">
        <f>SUM(B7:B8)</f>
        <v>118588</v>
      </c>
      <c r="C9" s="772">
        <f>SUM(C7:C8)</f>
        <v>1</v>
      </c>
    </row>
    <row r="10" spans="1:10" ht="15">
      <c r="A10" s="844" t="s">
        <v>435</v>
      </c>
      <c r="B10" s="845">
        <f>+B8/B7</f>
        <v>0.40814578404149943</v>
      </c>
      <c r="C10" s="846"/>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J18"/>
  <sheetViews>
    <sheetView showGridLines="0" view="pageBreakPreview" zoomScale="115" zoomScaleNormal="100" zoomScaleSheetLayoutView="115" workbookViewId="0">
      <selection activeCell="A7" sqref="A7:C11"/>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18.85546875" style="140" customWidth="1"/>
    <col min="6" max="6" width="21.85546875" style="140" customWidth="1"/>
    <col min="7" max="16384" width="11.42578125" style="140"/>
  </cols>
  <sheetData>
    <row r="1" spans="1:10" s="239" customFormat="1" ht="39" customHeight="1">
      <c r="A1" s="1401" t="s">
        <v>436</v>
      </c>
      <c r="B1" s="1401"/>
      <c r="C1" s="1401"/>
      <c r="D1" s="1401"/>
      <c r="E1" s="1401"/>
      <c r="F1" s="1401"/>
      <c r="G1" s="1401"/>
      <c r="H1" s="1401"/>
      <c r="I1" s="1401"/>
      <c r="J1" s="1401"/>
    </row>
    <row r="2" spans="1:10" ht="22.5" customHeight="1">
      <c r="A2" s="1401" t="str">
        <f>+'4. SFS-RC'!A2:L2</f>
        <v>Período: Marzo 2026</v>
      </c>
      <c r="B2" s="1401"/>
      <c r="C2" s="1401"/>
      <c r="D2" s="1401"/>
      <c r="E2" s="1401"/>
      <c r="F2" s="1401"/>
      <c r="G2" s="1401"/>
      <c r="H2" s="1401"/>
      <c r="I2" s="1401"/>
      <c r="J2" s="1401"/>
    </row>
    <row r="3" spans="1:10" ht="102" customHeight="1">
      <c r="A3" s="1453" t="s">
        <v>952</v>
      </c>
      <c r="B3" s="1453"/>
      <c r="C3" s="1453"/>
      <c r="D3" s="1453"/>
      <c r="E3" s="1453"/>
      <c r="F3" s="1453"/>
      <c r="G3" s="1453"/>
      <c r="H3" s="1453"/>
      <c r="I3" s="1453"/>
      <c r="J3" s="1453"/>
    </row>
    <row r="4" spans="1:10" ht="77.25" customHeight="1">
      <c r="A4" s="1453"/>
      <c r="B4" s="1453"/>
      <c r="C4" s="1453"/>
      <c r="D4" s="1453"/>
      <c r="E4" s="1453"/>
      <c r="F4" s="1453"/>
      <c r="G4" s="1453"/>
      <c r="H4" s="1453"/>
      <c r="I4" s="1453"/>
      <c r="J4" s="1453"/>
    </row>
    <row r="5" spans="1:10" ht="6" customHeight="1">
      <c r="A5" s="473"/>
      <c r="B5" s="473"/>
      <c r="C5" s="473"/>
    </row>
    <row r="6" spans="1:10" ht="16.5" customHeight="1"/>
    <row r="7" spans="1:10" ht="16.5" customHeight="1">
      <c r="A7" s="507" t="s">
        <v>437</v>
      </c>
      <c r="B7" s="508" t="s">
        <v>90</v>
      </c>
      <c r="C7" s="508" t="s">
        <v>100</v>
      </c>
    </row>
    <row r="8" spans="1:10" ht="16.5" customHeight="1">
      <c r="A8" s="509" t="s">
        <v>438</v>
      </c>
      <c r="B8" s="1326">
        <v>114321.74998108974</v>
      </c>
      <c r="C8" s="768">
        <f>+Tabla47546165[[#This Row],[Total]]/$B$11</f>
        <v>0.96391081078809571</v>
      </c>
      <c r="E8" s="1245"/>
    </row>
    <row r="9" spans="1:10" ht="16.5" customHeight="1">
      <c r="A9" s="509" t="s">
        <v>439</v>
      </c>
      <c r="B9" s="1326">
        <v>477.46617584024614</v>
      </c>
      <c r="C9" s="768">
        <f>+Tabla47546165[[#This Row],[Total]]/$B$11</f>
        <v>4.0257851962045002E-3</v>
      </c>
      <c r="E9" s="1245"/>
    </row>
    <row r="10" spans="1:10" ht="15">
      <c r="A10" s="509" t="s">
        <v>440</v>
      </c>
      <c r="B10" s="1326">
        <v>3802.7838430700185</v>
      </c>
      <c r="C10" s="768">
        <f>+Tabla47546165[[#This Row],[Total]]/$B$11</f>
        <v>3.2063404015699716E-2</v>
      </c>
      <c r="E10" s="1245"/>
    </row>
    <row r="11" spans="1:10" ht="15">
      <c r="A11" s="770" t="s">
        <v>93</v>
      </c>
      <c r="B11" s="771">
        <f>SUM(B8:B10)</f>
        <v>118602.00000000001</v>
      </c>
      <c r="C11" s="772">
        <f>SUM(C8:C10)</f>
        <v>0.99999999999999989</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O75"/>
  <sheetViews>
    <sheetView showGridLines="0" view="pageBreakPreview" zoomScale="17" zoomScaleNormal="100" zoomScaleSheetLayoutView="17" workbookViewId="0">
      <pane ySplit="2" topLeftCell="A3" activePane="bottomLeft" state="frozen"/>
      <selection pane="bottomLeft" activeCell="D12" sqref="D12"/>
    </sheetView>
  </sheetViews>
  <sheetFormatPr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238" customFormat="1" ht="190.5" customHeight="1">
      <c r="A1" s="1395" t="s">
        <v>441</v>
      </c>
      <c r="B1" s="1395"/>
      <c r="C1" s="1395"/>
      <c r="D1" s="1395"/>
      <c r="E1" s="1395"/>
      <c r="F1" s="1395"/>
      <c r="G1" s="1395"/>
      <c r="H1" s="1395"/>
      <c r="I1" s="1395"/>
      <c r="J1" s="1395"/>
      <c r="K1" s="1395"/>
    </row>
    <row r="2" spans="1:12" s="238" customFormat="1" ht="100.5" customHeight="1">
      <c r="A2" s="1396" t="str">
        <f>+'Resumen '!O3</f>
        <v>Período: Marzo 2026</v>
      </c>
      <c r="B2" s="1396"/>
      <c r="C2" s="1396"/>
      <c r="D2" s="1396"/>
      <c r="E2" s="1396"/>
      <c r="F2" s="1396"/>
      <c r="G2" s="1396"/>
      <c r="H2" s="1396"/>
      <c r="I2" s="1396"/>
      <c r="J2" s="1396"/>
      <c r="K2" s="1396"/>
    </row>
    <row r="3" spans="1:12" ht="280.5" customHeight="1">
      <c r="A3" s="1454" t="s">
        <v>993</v>
      </c>
      <c r="B3" s="1454"/>
      <c r="C3" s="1454"/>
      <c r="D3" s="1454"/>
      <c r="E3" s="1454"/>
      <c r="F3" s="1454"/>
      <c r="G3" s="1454"/>
      <c r="H3" s="1454"/>
      <c r="I3" s="1454"/>
      <c r="J3" s="1454"/>
      <c r="K3" s="1454"/>
    </row>
    <row r="4" spans="1:12" ht="262.5" customHeight="1">
      <c r="A4" s="1454"/>
      <c r="B4" s="1454"/>
      <c r="C4" s="1454"/>
      <c r="D4" s="1454"/>
      <c r="E4" s="1454"/>
      <c r="F4" s="1454"/>
      <c r="G4" s="1454"/>
      <c r="H4" s="1454"/>
      <c r="I4" s="1454"/>
      <c r="J4" s="1454"/>
      <c r="K4" s="1454"/>
    </row>
    <row r="5" spans="1:12" ht="295.5" customHeight="1">
      <c r="A5" s="1454"/>
      <c r="B5" s="1454"/>
      <c r="C5" s="1454"/>
      <c r="D5" s="1454"/>
      <c r="E5" s="1454"/>
      <c r="F5" s="1454"/>
      <c r="G5" s="1454"/>
      <c r="H5" s="1454"/>
      <c r="I5" s="1454"/>
      <c r="J5" s="1454"/>
      <c r="K5" s="1454"/>
    </row>
    <row r="6" spans="1:12" ht="260.25" customHeight="1">
      <c r="A6" s="1454"/>
      <c r="B6" s="1454"/>
      <c r="C6" s="1454"/>
      <c r="D6" s="1454"/>
      <c r="E6" s="1454"/>
      <c r="F6" s="1454"/>
      <c r="G6" s="1454"/>
      <c r="H6" s="1454"/>
      <c r="I6" s="1454"/>
      <c r="J6" s="1454"/>
      <c r="K6" s="1454"/>
    </row>
    <row r="7" spans="1:12" ht="187.5" customHeight="1">
      <c r="A7" s="1454"/>
      <c r="B7" s="1454"/>
      <c r="C7" s="1454"/>
      <c r="D7" s="1454"/>
      <c r="E7" s="1454"/>
      <c r="F7" s="1454"/>
      <c r="G7" s="1454"/>
      <c r="H7" s="1454"/>
      <c r="I7" s="1454"/>
      <c r="J7" s="1454"/>
      <c r="K7" s="1454"/>
    </row>
    <row r="8" spans="1:12" s="229" customFormat="1" ht="120">
      <c r="A8" s="544" t="s">
        <v>992</v>
      </c>
      <c r="B8" s="545" t="s">
        <v>343</v>
      </c>
      <c r="C8" s="545" t="s">
        <v>100</v>
      </c>
      <c r="D8" s="545" t="s">
        <v>197</v>
      </c>
      <c r="E8" s="545" t="s">
        <v>198</v>
      </c>
      <c r="F8" s="545" t="s">
        <v>96</v>
      </c>
      <c r="G8" s="546" t="s">
        <v>199</v>
      </c>
      <c r="H8" s="523"/>
      <c r="I8" s="524"/>
      <c r="J8" s="524"/>
      <c r="K8" s="524"/>
    </row>
    <row r="9" spans="1:12" s="496" customFormat="1" ht="60" customHeight="1">
      <c r="A9" s="824" t="s">
        <v>200</v>
      </c>
      <c r="B9" s="824">
        <f>+D9+F9</f>
        <v>813</v>
      </c>
      <c r="C9" s="825">
        <f>+B9/$B$27</f>
        <v>6.8556683644213582E-3</v>
      </c>
      <c r="D9" s="826">
        <f>'Resumen '!C191</f>
        <v>412</v>
      </c>
      <c r="E9" s="827">
        <f>D9/B9</f>
        <v>0.50676506765067653</v>
      </c>
      <c r="F9" s="826">
        <f>'Resumen '!D191</f>
        <v>401</v>
      </c>
      <c r="G9" s="828">
        <f>+F9/B9</f>
        <v>0.49323493234932347</v>
      </c>
      <c r="H9" s="525"/>
      <c r="I9" s="526"/>
      <c r="J9" s="526"/>
      <c r="K9" s="526"/>
    </row>
    <row r="10" spans="1:12" s="496" customFormat="1" ht="63" customHeight="1">
      <c r="A10" s="824" t="s">
        <v>202</v>
      </c>
      <c r="B10" s="824">
        <f t="shared" ref="B10:B26" si="0">+D10+F10</f>
        <v>1891</v>
      </c>
      <c r="C10" s="825">
        <f t="shared" ref="C10:C27" si="1">+B10/$B$27</f>
        <v>1.5945964178500353E-2</v>
      </c>
      <c r="D10" s="826">
        <f>'Resumen '!C192</f>
        <v>962</v>
      </c>
      <c r="E10" s="827">
        <f t="shared" ref="E10:E27" si="2">D10/B10</f>
        <v>0.50872554204124798</v>
      </c>
      <c r="F10" s="826">
        <f>'Resumen '!D192</f>
        <v>929</v>
      </c>
      <c r="G10" s="828">
        <f t="shared" ref="G10:G27" si="3">+F10/B10</f>
        <v>0.49127445795875196</v>
      </c>
      <c r="H10" s="525"/>
      <c r="I10" s="497"/>
      <c r="J10" s="497"/>
      <c r="K10" s="497"/>
      <c r="L10" s="498"/>
    </row>
    <row r="11" spans="1:12" s="496" customFormat="1" ht="60">
      <c r="A11" s="824" t="s">
        <v>204</v>
      </c>
      <c r="B11" s="824">
        <f t="shared" si="0"/>
        <v>3288</v>
      </c>
      <c r="C11" s="825">
        <f t="shared" si="1"/>
        <v>2.7726245488582317E-2</v>
      </c>
      <c r="D11" s="826">
        <f>'Resumen '!C193</f>
        <v>1666</v>
      </c>
      <c r="E11" s="827">
        <f t="shared" si="2"/>
        <v>0.50669099756690994</v>
      </c>
      <c r="F11" s="826">
        <f>'Resumen '!D193</f>
        <v>1622</v>
      </c>
      <c r="G11" s="828">
        <f t="shared" si="3"/>
        <v>0.49330900243309</v>
      </c>
      <c r="H11" s="525"/>
      <c r="I11" s="497"/>
      <c r="J11" s="497"/>
      <c r="K11" s="497"/>
      <c r="L11" s="499"/>
    </row>
    <row r="12" spans="1:12" s="496" customFormat="1" ht="60">
      <c r="A12" s="824" t="s">
        <v>205</v>
      </c>
      <c r="B12" s="824">
        <f t="shared" si="0"/>
        <v>4542</v>
      </c>
      <c r="C12" s="825">
        <f t="shared" si="1"/>
        <v>3.8300671231490536E-2</v>
      </c>
      <c r="D12" s="826">
        <f>'Resumen '!C194</f>
        <v>2209</v>
      </c>
      <c r="E12" s="827">
        <f t="shared" si="2"/>
        <v>0.4863496257155438</v>
      </c>
      <c r="F12" s="826">
        <f>'Resumen '!D194</f>
        <v>2333</v>
      </c>
      <c r="G12" s="828">
        <f t="shared" si="3"/>
        <v>0.51365037428445615</v>
      </c>
      <c r="H12" s="525"/>
      <c r="I12" s="497"/>
      <c r="J12" s="497"/>
      <c r="K12" s="497"/>
      <c r="L12" s="495"/>
    </row>
    <row r="13" spans="1:12" s="496" customFormat="1" ht="60">
      <c r="A13" s="824" t="s">
        <v>206</v>
      </c>
      <c r="B13" s="824">
        <f t="shared" si="0"/>
        <v>2907</v>
      </c>
      <c r="C13" s="825">
        <f t="shared" si="1"/>
        <v>2.4513441494923602E-2</v>
      </c>
      <c r="D13" s="826">
        <f>'Resumen '!C195</f>
        <v>1255</v>
      </c>
      <c r="E13" s="827">
        <f t="shared" si="2"/>
        <v>0.43171654626762984</v>
      </c>
      <c r="F13" s="826">
        <f>'Resumen '!D195</f>
        <v>1652</v>
      </c>
      <c r="G13" s="828">
        <f t="shared" si="3"/>
        <v>0.5682834537323701</v>
      </c>
      <c r="H13" s="525"/>
      <c r="I13" s="497"/>
      <c r="J13" s="497"/>
      <c r="K13" s="497"/>
    </row>
    <row r="14" spans="1:12" s="496" customFormat="1" ht="60">
      <c r="A14" s="824" t="s">
        <v>207</v>
      </c>
      <c r="B14" s="824">
        <f t="shared" si="0"/>
        <v>1252</v>
      </c>
      <c r="C14" s="825">
        <f t="shared" si="1"/>
        <v>1.0557560630080615E-2</v>
      </c>
      <c r="D14" s="826">
        <f>'Resumen '!C196</f>
        <v>498</v>
      </c>
      <c r="E14" s="827">
        <f t="shared" si="2"/>
        <v>0.39776357827476039</v>
      </c>
      <c r="F14" s="826">
        <f>'Resumen '!D196</f>
        <v>754</v>
      </c>
      <c r="G14" s="828">
        <f t="shared" si="3"/>
        <v>0.60223642172523961</v>
      </c>
      <c r="H14" s="525"/>
      <c r="I14" s="497"/>
      <c r="J14" s="497"/>
      <c r="K14" s="497"/>
      <c r="L14" s="495"/>
    </row>
    <row r="15" spans="1:12" s="496" customFormat="1" ht="60">
      <c r="A15" s="824" t="s">
        <v>208</v>
      </c>
      <c r="B15" s="824">
        <f t="shared" si="0"/>
        <v>861</v>
      </c>
      <c r="C15" s="825">
        <f t="shared" si="1"/>
        <v>7.2604310722838737E-3</v>
      </c>
      <c r="D15" s="826">
        <f>'Resumen '!C197</f>
        <v>309</v>
      </c>
      <c r="E15" s="827">
        <f t="shared" si="2"/>
        <v>0.35888501742160278</v>
      </c>
      <c r="F15" s="826">
        <f>'Resumen '!D197</f>
        <v>552</v>
      </c>
      <c r="G15" s="828">
        <f t="shared" si="3"/>
        <v>0.64111498257839716</v>
      </c>
      <c r="H15" s="525"/>
      <c r="I15" s="497"/>
      <c r="J15" s="497"/>
      <c r="K15" s="497"/>
      <c r="L15" s="495"/>
    </row>
    <row r="16" spans="1:12" s="496" customFormat="1" ht="60">
      <c r="A16" s="824" t="s">
        <v>209</v>
      </c>
      <c r="B16" s="824">
        <f t="shared" si="0"/>
        <v>1097</v>
      </c>
      <c r="C16" s="825">
        <f t="shared" si="1"/>
        <v>9.2505143859412421E-3</v>
      </c>
      <c r="D16" s="826">
        <f>'Resumen '!C198</f>
        <v>360</v>
      </c>
      <c r="E16" s="827">
        <f t="shared" si="2"/>
        <v>0.32816773017319961</v>
      </c>
      <c r="F16" s="826">
        <f>'Resumen '!D198</f>
        <v>737</v>
      </c>
      <c r="G16" s="828">
        <f t="shared" si="3"/>
        <v>0.67183226982680033</v>
      </c>
      <c r="H16" s="525"/>
      <c r="I16" s="497"/>
      <c r="J16" s="497"/>
      <c r="K16" s="497"/>
    </row>
    <row r="17" spans="1:12" s="496" customFormat="1" ht="60">
      <c r="A17" s="824" t="s">
        <v>210</v>
      </c>
      <c r="B17" s="824">
        <f t="shared" si="0"/>
        <v>2022</v>
      </c>
      <c r="C17" s="825">
        <f t="shared" si="1"/>
        <v>1.7050629068708471E-2</v>
      </c>
      <c r="D17" s="826">
        <f>'Resumen '!C199</f>
        <v>855</v>
      </c>
      <c r="E17" s="827">
        <f t="shared" si="2"/>
        <v>0.4228486646884273</v>
      </c>
      <c r="F17" s="826">
        <f>'Resumen '!D199</f>
        <v>1167</v>
      </c>
      <c r="G17" s="828">
        <f t="shared" si="3"/>
        <v>0.5771513353115727</v>
      </c>
      <c r="H17" s="525"/>
      <c r="I17" s="497"/>
      <c r="J17" s="497"/>
      <c r="K17" s="497"/>
    </row>
    <row r="18" spans="1:12" s="496" customFormat="1" ht="60">
      <c r="A18" s="824" t="s">
        <v>211</v>
      </c>
      <c r="B18" s="824">
        <f t="shared" si="0"/>
        <v>3670</v>
      </c>
      <c r="C18" s="825">
        <f t="shared" si="1"/>
        <v>3.0947482038654838E-2</v>
      </c>
      <c r="D18" s="826">
        <f>'Resumen '!C200</f>
        <v>1805</v>
      </c>
      <c r="E18" s="827">
        <f t="shared" si="2"/>
        <v>0.49182561307901906</v>
      </c>
      <c r="F18" s="826">
        <f>'Resumen '!D200</f>
        <v>1865</v>
      </c>
      <c r="G18" s="828">
        <f t="shared" si="3"/>
        <v>0.50817438692098094</v>
      </c>
      <c r="H18" s="525"/>
      <c r="I18" s="497"/>
      <c r="J18" s="497"/>
      <c r="K18" s="497"/>
    </row>
    <row r="19" spans="1:12" s="496" customFormat="1" ht="60">
      <c r="A19" s="824" t="s">
        <v>212</v>
      </c>
      <c r="B19" s="824">
        <f t="shared" si="0"/>
        <v>5657</v>
      </c>
      <c r="C19" s="825">
        <f t="shared" si="1"/>
        <v>4.7702971632880224E-2</v>
      </c>
      <c r="D19" s="826">
        <f>'Resumen '!C201</f>
        <v>2904</v>
      </c>
      <c r="E19" s="827">
        <f t="shared" si="2"/>
        <v>0.51334629662365217</v>
      </c>
      <c r="F19" s="826">
        <f>'Resumen '!D201</f>
        <v>2753</v>
      </c>
      <c r="G19" s="828">
        <f t="shared" si="3"/>
        <v>0.48665370337634789</v>
      </c>
      <c r="H19" s="525"/>
      <c r="I19" s="497"/>
      <c r="J19" s="497"/>
      <c r="K19" s="497"/>
    </row>
    <row r="20" spans="1:12" s="496" customFormat="1" ht="60">
      <c r="A20" s="824" t="s">
        <v>213</v>
      </c>
      <c r="B20" s="824">
        <f t="shared" si="0"/>
        <v>8023</v>
      </c>
      <c r="C20" s="825">
        <f t="shared" si="1"/>
        <v>6.7654400107936719E-2</v>
      </c>
      <c r="D20" s="826">
        <f>'Resumen '!C202</f>
        <v>4285</v>
      </c>
      <c r="E20" s="827">
        <f t="shared" si="2"/>
        <v>0.53408949270846318</v>
      </c>
      <c r="F20" s="826">
        <f>'Resumen '!D202</f>
        <v>3738</v>
      </c>
      <c r="G20" s="828">
        <f t="shared" si="3"/>
        <v>0.46591050729153682</v>
      </c>
      <c r="H20" s="525"/>
      <c r="I20" s="497"/>
      <c r="J20" s="497"/>
      <c r="K20" s="497"/>
    </row>
    <row r="21" spans="1:12" s="496" customFormat="1" ht="60">
      <c r="A21" s="824" t="s">
        <v>214</v>
      </c>
      <c r="B21" s="824">
        <f t="shared" si="0"/>
        <v>11240</v>
      </c>
      <c r="C21" s="825">
        <f t="shared" si="1"/>
        <v>9.4781934091139067E-2</v>
      </c>
      <c r="D21" s="826">
        <f>'Resumen '!C203</f>
        <v>5434</v>
      </c>
      <c r="E21" s="827">
        <f t="shared" si="2"/>
        <v>0.48345195729537366</v>
      </c>
      <c r="F21" s="826">
        <f>'Resumen '!D203</f>
        <v>5806</v>
      </c>
      <c r="G21" s="828">
        <f t="shared" si="3"/>
        <v>0.51654804270462629</v>
      </c>
      <c r="H21" s="525"/>
      <c r="I21" s="497"/>
      <c r="J21" s="497"/>
      <c r="K21" s="497"/>
    </row>
    <row r="22" spans="1:12" s="496" customFormat="1" ht="60">
      <c r="A22" s="824" t="s">
        <v>215</v>
      </c>
      <c r="B22" s="824">
        <f t="shared" si="0"/>
        <v>14557</v>
      </c>
      <c r="C22" s="825">
        <f t="shared" si="1"/>
        <v>0.12275272371572166</v>
      </c>
      <c r="D22" s="826">
        <f>'Resumen '!C204</f>
        <v>6373</v>
      </c>
      <c r="E22" s="827">
        <f t="shared" si="2"/>
        <v>0.43779624922717592</v>
      </c>
      <c r="F22" s="826">
        <f>'Resumen '!D204</f>
        <v>8184</v>
      </c>
      <c r="G22" s="828">
        <f t="shared" si="3"/>
        <v>0.56220375077282403</v>
      </c>
      <c r="H22" s="525"/>
      <c r="I22" s="497"/>
      <c r="J22" s="497"/>
      <c r="K22" s="497"/>
      <c r="L22" s="495"/>
    </row>
    <row r="23" spans="1:12" s="496" customFormat="1" ht="60">
      <c r="A23" s="824" t="s">
        <v>216</v>
      </c>
      <c r="B23" s="824">
        <f t="shared" si="0"/>
        <v>16402</v>
      </c>
      <c r="C23" s="825">
        <f t="shared" si="1"/>
        <v>0.13831079029918711</v>
      </c>
      <c r="D23" s="826">
        <f>'Resumen '!C205</f>
        <v>7602</v>
      </c>
      <c r="E23" s="827">
        <f t="shared" si="2"/>
        <v>0.46348006340690162</v>
      </c>
      <c r="F23" s="826">
        <f>'Resumen '!D205</f>
        <v>8800</v>
      </c>
      <c r="G23" s="828">
        <f t="shared" si="3"/>
        <v>0.53651993659309838</v>
      </c>
      <c r="H23" s="525"/>
      <c r="I23" s="497"/>
      <c r="J23" s="497"/>
      <c r="K23" s="497"/>
      <c r="L23" s="495"/>
    </row>
    <row r="24" spans="1:12" s="496" customFormat="1" ht="60">
      <c r="A24" s="824" t="s">
        <v>217</v>
      </c>
      <c r="B24" s="824">
        <f t="shared" si="0"/>
        <v>14883</v>
      </c>
      <c r="C24" s="825">
        <f t="shared" si="1"/>
        <v>0.12550173710662124</v>
      </c>
      <c r="D24" s="826">
        <f>'Resumen '!C206</f>
        <v>6809</v>
      </c>
      <c r="E24" s="827">
        <f t="shared" si="2"/>
        <v>0.4575018477457502</v>
      </c>
      <c r="F24" s="826">
        <f>'Resumen '!D206</f>
        <v>8074</v>
      </c>
      <c r="G24" s="828">
        <f t="shared" si="3"/>
        <v>0.5424981522542498</v>
      </c>
      <c r="H24" s="525"/>
      <c r="I24" s="497"/>
      <c r="J24" s="497"/>
      <c r="K24" s="497"/>
    </row>
    <row r="25" spans="1:12" s="496" customFormat="1" ht="60">
      <c r="A25" s="824" t="s">
        <v>218</v>
      </c>
      <c r="B25" s="824">
        <f t="shared" si="0"/>
        <v>11184</v>
      </c>
      <c r="C25" s="825">
        <f t="shared" si="1"/>
        <v>9.4309710931966134E-2</v>
      </c>
      <c r="D25" s="826">
        <f>'Resumen '!C207</f>
        <v>5585</v>
      </c>
      <c r="E25" s="827">
        <f t="shared" si="2"/>
        <v>0.49937410586552217</v>
      </c>
      <c r="F25" s="826">
        <f>'Resumen '!D207</f>
        <v>5599</v>
      </c>
      <c r="G25" s="828">
        <f t="shared" si="3"/>
        <v>0.50062589413447778</v>
      </c>
      <c r="H25" s="525"/>
      <c r="I25" s="527"/>
      <c r="J25" s="527"/>
      <c r="K25" s="527"/>
      <c r="L25" s="501"/>
    </row>
    <row r="26" spans="1:12" s="229" customFormat="1" ht="60">
      <c r="A26" s="824" t="s">
        <v>220</v>
      </c>
      <c r="B26" s="824">
        <f t="shared" si="0"/>
        <v>14299</v>
      </c>
      <c r="C26" s="825">
        <f t="shared" si="1"/>
        <v>0.12057712416096064</v>
      </c>
      <c r="D26" s="826">
        <f>'Resumen '!C208</f>
        <v>7390</v>
      </c>
      <c r="E26" s="827">
        <f t="shared" si="2"/>
        <v>0.51681935799706269</v>
      </c>
      <c r="F26" s="826">
        <f>'Resumen '!D208</f>
        <v>6909</v>
      </c>
      <c r="G26" s="828">
        <f t="shared" si="3"/>
        <v>0.48318064200293726</v>
      </c>
      <c r="H26" s="523"/>
      <c r="I26" s="524"/>
      <c r="J26" s="524"/>
      <c r="K26" s="524"/>
    </row>
    <row r="27" spans="1:12" s="229" customFormat="1" ht="60">
      <c r="A27" s="824" t="s">
        <v>90</v>
      </c>
      <c r="B27" s="824">
        <f>SUM(B9:B26)</f>
        <v>118588</v>
      </c>
      <c r="C27" s="825">
        <f t="shared" si="1"/>
        <v>1</v>
      </c>
      <c r="D27" s="824">
        <f>SUM(D9:D26)</f>
        <v>56713</v>
      </c>
      <c r="E27" s="827">
        <f t="shared" si="2"/>
        <v>0.47823557189597599</v>
      </c>
      <c r="F27" s="824">
        <f>SUM(F9:F26)</f>
        <v>61875</v>
      </c>
      <c r="G27" s="828">
        <f t="shared" si="3"/>
        <v>0.52176442810402401</v>
      </c>
      <c r="H27" s="523"/>
      <c r="I27" s="523"/>
      <c r="J27" s="523"/>
      <c r="K27" s="523"/>
    </row>
    <row r="28" spans="1:12" ht="18.75">
      <c r="A28" s="29"/>
      <c r="B28" s="528"/>
      <c r="C28" s="528"/>
      <c r="D28" s="528"/>
      <c r="E28" s="528"/>
      <c r="F28" s="528"/>
      <c r="G28" s="528"/>
      <c r="H28" s="528"/>
      <c r="I28" s="528"/>
      <c r="J28" s="528"/>
      <c r="K28" s="528"/>
      <c r="L28" s="59"/>
    </row>
    <row r="29" spans="1:12" ht="18.75">
      <c r="A29" s="29"/>
      <c r="B29" s="528"/>
      <c r="C29" s="528"/>
      <c r="D29" s="528"/>
      <c r="E29" s="528"/>
      <c r="F29" s="528"/>
      <c r="G29" s="528"/>
      <c r="H29" s="528"/>
      <c r="I29" s="528"/>
      <c r="J29" s="528"/>
      <c r="K29" s="528"/>
      <c r="L29" s="59"/>
    </row>
    <row r="30" spans="1:12" ht="18.75">
      <c r="A30" s="29"/>
      <c r="B30" s="528"/>
      <c r="C30" s="528"/>
      <c r="D30" s="528"/>
      <c r="E30" s="528"/>
      <c r="F30" s="528"/>
      <c r="G30" s="528"/>
      <c r="H30" s="528"/>
      <c r="I30" s="528"/>
      <c r="J30" s="528"/>
      <c r="K30" s="528"/>
      <c r="L30" s="59"/>
    </row>
    <row r="31" spans="1:12" ht="18.75">
      <c r="A31" s="29"/>
      <c r="B31" s="528"/>
      <c r="C31" s="528"/>
      <c r="D31" s="528"/>
      <c r="E31" s="528"/>
      <c r="F31" s="528"/>
      <c r="G31" s="528"/>
      <c r="H31" s="528"/>
      <c r="I31" s="528"/>
      <c r="J31" s="528"/>
      <c r="K31" s="528"/>
      <c r="L31" s="59"/>
    </row>
    <row r="32" spans="1:12" ht="18.75">
      <c r="A32" s="29"/>
      <c r="B32" s="528"/>
      <c r="C32" s="528"/>
      <c r="D32" s="528"/>
      <c r="E32" s="528"/>
      <c r="F32" s="528"/>
      <c r="G32" s="528"/>
      <c r="H32" s="528"/>
      <c r="I32" s="528"/>
      <c r="J32" s="528"/>
      <c r="K32" s="528"/>
      <c r="L32" s="59"/>
    </row>
    <row r="33" spans="1:15" ht="18.75">
      <c r="A33" s="29"/>
      <c r="B33" s="528"/>
      <c r="C33" s="528"/>
      <c r="D33" s="528"/>
      <c r="E33" s="528"/>
      <c r="F33" s="528"/>
      <c r="G33" s="528"/>
      <c r="H33" s="528"/>
      <c r="I33" s="528"/>
      <c r="J33" s="528"/>
      <c r="K33" s="528"/>
      <c r="L33" s="59"/>
    </row>
    <row r="34" spans="1:15" ht="36">
      <c r="A34" s="529"/>
      <c r="B34" s="530"/>
      <c r="C34" s="529"/>
      <c r="D34" s="529"/>
      <c r="E34" s="529"/>
      <c r="F34" s="529"/>
      <c r="G34" s="530"/>
      <c r="H34" s="528"/>
      <c r="I34" s="528"/>
      <c r="J34" s="528"/>
      <c r="K34" s="528"/>
      <c r="L34" s="59"/>
    </row>
    <row r="35" spans="1:15" ht="36">
      <c r="A35" s="529"/>
      <c r="B35" s="530"/>
      <c r="C35" s="1438" t="s">
        <v>203</v>
      </c>
      <c r="D35" s="529"/>
      <c r="E35" s="529"/>
      <c r="F35" s="529"/>
      <c r="G35" s="530"/>
      <c r="H35" s="528"/>
      <c r="I35" s="528"/>
      <c r="J35" s="528"/>
      <c r="K35" s="528"/>
      <c r="L35" s="59"/>
    </row>
    <row r="36" spans="1:15" ht="36">
      <c r="A36" s="529"/>
      <c r="B36" s="530"/>
      <c r="C36" s="1438"/>
      <c r="D36" s="531" t="s">
        <v>96</v>
      </c>
      <c r="E36" s="531" t="s">
        <v>197</v>
      </c>
      <c r="F36" s="529"/>
      <c r="G36" s="530"/>
      <c r="H36" s="528"/>
      <c r="I36" s="528"/>
      <c r="J36" s="528"/>
      <c r="K36" s="528"/>
      <c r="L36" s="59"/>
    </row>
    <row r="37" spans="1:15" ht="36">
      <c r="A37" s="448"/>
      <c r="B37" s="482"/>
      <c r="C37" s="486" t="str">
        <f>+A9</f>
        <v>0-4</v>
      </c>
      <c r="D37" s="489">
        <f>+F9*-1</f>
        <v>-401</v>
      </c>
      <c r="E37" s="489">
        <f>+D9</f>
        <v>412</v>
      </c>
      <c r="F37" s="483"/>
      <c r="G37" s="482"/>
      <c r="H37" s="474"/>
      <c r="I37" s="8"/>
      <c r="J37" s="8"/>
      <c r="K37" s="8"/>
      <c r="L37" s="59"/>
    </row>
    <row r="38" spans="1:15" ht="36">
      <c r="A38" s="448"/>
      <c r="B38" s="482"/>
      <c r="C38" s="486" t="str">
        <f t="shared" ref="C38:C43" si="4">+A10</f>
        <v>5-9</v>
      </c>
      <c r="D38" s="489">
        <f t="shared" ref="D38:D43" si="5">+F10*-1</f>
        <v>-929</v>
      </c>
      <c r="E38" s="489">
        <f t="shared" ref="E38:E43" si="6">+D10</f>
        <v>962</v>
      </c>
      <c r="F38" s="483"/>
      <c r="G38" s="482"/>
      <c r="H38" s="474"/>
      <c r="I38" s="8"/>
      <c r="J38" s="8"/>
      <c r="K38" s="8"/>
      <c r="L38" s="59"/>
    </row>
    <row r="39" spans="1:15" ht="36">
      <c r="A39" s="448"/>
      <c r="B39" s="482"/>
      <c r="C39" s="486" t="str">
        <f t="shared" si="4"/>
        <v>10-14</v>
      </c>
      <c r="D39" s="489">
        <f t="shared" si="5"/>
        <v>-1622</v>
      </c>
      <c r="E39" s="489">
        <f t="shared" si="6"/>
        <v>1666</v>
      </c>
      <c r="F39" s="483"/>
      <c r="G39" s="482"/>
      <c r="H39" s="474"/>
      <c r="I39" s="8"/>
      <c r="J39" s="8"/>
      <c r="K39" s="8"/>
      <c r="L39" s="59"/>
    </row>
    <row r="40" spans="1:15" ht="150" customHeight="1">
      <c r="A40" s="448"/>
      <c r="B40" s="482"/>
      <c r="C40" s="486" t="str">
        <f t="shared" si="4"/>
        <v>15-19</v>
      </c>
      <c r="D40" s="489">
        <f t="shared" si="5"/>
        <v>-2333</v>
      </c>
      <c r="E40" s="489">
        <f t="shared" si="6"/>
        <v>2209</v>
      </c>
      <c r="F40" s="483"/>
      <c r="G40" s="482"/>
      <c r="H40" s="474"/>
      <c r="I40" s="8"/>
      <c r="J40" s="8"/>
      <c r="K40" s="8"/>
      <c r="L40" s="92"/>
      <c r="M40" s="13"/>
      <c r="N40" s="13"/>
      <c r="O40" s="13"/>
    </row>
    <row r="41" spans="1:15" ht="36">
      <c r="A41" s="448"/>
      <c r="B41" s="482"/>
      <c r="C41" s="486" t="str">
        <f t="shared" si="4"/>
        <v>20-24</v>
      </c>
      <c r="D41" s="489">
        <f t="shared" si="5"/>
        <v>-1652</v>
      </c>
      <c r="E41" s="489">
        <f t="shared" si="6"/>
        <v>1255</v>
      </c>
      <c r="F41" s="483"/>
      <c r="G41" s="482"/>
      <c r="H41" s="474"/>
      <c r="I41" s="8"/>
      <c r="J41" s="8"/>
      <c r="K41" s="8"/>
      <c r="L41" s="92"/>
      <c r="M41" s="13"/>
      <c r="N41" s="13"/>
      <c r="O41" s="13"/>
    </row>
    <row r="42" spans="1:15" ht="36">
      <c r="A42" s="448"/>
      <c r="B42" s="482"/>
      <c r="C42" s="486" t="str">
        <f t="shared" si="4"/>
        <v>25-29</v>
      </c>
      <c r="D42" s="489">
        <f t="shared" si="5"/>
        <v>-754</v>
      </c>
      <c r="E42" s="489">
        <f t="shared" si="6"/>
        <v>498</v>
      </c>
      <c r="F42" s="483"/>
      <c r="G42" s="482"/>
      <c r="H42" s="474"/>
      <c r="I42" s="8"/>
      <c r="J42" s="8"/>
      <c r="K42" s="8"/>
      <c r="L42" s="92"/>
      <c r="M42" s="13"/>
      <c r="N42" s="13"/>
      <c r="O42" s="13"/>
    </row>
    <row r="43" spans="1:15" ht="36">
      <c r="A43" s="448"/>
      <c r="B43" s="482"/>
      <c r="C43" s="486" t="str">
        <f t="shared" si="4"/>
        <v>30-34</v>
      </c>
      <c r="D43" s="489">
        <f t="shared" si="5"/>
        <v>-552</v>
      </c>
      <c r="E43" s="489">
        <f t="shared" si="6"/>
        <v>309</v>
      </c>
      <c r="F43" s="483"/>
      <c r="G43" s="482"/>
      <c r="H43" s="474"/>
      <c r="I43" s="8"/>
      <c r="J43" s="8"/>
      <c r="K43" s="8"/>
      <c r="L43" s="92"/>
      <c r="M43" s="13"/>
      <c r="N43" s="13"/>
      <c r="O43" s="13"/>
    </row>
    <row r="44" spans="1:15" ht="97.5" customHeight="1">
      <c r="A44" s="448"/>
      <c r="B44" s="482"/>
      <c r="C44" s="486" t="str">
        <f t="shared" ref="C44:C55" si="7">+A16</f>
        <v>35-39</v>
      </c>
      <c r="D44" s="489">
        <f t="shared" ref="D44:D55" si="8">+F16*-1</f>
        <v>-737</v>
      </c>
      <c r="E44" s="489">
        <f t="shared" ref="E44:E55" si="9">+D16</f>
        <v>360</v>
      </c>
      <c r="F44" s="483"/>
      <c r="G44" s="482"/>
      <c r="H44" s="474"/>
      <c r="I44" s="8"/>
      <c r="J44" s="8"/>
      <c r="K44" s="8"/>
      <c r="L44" s="92"/>
      <c r="M44" s="13"/>
      <c r="N44" s="13"/>
      <c r="O44" s="13"/>
    </row>
    <row r="45" spans="1:15" ht="97.5" customHeight="1">
      <c r="A45" s="448"/>
      <c r="B45" s="482"/>
      <c r="C45" s="486" t="str">
        <f t="shared" si="7"/>
        <v>40-44</v>
      </c>
      <c r="D45" s="489">
        <f t="shared" si="8"/>
        <v>-1167</v>
      </c>
      <c r="E45" s="489">
        <f t="shared" si="9"/>
        <v>855</v>
      </c>
      <c r="F45" s="483"/>
      <c r="G45" s="482"/>
      <c r="H45" s="474"/>
      <c r="I45" s="8"/>
      <c r="J45" s="8"/>
      <c r="K45" s="8"/>
      <c r="L45" s="92"/>
      <c r="M45" s="13"/>
      <c r="N45" s="13"/>
      <c r="O45" s="13"/>
    </row>
    <row r="46" spans="1:15" ht="97.5" customHeight="1">
      <c r="A46" s="448"/>
      <c r="B46" s="482"/>
      <c r="C46" s="486" t="str">
        <f t="shared" si="7"/>
        <v>45-49</v>
      </c>
      <c r="D46" s="489">
        <f t="shared" si="8"/>
        <v>-1865</v>
      </c>
      <c r="E46" s="489">
        <f t="shared" si="9"/>
        <v>1805</v>
      </c>
      <c r="F46" s="483"/>
      <c r="G46" s="482"/>
      <c r="H46" s="474"/>
      <c r="I46" s="8"/>
      <c r="J46" s="8"/>
      <c r="K46" s="8"/>
      <c r="L46" s="92"/>
      <c r="M46" s="13"/>
      <c r="N46" s="13"/>
      <c r="O46" s="13"/>
    </row>
    <row r="47" spans="1:15" ht="36">
      <c r="A47" s="448"/>
      <c r="B47" s="482"/>
      <c r="C47" s="486" t="str">
        <f t="shared" si="7"/>
        <v>50-54</v>
      </c>
      <c r="D47" s="489">
        <f t="shared" si="8"/>
        <v>-2753</v>
      </c>
      <c r="E47" s="489">
        <f t="shared" si="9"/>
        <v>2904</v>
      </c>
      <c r="F47" s="483"/>
      <c r="G47" s="482"/>
      <c r="H47" s="474"/>
      <c r="I47" s="8"/>
      <c r="J47" s="8"/>
      <c r="K47" s="8"/>
      <c r="L47" s="13"/>
      <c r="M47" s="13"/>
      <c r="N47" s="13"/>
      <c r="O47" s="13"/>
    </row>
    <row r="48" spans="1:15" ht="36">
      <c r="A48" s="448"/>
      <c r="B48" s="482"/>
      <c r="C48" s="486" t="str">
        <f t="shared" si="7"/>
        <v>55-59</v>
      </c>
      <c r="D48" s="489">
        <f t="shared" si="8"/>
        <v>-3738</v>
      </c>
      <c r="E48" s="489">
        <f t="shared" si="9"/>
        <v>4285</v>
      </c>
      <c r="F48" s="483"/>
      <c r="G48" s="482"/>
      <c r="H48" s="474"/>
      <c r="I48" s="8"/>
      <c r="J48" s="8"/>
      <c r="K48" s="8"/>
      <c r="L48" s="13"/>
      <c r="M48" s="13"/>
      <c r="N48" s="13"/>
      <c r="O48" s="13"/>
    </row>
    <row r="49" spans="1:15" ht="36">
      <c r="A49" s="448"/>
      <c r="B49" s="482"/>
      <c r="C49" s="486" t="str">
        <f t="shared" si="7"/>
        <v>60-64</v>
      </c>
      <c r="D49" s="489">
        <f t="shared" si="8"/>
        <v>-5806</v>
      </c>
      <c r="E49" s="489">
        <f t="shared" si="9"/>
        <v>5434</v>
      </c>
      <c r="F49" s="483"/>
      <c r="G49" s="482"/>
      <c r="H49" s="474"/>
      <c r="I49" s="8"/>
      <c r="J49" s="8"/>
      <c r="K49" s="8"/>
      <c r="L49" s="13"/>
      <c r="M49" s="13"/>
      <c r="N49" s="13"/>
      <c r="O49" s="13"/>
    </row>
    <row r="50" spans="1:15" ht="36">
      <c r="A50" s="448"/>
      <c r="B50" s="482"/>
      <c r="C50" s="486" t="str">
        <f t="shared" si="7"/>
        <v>65-69</v>
      </c>
      <c r="D50" s="489">
        <f t="shared" si="8"/>
        <v>-8184</v>
      </c>
      <c r="E50" s="489">
        <f t="shared" si="9"/>
        <v>6373</v>
      </c>
      <c r="F50" s="483"/>
      <c r="G50" s="482"/>
      <c r="H50" s="474"/>
      <c r="I50" s="8"/>
      <c r="J50" s="8"/>
      <c r="K50" s="8"/>
      <c r="L50" s="13"/>
      <c r="M50" s="13"/>
      <c r="N50" s="13"/>
      <c r="O50" s="13"/>
    </row>
    <row r="51" spans="1:15" ht="36">
      <c r="A51" s="448"/>
      <c r="B51" s="482"/>
      <c r="C51" s="486" t="str">
        <f t="shared" si="7"/>
        <v>70-74</v>
      </c>
      <c r="D51" s="489">
        <f t="shared" si="8"/>
        <v>-8800</v>
      </c>
      <c r="E51" s="489">
        <f t="shared" si="9"/>
        <v>7602</v>
      </c>
      <c r="F51" s="483"/>
      <c r="G51" s="482"/>
      <c r="H51" s="474"/>
      <c r="I51" s="8"/>
      <c r="J51" s="8"/>
      <c r="K51" s="8"/>
      <c r="L51" s="13"/>
      <c r="M51" s="13"/>
      <c r="N51" s="13"/>
      <c r="O51" s="13"/>
    </row>
    <row r="52" spans="1:15" ht="36">
      <c r="A52" s="448"/>
      <c r="B52" s="482"/>
      <c r="C52" s="486" t="str">
        <f t="shared" si="7"/>
        <v>75-79</v>
      </c>
      <c r="D52" s="489">
        <f t="shared" si="8"/>
        <v>-8074</v>
      </c>
      <c r="E52" s="489">
        <f t="shared" si="9"/>
        <v>6809</v>
      </c>
      <c r="F52" s="483"/>
      <c r="G52" s="482"/>
      <c r="H52" s="474"/>
      <c r="L52" s="13"/>
      <c r="M52" s="13"/>
      <c r="N52" s="13"/>
      <c r="O52" s="13"/>
    </row>
    <row r="53" spans="1:15" ht="36">
      <c r="A53" s="448"/>
      <c r="B53" s="483"/>
      <c r="C53" s="486" t="str">
        <f t="shared" si="7"/>
        <v>80-84</v>
      </c>
      <c r="D53" s="489">
        <f t="shared" si="8"/>
        <v>-5599</v>
      </c>
      <c r="E53" s="489">
        <f t="shared" si="9"/>
        <v>5585</v>
      </c>
      <c r="F53" s="483"/>
      <c r="G53" s="483"/>
      <c r="H53" s="13"/>
      <c r="L53" s="13"/>
      <c r="M53" s="13"/>
      <c r="N53" s="13"/>
      <c r="O53" s="13"/>
    </row>
    <row r="54" spans="1:15" ht="36">
      <c r="A54" s="448"/>
      <c r="B54" s="483"/>
      <c r="C54" s="486" t="str">
        <f t="shared" si="7"/>
        <v>85 y más</v>
      </c>
      <c r="D54" s="489">
        <f t="shared" si="8"/>
        <v>-6909</v>
      </c>
      <c r="E54" s="489">
        <f t="shared" si="9"/>
        <v>7390</v>
      </c>
      <c r="F54" s="483"/>
      <c r="G54" s="483"/>
      <c r="H54" s="13"/>
      <c r="L54" s="13"/>
      <c r="M54" s="13"/>
      <c r="N54" s="13"/>
      <c r="O54" s="13"/>
    </row>
    <row r="55" spans="1:15" ht="225.75" customHeight="1">
      <c r="A55" s="448"/>
      <c r="B55" s="483"/>
      <c r="C55" s="486" t="str">
        <f t="shared" si="7"/>
        <v>Total</v>
      </c>
      <c r="D55" s="491">
        <f t="shared" si="8"/>
        <v>-61875</v>
      </c>
      <c r="E55" s="492">
        <f t="shared" si="9"/>
        <v>56713</v>
      </c>
      <c r="F55" s="483"/>
      <c r="G55" s="483"/>
      <c r="H55" s="13"/>
    </row>
    <row r="56" spans="1:15" ht="36">
      <c r="A56" s="448"/>
      <c r="B56" s="483"/>
      <c r="C56" s="483"/>
      <c r="D56" s="487"/>
      <c r="E56" s="483"/>
      <c r="F56" s="483"/>
      <c r="G56" s="483"/>
      <c r="H56" s="13"/>
    </row>
    <row r="57" spans="1:15" ht="36">
      <c r="A57" s="448"/>
      <c r="B57" s="483"/>
      <c r="C57" s="483"/>
      <c r="D57" s="483"/>
      <c r="E57" s="483"/>
      <c r="F57" s="483"/>
      <c r="G57" s="483"/>
      <c r="H57" s="13"/>
    </row>
    <row r="58" spans="1:15" ht="234.75" customHeight="1">
      <c r="A58" s="448"/>
      <c r="B58" s="483"/>
      <c r="C58" s="483"/>
      <c r="D58" s="483"/>
      <c r="E58" s="483"/>
      <c r="F58" s="483"/>
      <c r="G58" s="483"/>
      <c r="H58" s="13"/>
    </row>
    <row r="59" spans="1:15" ht="36">
      <c r="A59" s="448"/>
      <c r="B59" s="483"/>
      <c r="C59" s="483"/>
      <c r="D59" s="483"/>
      <c r="E59" s="483"/>
      <c r="F59" s="483"/>
      <c r="G59" s="483"/>
      <c r="H59" s="13"/>
    </row>
    <row r="60" spans="1:15" ht="36">
      <c r="A60" s="448"/>
      <c r="B60" s="483"/>
      <c r="C60" s="483"/>
      <c r="D60" s="483"/>
      <c r="E60" s="483"/>
      <c r="F60" s="483"/>
      <c r="G60" s="483"/>
      <c r="H60" s="13"/>
    </row>
    <row r="61" spans="1:15" ht="36">
      <c r="A61" s="448"/>
      <c r="B61" s="483"/>
      <c r="C61" s="483"/>
      <c r="D61" s="483"/>
      <c r="E61" s="483"/>
      <c r="F61" s="483"/>
      <c r="G61" s="483"/>
      <c r="H61" s="13"/>
    </row>
    <row r="62" spans="1:15" ht="36">
      <c r="A62" s="448"/>
      <c r="B62" s="483"/>
      <c r="C62" s="483"/>
      <c r="D62" s="483"/>
      <c r="E62" s="483"/>
      <c r="F62" s="483"/>
      <c r="G62" s="483"/>
      <c r="H62" s="13"/>
    </row>
    <row r="63" spans="1:15" ht="36">
      <c r="A63" s="448"/>
      <c r="B63" s="483"/>
      <c r="C63" s="483"/>
      <c r="D63" s="483"/>
      <c r="E63" s="483"/>
      <c r="F63" s="483"/>
      <c r="G63" s="483"/>
      <c r="H63" s="13"/>
    </row>
    <row r="64" spans="1:15"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A9:A27">
    <cfRule type="cellIs" dxfId="24" priority="12" operator="equal">
      <formula>0</formula>
    </cfRule>
  </conditionalFormatting>
  <conditionalFormatting sqref="B9:C27 E9:E27 G9:G27">
    <cfRule type="cellIs" dxfId="23" priority="13" operator="equal">
      <formula>0</formula>
    </cfRule>
  </conditionalFormatting>
  <conditionalFormatting sqref="D9:D27">
    <cfRule type="cellIs" dxfId="22" priority="2" operator="equal">
      <formula>0</formula>
    </cfRule>
  </conditionalFormatting>
  <conditionalFormatting sqref="F9:F27">
    <cfRule type="cellIs" dxfId="21"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7">
    <tabColor theme="1"/>
    <pageSetUpPr fitToPage="1"/>
  </sheetPr>
  <dimension ref="N27"/>
  <sheetViews>
    <sheetView showGridLines="0" view="pageBreakPreview" zoomScaleNormal="100" zoomScaleSheetLayoutView="100" workbookViewId="0">
      <selection activeCell="N39" sqref="N39"/>
    </sheetView>
  </sheetViews>
  <sheetFormatPr defaultColWidth="11.42578125" defaultRowHeight="14.25"/>
  <cols>
    <col min="1" max="6" width="11.42578125" style="140"/>
    <col min="7" max="7" width="8.85546875" style="140" customWidth="1"/>
    <col min="8" max="16384" width="11.42578125" style="140"/>
  </cols>
  <sheetData>
    <row r="27" spans="14:14">
      <c r="N27" s="140" t="s">
        <v>1</v>
      </c>
    </row>
  </sheetData>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140"/>
    <col min="7" max="7" width="13.42578125" style="140" customWidth="1"/>
    <col min="8" max="8" width="15" style="140" customWidth="1"/>
    <col min="9" max="9" width="22.28515625" style="140" customWidth="1"/>
    <col min="10" max="10" width="11.42578125" style="140"/>
    <col min="11" max="11" width="31.7109375" style="140" customWidth="1"/>
    <col min="12" max="12" width="25.140625" style="140" customWidth="1"/>
    <col min="13" max="16384" width="11.42578125" style="140"/>
  </cols>
  <sheetData>
    <row r="7" spans="1:13">
      <c r="A7" s="1455" t="s">
        <v>442</v>
      </c>
      <c r="B7" s="1456"/>
      <c r="C7" s="1456"/>
      <c r="D7" s="1456"/>
      <c r="E7" s="1456"/>
      <c r="F7" s="1456"/>
      <c r="G7" s="1456"/>
      <c r="H7" s="1456"/>
      <c r="I7" s="1456"/>
      <c r="J7" s="1456"/>
      <c r="K7" s="1456"/>
      <c r="L7" s="1456"/>
      <c r="M7" s="1456"/>
    </row>
    <row r="8" spans="1:13">
      <c r="A8" s="1456"/>
      <c r="B8" s="1456"/>
      <c r="C8" s="1456"/>
      <c r="D8" s="1456"/>
      <c r="E8" s="1456"/>
      <c r="F8" s="1456"/>
      <c r="G8" s="1456"/>
      <c r="H8" s="1456"/>
      <c r="I8" s="1456"/>
      <c r="J8" s="1456"/>
      <c r="K8" s="1456"/>
      <c r="L8" s="1456"/>
      <c r="M8" s="1456"/>
    </row>
    <row r="9" spans="1:13">
      <c r="A9" s="1456"/>
      <c r="B9" s="1456"/>
      <c r="C9" s="1456"/>
      <c r="D9" s="1456"/>
      <c r="E9" s="1456"/>
      <c r="F9" s="1456"/>
      <c r="G9" s="1456"/>
      <c r="H9" s="1456"/>
      <c r="I9" s="1456"/>
      <c r="J9" s="1456"/>
      <c r="K9" s="1456"/>
      <c r="L9" s="1456"/>
      <c r="M9" s="1456"/>
    </row>
    <row r="10" spans="1:13">
      <c r="A10" s="1456"/>
      <c r="B10" s="1456"/>
      <c r="C10" s="1456"/>
      <c r="D10" s="1456"/>
      <c r="E10" s="1456"/>
      <c r="F10" s="1456"/>
      <c r="G10" s="1456"/>
      <c r="H10" s="1456"/>
      <c r="I10" s="1456"/>
      <c r="J10" s="1456"/>
      <c r="K10" s="1456"/>
      <c r="L10" s="1456"/>
      <c r="M10" s="1456"/>
    </row>
    <row r="11" spans="1:13">
      <c r="A11" s="1456"/>
      <c r="B11" s="1456"/>
      <c r="C11" s="1456"/>
      <c r="D11" s="1456"/>
      <c r="E11" s="1456"/>
      <c r="F11" s="1456"/>
      <c r="G11" s="1456"/>
      <c r="H11" s="1456"/>
      <c r="I11" s="1456"/>
      <c r="J11" s="1456"/>
      <c r="K11" s="1456"/>
      <c r="L11" s="1456"/>
      <c r="M11" s="1456"/>
    </row>
    <row r="12" spans="1:13">
      <c r="A12" s="1456"/>
      <c r="B12" s="1456"/>
      <c r="C12" s="1456"/>
      <c r="D12" s="1456"/>
      <c r="E12" s="1456"/>
      <c r="F12" s="1456"/>
      <c r="G12" s="1456"/>
      <c r="H12" s="1456"/>
      <c r="I12" s="1456"/>
      <c r="J12" s="1456"/>
      <c r="K12" s="1456"/>
      <c r="L12" s="1456"/>
      <c r="M12" s="1456"/>
    </row>
    <row r="13" spans="1:13">
      <c r="A13" s="1456"/>
      <c r="B13" s="1456"/>
      <c r="C13" s="1456"/>
      <c r="D13" s="1456"/>
      <c r="E13" s="1456"/>
      <c r="F13" s="1456"/>
      <c r="G13" s="1456"/>
      <c r="H13" s="1456"/>
      <c r="I13" s="1456"/>
      <c r="J13" s="1456"/>
      <c r="K13" s="1456"/>
      <c r="L13" s="1456"/>
      <c r="M13" s="1456"/>
    </row>
    <row r="14" spans="1:13">
      <c r="A14" s="1456"/>
      <c r="B14" s="1456"/>
      <c r="C14" s="1456"/>
      <c r="D14" s="1456"/>
      <c r="E14" s="1456"/>
      <c r="F14" s="1456"/>
      <c r="G14" s="1456"/>
      <c r="H14" s="1456"/>
      <c r="I14" s="1456"/>
      <c r="J14" s="1456"/>
      <c r="K14" s="1456"/>
      <c r="L14" s="1456"/>
      <c r="M14" s="1456"/>
    </row>
    <row r="15" spans="1:13">
      <c r="A15" s="1456"/>
      <c r="B15" s="1456"/>
      <c r="C15" s="1456"/>
      <c r="D15" s="1456"/>
      <c r="E15" s="1456"/>
      <c r="F15" s="1456"/>
      <c r="G15" s="1456"/>
      <c r="H15" s="1456"/>
      <c r="I15" s="1456"/>
      <c r="J15" s="1456"/>
      <c r="K15" s="1456"/>
      <c r="L15" s="1456"/>
      <c r="M15" s="1456"/>
    </row>
    <row r="16" spans="1:13">
      <c r="A16" s="1456"/>
      <c r="B16" s="1456"/>
      <c r="C16" s="1456"/>
      <c r="D16" s="1456"/>
      <c r="E16" s="1456"/>
      <c r="F16" s="1456"/>
      <c r="G16" s="1456"/>
      <c r="H16" s="1456"/>
      <c r="I16" s="1456"/>
      <c r="J16" s="1456"/>
      <c r="K16" s="1456"/>
      <c r="L16" s="1456"/>
      <c r="M16" s="1456"/>
    </row>
    <row r="17" spans="1:13">
      <c r="A17" s="1456"/>
      <c r="B17" s="1456"/>
      <c r="C17" s="1456"/>
      <c r="D17" s="1456"/>
      <c r="E17" s="1456"/>
      <c r="F17" s="1456"/>
      <c r="G17" s="1456"/>
      <c r="H17" s="1456"/>
      <c r="I17" s="1456"/>
      <c r="J17" s="1456"/>
      <c r="K17" s="1456"/>
      <c r="L17" s="1456"/>
      <c r="M17" s="1456"/>
    </row>
    <row r="18" spans="1:13">
      <c r="A18" s="1456"/>
      <c r="B18" s="1456"/>
      <c r="C18" s="1456"/>
      <c r="D18" s="1456"/>
      <c r="E18" s="1456"/>
      <c r="F18" s="1456"/>
      <c r="G18" s="1456"/>
      <c r="H18" s="1456"/>
      <c r="I18" s="1456"/>
      <c r="J18" s="1456"/>
      <c r="K18" s="1456"/>
      <c r="L18" s="1456"/>
      <c r="M18" s="1456"/>
    </row>
    <row r="19" spans="1:13">
      <c r="A19" s="1456"/>
      <c r="B19" s="1456"/>
      <c r="C19" s="1456"/>
      <c r="D19" s="1456"/>
      <c r="E19" s="1456"/>
      <c r="F19" s="1456"/>
      <c r="G19" s="1456"/>
      <c r="H19" s="1456"/>
      <c r="I19" s="1456"/>
      <c r="J19" s="1456"/>
      <c r="K19" s="1456"/>
      <c r="L19" s="1456"/>
      <c r="M19" s="1456"/>
    </row>
    <row r="20" spans="1:13">
      <c r="A20" s="1456"/>
      <c r="B20" s="1456"/>
      <c r="C20" s="1456"/>
      <c r="D20" s="1456"/>
      <c r="E20" s="1456"/>
      <c r="F20" s="1456"/>
      <c r="G20" s="1456"/>
      <c r="H20" s="1456"/>
      <c r="I20" s="1456"/>
      <c r="J20" s="1456"/>
      <c r="K20" s="1456"/>
      <c r="L20" s="1456"/>
      <c r="M20" s="1456"/>
    </row>
    <row r="21" spans="1:13">
      <c r="A21" s="1456"/>
      <c r="B21" s="1456"/>
      <c r="C21" s="1456"/>
      <c r="D21" s="1456"/>
      <c r="E21" s="1456"/>
      <c r="F21" s="1456"/>
      <c r="G21" s="1456"/>
      <c r="H21" s="1456"/>
      <c r="I21" s="1456"/>
      <c r="J21" s="1456"/>
      <c r="K21" s="1456"/>
      <c r="L21" s="1456"/>
      <c r="M21" s="1456"/>
    </row>
    <row r="22" spans="1:13">
      <c r="A22" s="1456"/>
      <c r="B22" s="1456"/>
      <c r="C22" s="1456"/>
      <c r="D22" s="1456"/>
      <c r="E22" s="1456"/>
      <c r="F22" s="1456"/>
      <c r="G22" s="1456"/>
      <c r="H22" s="1456"/>
      <c r="I22" s="1456"/>
      <c r="J22" s="1456"/>
      <c r="K22" s="1456"/>
      <c r="L22" s="1456"/>
      <c r="M22" s="1456"/>
    </row>
    <row r="23" spans="1:13">
      <c r="A23" s="1456"/>
      <c r="B23" s="1456"/>
      <c r="C23" s="1456"/>
      <c r="D23" s="1456"/>
      <c r="E23" s="1456"/>
      <c r="F23" s="1456"/>
      <c r="G23" s="1456"/>
      <c r="H23" s="1456"/>
      <c r="I23" s="1456"/>
      <c r="J23" s="1456"/>
      <c r="K23" s="1456"/>
      <c r="L23" s="1456"/>
      <c r="M23" s="1456"/>
    </row>
    <row r="24" spans="1:13">
      <c r="A24" s="1456"/>
      <c r="B24" s="1456"/>
      <c r="C24" s="1456"/>
      <c r="D24" s="1456"/>
      <c r="E24" s="1456"/>
      <c r="F24" s="1456"/>
      <c r="G24" s="1456"/>
      <c r="H24" s="1456"/>
      <c r="I24" s="1456"/>
      <c r="J24" s="1456"/>
      <c r="K24" s="1456"/>
      <c r="L24" s="1456"/>
      <c r="M24" s="1456"/>
    </row>
    <row r="25" spans="1:13">
      <c r="A25" s="1456"/>
      <c r="B25" s="1456"/>
      <c r="C25" s="1456"/>
      <c r="D25" s="1456"/>
      <c r="E25" s="1456"/>
      <c r="F25" s="1456"/>
      <c r="G25" s="1456"/>
      <c r="H25" s="1456"/>
      <c r="I25" s="1456"/>
      <c r="J25" s="1456"/>
      <c r="K25" s="1456"/>
      <c r="L25" s="1456"/>
      <c r="M25" s="1456"/>
    </row>
    <row r="26" spans="1:13">
      <c r="A26" s="1456"/>
      <c r="B26" s="1456"/>
      <c r="C26" s="1456"/>
      <c r="D26" s="1456"/>
      <c r="E26" s="1456"/>
      <c r="F26" s="1456"/>
      <c r="G26" s="1456"/>
      <c r="H26" s="1456"/>
      <c r="I26" s="1456"/>
      <c r="J26" s="1456"/>
      <c r="K26" s="1456"/>
      <c r="L26" s="1456"/>
      <c r="M26" s="1456"/>
    </row>
    <row r="27" spans="1:13">
      <c r="A27" s="1456"/>
      <c r="B27" s="1456"/>
      <c r="C27" s="1456"/>
      <c r="D27" s="1456"/>
      <c r="E27" s="1456"/>
      <c r="F27" s="1456"/>
      <c r="G27" s="1456"/>
      <c r="H27" s="1456"/>
      <c r="I27" s="1456"/>
      <c r="J27" s="1456"/>
      <c r="K27" s="1456"/>
      <c r="L27" s="1456"/>
      <c r="M27" s="1456"/>
    </row>
    <row r="28" spans="1:13">
      <c r="A28" s="1456"/>
      <c r="B28" s="1456"/>
      <c r="C28" s="1456"/>
      <c r="D28" s="1456"/>
      <c r="E28" s="1456"/>
      <c r="F28" s="1456"/>
      <c r="G28" s="1456"/>
      <c r="H28" s="1456"/>
      <c r="I28" s="1456"/>
      <c r="J28" s="1456"/>
      <c r="K28" s="1456"/>
      <c r="L28" s="1456"/>
      <c r="M28" s="1456"/>
    </row>
    <row r="29" spans="1:13">
      <c r="A29" s="1456"/>
      <c r="B29" s="1456"/>
      <c r="C29" s="1456"/>
      <c r="D29" s="1456"/>
      <c r="E29" s="1456"/>
      <c r="F29" s="1456"/>
      <c r="G29" s="1456"/>
      <c r="H29" s="1456"/>
      <c r="I29" s="1456"/>
      <c r="J29" s="1456"/>
      <c r="K29" s="1456"/>
      <c r="L29" s="1456"/>
      <c r="M29" s="1456"/>
    </row>
    <row r="30" spans="1:13">
      <c r="A30" s="1456"/>
      <c r="B30" s="1456"/>
      <c r="C30" s="1456"/>
      <c r="D30" s="1456"/>
      <c r="E30" s="1456"/>
      <c r="F30" s="1456"/>
      <c r="G30" s="1456"/>
      <c r="H30" s="1456"/>
      <c r="I30" s="1456"/>
      <c r="J30" s="1456"/>
      <c r="K30" s="1456"/>
      <c r="L30" s="1456"/>
      <c r="M30" s="1456"/>
    </row>
    <row r="31" spans="1:13">
      <c r="A31" s="1456"/>
      <c r="B31" s="1456"/>
      <c r="C31" s="1456"/>
      <c r="D31" s="1456"/>
      <c r="E31" s="1456"/>
      <c r="F31" s="1456"/>
      <c r="G31" s="1456"/>
      <c r="H31" s="1456"/>
      <c r="I31" s="1456"/>
      <c r="J31" s="1456"/>
      <c r="K31" s="1456"/>
      <c r="L31" s="1456"/>
      <c r="M31" s="1456"/>
    </row>
    <row r="32" spans="1:13">
      <c r="A32" s="1456"/>
      <c r="B32" s="1456"/>
      <c r="C32" s="1456"/>
      <c r="D32" s="1456"/>
      <c r="E32" s="1456"/>
      <c r="F32" s="1456"/>
      <c r="G32" s="1456"/>
      <c r="H32" s="1456"/>
      <c r="I32" s="1456"/>
      <c r="J32" s="1456"/>
      <c r="K32" s="1456"/>
      <c r="L32" s="1456"/>
      <c r="M32" s="1456"/>
    </row>
    <row r="33" spans="1:13">
      <c r="A33" s="1456"/>
      <c r="B33" s="1456"/>
      <c r="C33" s="1456"/>
      <c r="D33" s="1456"/>
      <c r="E33" s="1456"/>
      <c r="F33" s="1456"/>
      <c r="G33" s="1456"/>
      <c r="H33" s="1456"/>
      <c r="I33" s="1456"/>
      <c r="J33" s="1456"/>
      <c r="K33" s="1456"/>
      <c r="L33" s="1456"/>
      <c r="M33" s="1456"/>
    </row>
    <row r="34" spans="1:13">
      <c r="A34" s="1456"/>
      <c r="B34" s="1456"/>
      <c r="C34" s="1456"/>
      <c r="D34" s="1456"/>
      <c r="E34" s="1456"/>
      <c r="F34" s="1456"/>
      <c r="G34" s="1456"/>
      <c r="H34" s="1456"/>
      <c r="I34" s="1456"/>
      <c r="J34" s="1456"/>
      <c r="K34" s="1456"/>
      <c r="L34" s="1456"/>
      <c r="M34" s="1456"/>
    </row>
    <row r="35" spans="1:13">
      <c r="A35" s="1456"/>
      <c r="B35" s="1456"/>
      <c r="C35" s="1456"/>
      <c r="D35" s="1456"/>
      <c r="E35" s="1456"/>
      <c r="F35" s="1456"/>
      <c r="G35" s="1456"/>
      <c r="H35" s="1456"/>
      <c r="I35" s="1456"/>
      <c r="J35" s="1456"/>
      <c r="K35" s="1456"/>
      <c r="L35" s="1456"/>
      <c r="M35" s="1456"/>
    </row>
    <row r="36" spans="1:13">
      <c r="A36" s="1456"/>
      <c r="B36" s="1456"/>
      <c r="C36" s="1456"/>
      <c r="D36" s="1456"/>
      <c r="E36" s="1456"/>
      <c r="F36" s="1456"/>
      <c r="G36" s="1456"/>
      <c r="H36" s="1456"/>
      <c r="I36" s="1456"/>
      <c r="J36" s="1456"/>
      <c r="K36" s="1456"/>
      <c r="L36" s="1456"/>
      <c r="M36" s="1456"/>
    </row>
    <row r="37" spans="1:13" ht="41.25" customHeight="1">
      <c r="A37" s="1456"/>
      <c r="B37" s="1456"/>
      <c r="C37" s="1456"/>
      <c r="D37" s="1456"/>
      <c r="E37" s="1456"/>
      <c r="F37" s="1456"/>
      <c r="G37" s="1456"/>
      <c r="H37" s="1456"/>
      <c r="I37" s="1456"/>
      <c r="J37" s="1456"/>
      <c r="K37" s="1456"/>
      <c r="L37" s="1456"/>
      <c r="M37" s="1456"/>
    </row>
    <row r="38" spans="1:13">
      <c r="A38" s="1456"/>
      <c r="B38" s="1456"/>
      <c r="C38" s="1456"/>
      <c r="D38" s="1456"/>
      <c r="E38" s="1456"/>
      <c r="F38" s="1456"/>
      <c r="G38" s="1456"/>
      <c r="H38" s="1456"/>
      <c r="I38" s="1456"/>
      <c r="J38" s="1456"/>
      <c r="K38" s="1456"/>
      <c r="L38" s="1456"/>
      <c r="M38" s="1456"/>
    </row>
    <row r="39" spans="1:13">
      <c r="A39" s="1456"/>
      <c r="B39" s="1456"/>
      <c r="C39" s="1456"/>
      <c r="D39" s="1456"/>
      <c r="E39" s="1456"/>
      <c r="F39" s="1456"/>
      <c r="G39" s="1456"/>
      <c r="H39" s="1456"/>
      <c r="I39" s="1456"/>
      <c r="J39" s="1456"/>
      <c r="K39" s="1456"/>
      <c r="L39" s="1456"/>
      <c r="M39" s="1456"/>
    </row>
    <row r="40" spans="1:13">
      <c r="A40" s="1456"/>
      <c r="B40" s="1456"/>
      <c r="C40" s="1456"/>
      <c r="D40" s="1456"/>
      <c r="E40" s="1456"/>
      <c r="F40" s="1456"/>
      <c r="G40" s="1456"/>
      <c r="H40" s="1456"/>
      <c r="I40" s="1456"/>
      <c r="J40" s="1456"/>
      <c r="K40" s="1456"/>
      <c r="L40" s="1456"/>
      <c r="M40" s="1456"/>
    </row>
    <row r="41" spans="1:13">
      <c r="A41" s="1456"/>
      <c r="B41" s="1456"/>
      <c r="C41" s="1456"/>
      <c r="D41" s="1456"/>
      <c r="E41" s="1456"/>
      <c r="F41" s="1456"/>
      <c r="G41" s="1456"/>
      <c r="H41" s="1456"/>
      <c r="I41" s="1456"/>
      <c r="J41" s="1456"/>
      <c r="K41" s="1456"/>
      <c r="L41" s="1456"/>
      <c r="M41" s="1456"/>
    </row>
    <row r="42" spans="1:13">
      <c r="A42" s="1456"/>
      <c r="B42" s="1456"/>
      <c r="C42" s="1456"/>
      <c r="D42" s="1456"/>
      <c r="E42" s="1456"/>
      <c r="F42" s="1456"/>
      <c r="G42" s="1456"/>
      <c r="H42" s="1456"/>
      <c r="I42" s="1456"/>
      <c r="J42" s="1456"/>
      <c r="K42" s="1456"/>
      <c r="L42" s="1456"/>
      <c r="M42" s="1456"/>
    </row>
    <row r="43" spans="1:13">
      <c r="A43" s="1456"/>
      <c r="B43" s="1456"/>
      <c r="C43" s="1456"/>
      <c r="D43" s="1456"/>
      <c r="E43" s="1456"/>
      <c r="F43" s="1456"/>
      <c r="G43" s="1456"/>
      <c r="H43" s="1456"/>
      <c r="I43" s="1456"/>
      <c r="J43" s="1456"/>
      <c r="K43" s="1456"/>
      <c r="L43" s="1456"/>
      <c r="M43" s="1456"/>
    </row>
    <row r="44" spans="1:13" ht="60" customHeight="1">
      <c r="A44" s="1456"/>
      <c r="B44" s="1456"/>
      <c r="C44" s="1456"/>
      <c r="D44" s="1456"/>
      <c r="E44" s="1456"/>
      <c r="F44" s="1456"/>
      <c r="G44" s="1456"/>
      <c r="H44" s="1456"/>
      <c r="I44" s="1456"/>
      <c r="J44" s="1456"/>
      <c r="K44" s="1456"/>
      <c r="L44" s="1456"/>
      <c r="M44" s="1456"/>
    </row>
    <row r="45" spans="1:13">
      <c r="A45" s="1456"/>
      <c r="B45" s="1456"/>
      <c r="C45" s="1456"/>
      <c r="D45" s="1456"/>
      <c r="E45" s="1456"/>
      <c r="F45" s="1456"/>
      <c r="G45" s="1456"/>
      <c r="H45" s="1456"/>
      <c r="I45" s="1456"/>
      <c r="J45" s="1456"/>
      <c r="K45" s="1456"/>
      <c r="L45" s="1456"/>
      <c r="M45" s="1456"/>
    </row>
    <row r="46" spans="1:13">
      <c r="A46" s="1456"/>
      <c r="B46" s="1456"/>
      <c r="C46" s="1456"/>
      <c r="D46" s="1456"/>
      <c r="E46" s="1456"/>
      <c r="F46" s="1456"/>
      <c r="G46" s="1456"/>
      <c r="H46" s="1456"/>
      <c r="I46" s="1456"/>
      <c r="J46" s="1456"/>
      <c r="K46" s="1456"/>
      <c r="L46" s="1456"/>
      <c r="M46" s="1456"/>
    </row>
    <row r="47" spans="1:13" ht="73.5" customHeight="1">
      <c r="A47" s="1456"/>
      <c r="B47" s="1456"/>
      <c r="C47" s="1456"/>
      <c r="D47" s="1456"/>
      <c r="E47" s="1456"/>
      <c r="F47" s="1456"/>
      <c r="G47" s="1456"/>
      <c r="H47" s="1456"/>
      <c r="I47" s="1456"/>
      <c r="J47" s="1456"/>
      <c r="K47" s="1456"/>
      <c r="L47" s="1456"/>
      <c r="M47" s="1456"/>
    </row>
    <row r="48" spans="1:13" ht="73.5" customHeight="1">
      <c r="A48" s="1456"/>
      <c r="B48" s="1456"/>
      <c r="C48" s="1456"/>
      <c r="D48" s="1456"/>
      <c r="E48" s="1456"/>
      <c r="F48" s="1456"/>
      <c r="G48" s="1456"/>
      <c r="H48" s="1456"/>
      <c r="I48" s="1456"/>
      <c r="J48" s="1456"/>
      <c r="K48" s="1456"/>
      <c r="L48" s="1456"/>
      <c r="M48" s="1456"/>
    </row>
  </sheetData>
  <mergeCells count="1">
    <mergeCell ref="A7:M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tabColor rgb="FF0070C0"/>
    <pageSetUpPr fitToPage="1"/>
  </sheetPr>
  <dimension ref="A1:AD43"/>
  <sheetViews>
    <sheetView showGridLines="0" view="pageBreakPreview" zoomScale="85" zoomScaleNormal="85" zoomScaleSheetLayoutView="85" workbookViewId="0">
      <selection activeCell="G13" sqref="G13"/>
    </sheetView>
  </sheetViews>
  <sheetFormatPr defaultColWidth="11.42578125" defaultRowHeight="45.75" customHeight="1"/>
  <cols>
    <col min="1" max="2" width="12.7109375" style="289" customWidth="1"/>
    <col min="3" max="4" width="16.42578125" style="289" customWidth="1"/>
    <col min="5" max="5" width="14.140625" style="289" customWidth="1"/>
    <col min="6" max="6" width="12" style="289" customWidth="1"/>
    <col min="7" max="7" width="16.42578125" style="289" customWidth="1"/>
    <col min="8" max="8" width="14.140625" style="289" customWidth="1"/>
    <col min="9" max="9" width="16" style="289" customWidth="1"/>
    <col min="10" max="10" width="16.5703125" style="289" customWidth="1"/>
    <col min="11" max="11" width="17.5703125" style="289" customWidth="1"/>
    <col min="12" max="12" width="22.28515625" style="289" customWidth="1"/>
    <col min="13" max="19" width="9.5703125" style="289" customWidth="1"/>
    <col min="20" max="20" width="10.28515625" style="289" bestFit="1" customWidth="1"/>
    <col min="21" max="21" width="9.5703125" style="289" customWidth="1"/>
    <col min="22" max="23" width="11.42578125" style="140"/>
    <col min="24" max="24" width="12.7109375" style="140" bestFit="1" customWidth="1"/>
    <col min="25" max="16384" width="11.42578125" style="140"/>
  </cols>
  <sheetData>
    <row r="1" spans="1:30" ht="40.5" customHeight="1">
      <c r="A1" s="1401" t="s">
        <v>443</v>
      </c>
      <c r="B1" s="1401"/>
      <c r="C1" s="1401"/>
      <c r="D1" s="1401"/>
      <c r="E1" s="1401"/>
      <c r="F1" s="1401"/>
      <c r="G1" s="1401"/>
      <c r="H1" s="1401"/>
      <c r="I1" s="1401"/>
      <c r="J1" s="1401"/>
      <c r="K1" s="1401"/>
      <c r="L1" s="1401"/>
      <c r="M1" s="1401"/>
      <c r="N1" s="1401"/>
      <c r="O1" s="1401"/>
      <c r="P1" s="1401"/>
      <c r="Q1" s="419"/>
      <c r="R1" s="419"/>
      <c r="S1" s="419"/>
      <c r="T1" s="419"/>
      <c r="U1" s="419"/>
      <c r="V1" s="208"/>
      <c r="W1" s="208"/>
      <c r="X1" s="208"/>
      <c r="Y1" s="208"/>
      <c r="Z1" s="208"/>
      <c r="AA1" s="208"/>
      <c r="AB1" s="208"/>
      <c r="AC1" s="208"/>
      <c r="AD1" s="208"/>
    </row>
    <row r="2" spans="1:30" ht="24" customHeight="1">
      <c r="A2" s="1401" t="str">
        <f>+'Resumen '!O4</f>
        <v>Período:  Diciembre 2008 - Marzo 2026</v>
      </c>
      <c r="B2" s="1401"/>
      <c r="C2" s="1401"/>
      <c r="D2" s="1401"/>
      <c r="E2" s="1401"/>
      <c r="F2" s="1401"/>
      <c r="G2" s="1401"/>
      <c r="H2" s="1401"/>
      <c r="I2" s="1401"/>
      <c r="J2" s="1401"/>
      <c r="K2" s="1401"/>
      <c r="L2" s="1401"/>
      <c r="M2" s="1401"/>
      <c r="N2" s="1401"/>
      <c r="O2" s="1401"/>
      <c r="P2" s="1401"/>
      <c r="Q2" s="419"/>
      <c r="R2" s="419"/>
      <c r="S2" s="419"/>
      <c r="T2" s="419"/>
      <c r="U2" s="419"/>
      <c r="V2" s="208"/>
      <c r="W2" s="208"/>
      <c r="X2" s="208"/>
      <c r="Y2" s="208"/>
      <c r="Z2" s="208"/>
      <c r="AA2" s="208"/>
      <c r="AB2" s="208"/>
      <c r="AC2" s="208"/>
      <c r="AD2" s="208"/>
    </row>
    <row r="3" spans="1:30" ht="5.25" customHeight="1">
      <c r="A3" s="418"/>
      <c r="B3" s="418"/>
      <c r="C3" s="418"/>
      <c r="D3" s="418"/>
      <c r="E3" s="418"/>
      <c r="F3" s="418"/>
      <c r="G3" s="418"/>
      <c r="H3" s="418"/>
      <c r="I3" s="418"/>
      <c r="J3" s="418"/>
      <c r="K3" s="418"/>
      <c r="L3" s="418"/>
      <c r="M3" s="419"/>
      <c r="N3" s="419"/>
      <c r="O3" s="419"/>
      <c r="P3" s="419"/>
      <c r="Q3" s="419"/>
      <c r="R3" s="419"/>
      <c r="S3" s="419"/>
      <c r="T3" s="419"/>
      <c r="U3" s="419"/>
      <c r="V3" s="208"/>
      <c r="W3" s="208"/>
      <c r="X3" s="208"/>
      <c r="Y3" s="208"/>
      <c r="Z3" s="208"/>
      <c r="AA3" s="208"/>
      <c r="AB3" s="347"/>
      <c r="AC3" s="347"/>
      <c r="AD3" s="347"/>
    </row>
    <row r="4" spans="1:30" ht="179.25" customHeight="1">
      <c r="A4" s="1468" t="s">
        <v>994</v>
      </c>
      <c r="B4" s="1468"/>
      <c r="C4" s="1468"/>
      <c r="D4" s="1468"/>
      <c r="E4" s="1468"/>
      <c r="F4" s="1468"/>
      <c r="G4" s="1468"/>
      <c r="H4" s="1468"/>
      <c r="I4" s="1468"/>
      <c r="J4" s="1468"/>
      <c r="K4" s="1468"/>
      <c r="L4" s="1468"/>
      <c r="M4" s="1468"/>
      <c r="N4" s="1468"/>
      <c r="O4" s="1468"/>
      <c r="P4" s="1468"/>
      <c r="Q4" s="419"/>
      <c r="R4" s="419"/>
      <c r="S4" s="419"/>
      <c r="T4" s="419"/>
      <c r="U4" s="419"/>
      <c r="V4" s="208"/>
      <c r="W4" s="208"/>
      <c r="X4" s="208"/>
      <c r="Y4" s="208"/>
      <c r="Z4" s="208"/>
      <c r="AA4" s="208"/>
      <c r="AB4" s="347"/>
      <c r="AC4" s="347"/>
      <c r="AD4" s="347"/>
    </row>
    <row r="5" spans="1:30" ht="9" customHeight="1">
      <c r="A5" s="418"/>
      <c r="B5" s="418"/>
      <c r="C5" s="418"/>
      <c r="D5" s="418"/>
      <c r="E5" s="418"/>
      <c r="F5" s="418"/>
      <c r="G5" s="418"/>
      <c r="H5" s="418"/>
      <c r="I5" s="418"/>
      <c r="J5" s="418"/>
      <c r="K5" s="418"/>
      <c r="L5" s="418"/>
      <c r="M5" s="419"/>
      <c r="N5" s="419"/>
      <c r="O5" s="419"/>
      <c r="P5" s="419"/>
      <c r="Q5" s="419"/>
      <c r="R5" s="419"/>
      <c r="S5" s="419"/>
      <c r="T5" s="419"/>
      <c r="U5" s="419"/>
      <c r="V5" s="208"/>
      <c r="W5" s="208"/>
      <c r="X5" s="208"/>
      <c r="Y5" s="208"/>
      <c r="Z5" s="208"/>
      <c r="AA5" s="208"/>
      <c r="AB5" s="347"/>
      <c r="AC5" s="347"/>
      <c r="AD5" s="347"/>
    </row>
    <row r="6" spans="1:30" s="144" customFormat="1" ht="52.5" customHeight="1" thickBot="1">
      <c r="A6" s="420" t="s">
        <v>129</v>
      </c>
      <c r="B6" s="421" t="s">
        <v>444</v>
      </c>
      <c r="C6" s="421" t="s">
        <v>445</v>
      </c>
      <c r="D6" s="421" t="s">
        <v>446</v>
      </c>
      <c r="E6" s="421" t="s">
        <v>447</v>
      </c>
      <c r="F6" s="421" t="s">
        <v>448</v>
      </c>
      <c r="G6" s="421" t="s">
        <v>449</v>
      </c>
      <c r="H6" s="421" t="s">
        <v>450</v>
      </c>
      <c r="I6" s="421" t="s">
        <v>451</v>
      </c>
      <c r="J6" s="421" t="s">
        <v>452</v>
      </c>
      <c r="K6" s="422" t="s">
        <v>453</v>
      </c>
      <c r="L6" s="422" t="s">
        <v>454</v>
      </c>
      <c r="M6" s="419"/>
      <c r="N6" s="419"/>
      <c r="O6" s="419"/>
      <c r="P6" s="419"/>
      <c r="Q6" s="419"/>
      <c r="R6" s="419"/>
      <c r="S6" s="419"/>
      <c r="T6" s="419"/>
      <c r="U6" s="289"/>
      <c r="V6" s="1465" t="s">
        <v>455</v>
      </c>
      <c r="W6" s="1466"/>
      <c r="X6" s="1466"/>
      <c r="Y6" s="1466"/>
      <c r="Z6" s="1467"/>
      <c r="AA6" s="347"/>
      <c r="AB6" s="140"/>
      <c r="AC6" s="140"/>
      <c r="AD6" s="140"/>
    </row>
    <row r="7" spans="1:30" s="208" customFormat="1" ht="14.25" customHeight="1">
      <c r="A7" s="847" t="s">
        <v>391</v>
      </c>
      <c r="B7" s="848">
        <v>41302</v>
      </c>
      <c r="C7" s="848">
        <v>303</v>
      </c>
      <c r="D7" s="848">
        <v>74</v>
      </c>
      <c r="E7" s="849"/>
      <c r="F7" s="850">
        <f>SUM(B7:E7)</f>
        <v>41679</v>
      </c>
      <c r="G7" s="851">
        <v>854393</v>
      </c>
      <c r="H7" s="851">
        <v>121921</v>
      </c>
      <c r="I7" s="851">
        <v>201277</v>
      </c>
      <c r="J7" s="850">
        <f>SUM(G7:I7)+Tabla2[[#This Row],[Empresas y Empleados sin claficar]]</f>
        <v>1177591</v>
      </c>
      <c r="K7" s="852">
        <f>+Tabla2[[#This Row],[Empresas Pendiente en Clasificar]]</f>
        <v>0</v>
      </c>
      <c r="L7" s="853">
        <f t="shared" ref="L7:L22" si="0">J7/F7</f>
        <v>28.253820869022768</v>
      </c>
      <c r="M7" s="419"/>
      <c r="N7" s="419"/>
      <c r="O7" s="419"/>
      <c r="P7" s="419"/>
      <c r="Q7" s="419"/>
      <c r="R7" s="419"/>
      <c r="S7" s="419"/>
      <c r="T7" s="419"/>
      <c r="U7" s="289"/>
      <c r="V7" s="1459" t="s">
        <v>456</v>
      </c>
      <c r="W7" s="1460"/>
      <c r="X7" s="1460"/>
      <c r="Y7" s="1460"/>
      <c r="Z7" s="1461"/>
      <c r="AA7" s="140"/>
      <c r="AB7" s="140"/>
      <c r="AC7" s="140"/>
      <c r="AD7" s="140"/>
    </row>
    <row r="8" spans="1:30" s="208" customFormat="1" ht="14.25" customHeight="1">
      <c r="A8" s="847" t="s">
        <v>392</v>
      </c>
      <c r="B8" s="848">
        <v>41179</v>
      </c>
      <c r="C8" s="848">
        <v>412</v>
      </c>
      <c r="D8" s="848">
        <v>80</v>
      </c>
      <c r="E8" s="849"/>
      <c r="F8" s="850">
        <f t="shared" ref="F8:F21" si="1">SUM(B8:E8)</f>
        <v>41671</v>
      </c>
      <c r="G8" s="851">
        <v>869713</v>
      </c>
      <c r="H8" s="851">
        <v>148220</v>
      </c>
      <c r="I8" s="851">
        <v>209755</v>
      </c>
      <c r="J8" s="850">
        <f>SUM(G8:I8)+Tabla2[[#This Row],[Empresas y Empleados sin claficar]]</f>
        <v>1227688</v>
      </c>
      <c r="K8" s="852">
        <f>+Tabla2[[#This Row],[Empresas Pendiente en Clasificar]]</f>
        <v>0</v>
      </c>
      <c r="L8" s="853">
        <f t="shared" si="0"/>
        <v>29.461448009407022</v>
      </c>
      <c r="M8" s="419"/>
      <c r="N8" s="419"/>
      <c r="O8" s="419"/>
      <c r="P8" s="419"/>
      <c r="Q8" s="419"/>
      <c r="R8" s="419"/>
      <c r="S8" s="419"/>
      <c r="T8" s="419"/>
      <c r="U8" s="289"/>
      <c r="V8" s="1459"/>
      <c r="W8" s="1460"/>
      <c r="X8" s="1460"/>
      <c r="Y8" s="1460"/>
      <c r="Z8" s="1461"/>
      <c r="AA8" s="140"/>
      <c r="AB8" s="140"/>
      <c r="AC8" s="140"/>
      <c r="AD8" s="140"/>
    </row>
    <row r="9" spans="1:30" s="208" customFormat="1" ht="14.25" customHeight="1">
      <c r="A9" s="847" t="s">
        <v>393</v>
      </c>
      <c r="B9" s="848">
        <v>43682</v>
      </c>
      <c r="C9" s="848">
        <v>418</v>
      </c>
      <c r="D9" s="848">
        <v>79</v>
      </c>
      <c r="E9" s="849"/>
      <c r="F9" s="850">
        <f t="shared" si="1"/>
        <v>44179</v>
      </c>
      <c r="G9" s="851">
        <v>943816</v>
      </c>
      <c r="H9" s="851">
        <v>136553</v>
      </c>
      <c r="I9" s="851">
        <v>218706</v>
      </c>
      <c r="J9" s="850">
        <f>SUM(G9:I9)+Tabla2[[#This Row],[Empresas y Empleados sin claficar]]</f>
        <v>1299075</v>
      </c>
      <c r="K9" s="852">
        <f>+Tabla2[[#This Row],[Empresas Pendiente en Clasificar]]</f>
        <v>0</v>
      </c>
      <c r="L9" s="853">
        <f t="shared" si="0"/>
        <v>29.404807714072298</v>
      </c>
      <c r="M9" s="419"/>
      <c r="N9" s="419"/>
      <c r="O9" s="419"/>
      <c r="P9" s="419"/>
      <c r="Q9" s="419"/>
      <c r="R9" s="419"/>
      <c r="S9" s="419"/>
      <c r="T9" s="419"/>
      <c r="U9" s="289"/>
      <c r="V9" s="1459"/>
      <c r="W9" s="1460"/>
      <c r="X9" s="1460"/>
      <c r="Y9" s="1460"/>
      <c r="Z9" s="1461"/>
      <c r="AA9" s="140"/>
      <c r="AB9" s="140"/>
      <c r="AC9" s="140"/>
      <c r="AD9" s="140"/>
    </row>
    <row r="10" spans="1:30" s="208" customFormat="1" ht="14.25" customHeight="1">
      <c r="A10" s="847" t="s">
        <v>394</v>
      </c>
      <c r="B10" s="848">
        <v>46649</v>
      </c>
      <c r="C10" s="848">
        <v>469</v>
      </c>
      <c r="D10" s="848">
        <v>79</v>
      </c>
      <c r="E10" s="849"/>
      <c r="F10" s="850">
        <f t="shared" si="1"/>
        <v>47197</v>
      </c>
      <c r="G10" s="851">
        <v>988243</v>
      </c>
      <c r="H10" s="851">
        <v>140771</v>
      </c>
      <c r="I10" s="851">
        <v>225098</v>
      </c>
      <c r="J10" s="850">
        <f>SUM(G10:I10)+Tabla2[[#This Row],[Empresas y Empleados sin claficar]]</f>
        <v>1354112</v>
      </c>
      <c r="K10" s="852">
        <f>+Tabla2[[#This Row],[Empresas Pendiente en Clasificar]]</f>
        <v>0</v>
      </c>
      <c r="L10" s="853">
        <f t="shared" si="0"/>
        <v>28.690637116765895</v>
      </c>
      <c r="M10" s="419"/>
      <c r="N10" s="419"/>
      <c r="O10" s="419"/>
      <c r="P10" s="419"/>
      <c r="Q10" s="419"/>
      <c r="R10" s="419"/>
      <c r="S10" s="419"/>
      <c r="T10" s="419"/>
      <c r="U10" s="289"/>
      <c r="V10" s="1459"/>
      <c r="W10" s="1460"/>
      <c r="X10" s="1460"/>
      <c r="Y10" s="1460"/>
      <c r="Z10" s="1461"/>
      <c r="AA10" s="140"/>
      <c r="AB10" s="140"/>
      <c r="AC10" s="140"/>
      <c r="AD10" s="140"/>
    </row>
    <row r="11" spans="1:30" s="208" customFormat="1" ht="14.25" customHeight="1">
      <c r="A11" s="847" t="s">
        <v>395</v>
      </c>
      <c r="B11" s="848">
        <v>50728</v>
      </c>
      <c r="C11" s="848">
        <v>488</v>
      </c>
      <c r="D11" s="848">
        <v>79</v>
      </c>
      <c r="E11" s="849"/>
      <c r="F11" s="850">
        <f t="shared" si="1"/>
        <v>51295</v>
      </c>
      <c r="G11" s="851">
        <v>1025564</v>
      </c>
      <c r="H11" s="851">
        <v>154269</v>
      </c>
      <c r="I11" s="851">
        <v>235110</v>
      </c>
      <c r="J11" s="850">
        <f>SUM(G11:I11)+Tabla2[[#This Row],[Empresas y Empleados sin claficar]]</f>
        <v>1414943</v>
      </c>
      <c r="K11" s="852">
        <f>+Tabla2[[#This Row],[Empresas Pendiente en Clasificar]]</f>
        <v>0</v>
      </c>
      <c r="L11" s="853">
        <f t="shared" si="0"/>
        <v>27.584423433083145</v>
      </c>
      <c r="M11" s="419"/>
      <c r="N11" s="419"/>
      <c r="O11" s="419"/>
      <c r="P11" s="419"/>
      <c r="Q11" s="419"/>
      <c r="R11" s="419"/>
      <c r="S11" s="419"/>
      <c r="T11" s="419"/>
      <c r="U11" s="289"/>
      <c r="V11" s="1459"/>
      <c r="W11" s="1460"/>
      <c r="X11" s="1460"/>
      <c r="Y11" s="1460"/>
      <c r="Z11" s="1461"/>
      <c r="AA11" s="140"/>
      <c r="AB11" s="140"/>
      <c r="AC11" s="140"/>
      <c r="AD11" s="140"/>
    </row>
    <row r="12" spans="1:30" s="208" customFormat="1" ht="14.25" customHeight="1">
      <c r="A12" s="847" t="s">
        <v>396</v>
      </c>
      <c r="B12" s="848">
        <v>58657</v>
      </c>
      <c r="C12" s="848">
        <v>488</v>
      </c>
      <c r="D12" s="848">
        <v>78</v>
      </c>
      <c r="E12" s="849"/>
      <c r="F12" s="850">
        <f t="shared" si="1"/>
        <v>59223</v>
      </c>
      <c r="G12" s="851">
        <v>1099584</v>
      </c>
      <c r="H12" s="851">
        <v>164678</v>
      </c>
      <c r="I12" s="851">
        <v>248932</v>
      </c>
      <c r="J12" s="850">
        <f>SUM(G12:I12)+Tabla2[[#This Row],[Empresas y Empleados sin claficar]]</f>
        <v>1513194</v>
      </c>
      <c r="K12" s="852">
        <f>+Tabla2[[#This Row],[Empresas Pendiente en Clasificar]]</f>
        <v>0</v>
      </c>
      <c r="L12" s="853">
        <f t="shared" si="0"/>
        <v>25.550782635124868</v>
      </c>
      <c r="M12" s="419"/>
      <c r="N12" s="419"/>
      <c r="O12" s="419"/>
      <c r="P12" s="419"/>
      <c r="Q12" s="419"/>
      <c r="R12" s="419"/>
      <c r="S12" s="419"/>
      <c r="T12" s="419"/>
      <c r="U12" s="289"/>
      <c r="V12" s="1459"/>
      <c r="W12" s="1460"/>
      <c r="X12" s="1460"/>
      <c r="Y12" s="1460"/>
      <c r="Z12" s="1461"/>
      <c r="AA12" s="140"/>
      <c r="AB12" s="140"/>
      <c r="AC12" s="140"/>
      <c r="AD12" s="140"/>
    </row>
    <row r="13" spans="1:30" s="208" customFormat="1" ht="14.25" customHeight="1">
      <c r="A13" s="847" t="s">
        <v>397</v>
      </c>
      <c r="B13" s="848">
        <v>64910</v>
      </c>
      <c r="C13" s="848">
        <v>518</v>
      </c>
      <c r="D13" s="848">
        <v>74</v>
      </c>
      <c r="E13" s="849"/>
      <c r="F13" s="850">
        <f t="shared" si="1"/>
        <v>65502</v>
      </c>
      <c r="G13" s="851">
        <v>1181152</v>
      </c>
      <c r="H13" s="851">
        <v>174492</v>
      </c>
      <c r="I13" s="851">
        <v>280973</v>
      </c>
      <c r="J13" s="850">
        <f>SUM(G13:I13)+Tabla2[[#This Row],[Empresas y Empleados sin claficar]]</f>
        <v>1636617</v>
      </c>
      <c r="K13" s="852">
        <f>+Tabla2[[#This Row],[Empresas Pendiente en Clasificar]]</f>
        <v>0</v>
      </c>
      <c r="L13" s="853">
        <f t="shared" si="0"/>
        <v>24.985756160117248</v>
      </c>
      <c r="M13" s="419"/>
      <c r="N13" s="419"/>
      <c r="O13" s="419"/>
      <c r="P13" s="419"/>
      <c r="Q13" s="419"/>
      <c r="R13" s="419"/>
      <c r="S13" s="419"/>
      <c r="T13" s="419"/>
      <c r="U13" s="289"/>
      <c r="V13" s="1459"/>
      <c r="W13" s="1460"/>
      <c r="X13" s="1460"/>
      <c r="Y13" s="1460"/>
      <c r="Z13" s="1461"/>
      <c r="AA13" s="140"/>
      <c r="AB13" s="140"/>
      <c r="AC13" s="140"/>
      <c r="AD13" s="140"/>
    </row>
    <row r="14" spans="1:30" s="208" customFormat="1" ht="14.25" customHeight="1">
      <c r="A14" s="847" t="s">
        <v>398</v>
      </c>
      <c r="B14" s="848">
        <v>69377</v>
      </c>
      <c r="C14" s="848">
        <v>542</v>
      </c>
      <c r="D14" s="848">
        <v>73</v>
      </c>
      <c r="E14" s="849"/>
      <c r="F14" s="850">
        <f t="shared" si="1"/>
        <v>69992</v>
      </c>
      <c r="G14" s="851">
        <v>1262342</v>
      </c>
      <c r="H14" s="851">
        <v>187017</v>
      </c>
      <c r="I14" s="851">
        <v>301600</v>
      </c>
      <c r="J14" s="850">
        <f>SUM(G14:I14)+Tabla2[[#This Row],[Empresas y Empleados sin claficar]]</f>
        <v>1750959</v>
      </c>
      <c r="K14" s="852">
        <f>+Tabla2[[#This Row],[Empresas Pendiente en Clasificar]]</f>
        <v>0</v>
      </c>
      <c r="L14" s="853">
        <f t="shared" si="0"/>
        <v>25.016559035318323</v>
      </c>
      <c r="M14" s="419"/>
      <c r="N14" s="419"/>
      <c r="O14" s="419"/>
      <c r="P14" s="419"/>
      <c r="Q14" s="419"/>
      <c r="R14" s="419"/>
      <c r="S14" s="419"/>
      <c r="T14" s="419"/>
      <c r="U14" s="289"/>
      <c r="V14" s="1459"/>
      <c r="W14" s="1460"/>
      <c r="X14" s="1460"/>
      <c r="Y14" s="1460"/>
      <c r="Z14" s="1461"/>
      <c r="AA14" s="140"/>
      <c r="AB14" s="140"/>
      <c r="AC14" s="140"/>
      <c r="AD14" s="140"/>
    </row>
    <row r="15" spans="1:30" s="208" customFormat="1" ht="14.25" customHeight="1">
      <c r="A15" s="847" t="s">
        <v>399</v>
      </c>
      <c r="B15" s="848">
        <v>74149</v>
      </c>
      <c r="C15" s="848">
        <v>524</v>
      </c>
      <c r="D15" s="848">
        <v>73</v>
      </c>
      <c r="E15" s="849"/>
      <c r="F15" s="850">
        <f t="shared" si="1"/>
        <v>74746</v>
      </c>
      <c r="G15" s="851">
        <v>1353359</v>
      </c>
      <c r="H15" s="851">
        <v>232199</v>
      </c>
      <c r="I15" s="851">
        <v>285144</v>
      </c>
      <c r="J15" s="850">
        <f>SUM(G15:I15)+Tabla2[[#This Row],[Empresas y Empleados sin claficar]]</f>
        <v>1870702</v>
      </c>
      <c r="K15" s="852">
        <f>+Tabla2[[#This Row],[Empresas Pendiente en Clasificar]]</f>
        <v>0</v>
      </c>
      <c r="L15" s="853">
        <f t="shared" si="0"/>
        <v>25.02745297407219</v>
      </c>
      <c r="M15" s="419"/>
      <c r="N15" s="419"/>
      <c r="O15" s="419"/>
      <c r="P15" s="419"/>
      <c r="Q15" s="419"/>
      <c r="R15" s="419"/>
      <c r="S15" s="419"/>
      <c r="T15" s="419"/>
      <c r="U15" s="289"/>
      <c r="V15" s="1459"/>
      <c r="W15" s="1460"/>
      <c r="X15" s="1460"/>
      <c r="Y15" s="1460"/>
      <c r="Z15" s="1461"/>
      <c r="AA15" s="140"/>
      <c r="AB15" s="140"/>
      <c r="AC15" s="140"/>
      <c r="AD15" s="140"/>
    </row>
    <row r="16" spans="1:30" s="208" customFormat="1" ht="14.25" customHeight="1">
      <c r="A16" s="847" t="s">
        <v>400</v>
      </c>
      <c r="B16" s="848">
        <v>78837</v>
      </c>
      <c r="C16" s="848">
        <v>564</v>
      </c>
      <c r="D16" s="848">
        <v>76</v>
      </c>
      <c r="E16" s="849"/>
      <c r="F16" s="850">
        <f t="shared" si="1"/>
        <v>79477</v>
      </c>
      <c r="G16" s="851">
        <v>1437127</v>
      </c>
      <c r="H16" s="851">
        <v>273824</v>
      </c>
      <c r="I16" s="851">
        <v>318685</v>
      </c>
      <c r="J16" s="850">
        <f>SUM(G16:I16)+Tabla2[[#This Row],[Empresas y Empleados sin claficar]]</f>
        <v>2029636</v>
      </c>
      <c r="K16" s="852">
        <f>+Tabla2[[#This Row],[Empresas Pendiente en Clasificar]]</f>
        <v>0</v>
      </c>
      <c r="L16" s="853">
        <f t="shared" si="0"/>
        <v>25.537400757451842</v>
      </c>
      <c r="M16" s="419"/>
      <c r="N16" s="419"/>
      <c r="O16" s="419"/>
      <c r="P16" s="419"/>
      <c r="Q16" s="419"/>
      <c r="R16" s="419"/>
      <c r="S16" s="419"/>
      <c r="T16" s="419"/>
      <c r="U16" s="289"/>
      <c r="V16" s="1462"/>
      <c r="W16" s="1463"/>
      <c r="X16" s="1463"/>
      <c r="Y16" s="1463"/>
      <c r="Z16" s="1464"/>
      <c r="AA16" s="140"/>
      <c r="AB16" s="140"/>
      <c r="AC16" s="140"/>
      <c r="AD16" s="140"/>
    </row>
    <row r="17" spans="1:30" s="208" customFormat="1" ht="14.25" customHeight="1">
      <c r="A17" s="847" t="s">
        <v>457</v>
      </c>
      <c r="B17" s="848">
        <v>84659</v>
      </c>
      <c r="C17" s="848">
        <v>597</v>
      </c>
      <c r="D17" s="848">
        <v>76</v>
      </c>
      <c r="E17" s="849"/>
      <c r="F17" s="850">
        <f t="shared" si="1"/>
        <v>85332</v>
      </c>
      <c r="G17" s="851">
        <v>1533780</v>
      </c>
      <c r="H17" s="851">
        <v>288319</v>
      </c>
      <c r="I17" s="851">
        <v>328861</v>
      </c>
      <c r="J17" s="850">
        <f>SUM(G17:I17)+Tabla2[[#This Row],[Empresas y Empleados sin claficar]]</f>
        <v>2150960</v>
      </c>
      <c r="K17" s="852">
        <f>+Tabla2[[#This Row],[Empresas Pendiente en Clasificar]]</f>
        <v>0</v>
      </c>
      <c r="L17" s="853">
        <f t="shared" si="0"/>
        <v>25.206956358693105</v>
      </c>
      <c r="M17" s="419"/>
      <c r="N17" s="419"/>
      <c r="O17" s="419"/>
      <c r="P17" s="419"/>
      <c r="Q17" s="419"/>
      <c r="R17" s="419"/>
      <c r="S17" s="419"/>
      <c r="T17" s="419"/>
      <c r="U17" s="289"/>
      <c r="V17" s="140"/>
      <c r="W17" s="140"/>
      <c r="X17" s="140"/>
      <c r="Y17" s="140"/>
      <c r="Z17" s="140"/>
      <c r="AA17" s="140"/>
      <c r="AB17" s="140"/>
      <c r="AC17" s="140"/>
      <c r="AD17" s="140"/>
    </row>
    <row r="18" spans="1:30" s="208" customFormat="1" ht="14.25" customHeight="1">
      <c r="A18" s="847" t="s">
        <v>402</v>
      </c>
      <c r="B18" s="848">
        <v>90535</v>
      </c>
      <c r="C18" s="848">
        <v>615</v>
      </c>
      <c r="D18" s="848">
        <v>77</v>
      </c>
      <c r="E18" s="849"/>
      <c r="F18" s="850">
        <f t="shared" si="1"/>
        <v>91227</v>
      </c>
      <c r="G18" s="851">
        <v>1587725</v>
      </c>
      <c r="H18" s="851">
        <v>308531</v>
      </c>
      <c r="I18" s="851">
        <v>338538</v>
      </c>
      <c r="J18" s="850">
        <f>SUM(G18:I18)+Tabla2[[#This Row],[Empresas y Empleados sin claficar]]</f>
        <v>2234794</v>
      </c>
      <c r="K18" s="852">
        <f>+Tabla2[[#This Row],[Empresas Pendiente en Clasificar]]</f>
        <v>0</v>
      </c>
      <c r="L18" s="853">
        <f t="shared" si="0"/>
        <v>24.497067754064037</v>
      </c>
      <c r="M18" s="419"/>
      <c r="N18" s="419"/>
      <c r="O18" s="419"/>
      <c r="P18" s="419"/>
      <c r="Q18" s="419"/>
      <c r="R18" s="419"/>
      <c r="S18" s="419"/>
      <c r="T18" s="419"/>
      <c r="U18" s="289"/>
      <c r="V18" s="140"/>
      <c r="W18" s="140"/>
      <c r="X18" s="140"/>
      <c r="Y18" s="140"/>
      <c r="Z18" s="140"/>
      <c r="AA18" s="140"/>
      <c r="AB18" s="140"/>
      <c r="AC18" s="140"/>
      <c r="AD18" s="140"/>
    </row>
    <row r="19" spans="1:30" s="208" customFormat="1" ht="14.25" customHeight="1">
      <c r="A19" s="847" t="s">
        <v>403</v>
      </c>
      <c r="B19" s="848">
        <v>89291</v>
      </c>
      <c r="C19" s="848">
        <v>597</v>
      </c>
      <c r="D19" s="848">
        <v>76</v>
      </c>
      <c r="E19" s="849"/>
      <c r="F19" s="850">
        <f t="shared" si="1"/>
        <v>89964</v>
      </c>
      <c r="G19" s="851">
        <v>1410506</v>
      </c>
      <c r="H19" s="851">
        <v>315750</v>
      </c>
      <c r="I19" s="851">
        <v>325227</v>
      </c>
      <c r="J19" s="850">
        <f>SUM(G19:I19)+Tabla2[[#This Row],[Empresas y Empleados sin claficar]]</f>
        <v>2051483</v>
      </c>
      <c r="K19" s="852">
        <f>+Tabla2[[#This Row],[Empresas Pendiente en Clasificar]]</f>
        <v>0</v>
      </c>
      <c r="L19" s="853">
        <f t="shared" si="0"/>
        <v>22.803376906318082</v>
      </c>
      <c r="M19" s="419"/>
      <c r="N19" s="419"/>
      <c r="O19" s="419"/>
      <c r="P19" s="419"/>
      <c r="Q19" s="419"/>
      <c r="R19" s="419"/>
      <c r="S19" s="419"/>
      <c r="T19" s="419"/>
      <c r="U19" s="289"/>
      <c r="V19" s="140"/>
      <c r="W19" s="140"/>
      <c r="X19" s="140"/>
      <c r="Y19" s="140"/>
      <c r="Z19" s="140"/>
      <c r="AA19" s="140"/>
      <c r="AB19" s="140"/>
      <c r="AC19" s="140"/>
      <c r="AD19" s="140"/>
    </row>
    <row r="20" spans="1:30" s="208" customFormat="1" ht="14.25" customHeight="1">
      <c r="A20" s="847" t="s">
        <v>404</v>
      </c>
      <c r="B20" s="848">
        <v>102435</v>
      </c>
      <c r="C20" s="848">
        <v>589</v>
      </c>
      <c r="D20" s="848">
        <v>73</v>
      </c>
      <c r="E20" s="848">
        <v>92</v>
      </c>
      <c r="F20" s="850">
        <f t="shared" si="1"/>
        <v>103189</v>
      </c>
      <c r="G20" s="851">
        <v>1640852</v>
      </c>
      <c r="H20" s="851">
        <v>323225</v>
      </c>
      <c r="I20" s="851">
        <v>355342</v>
      </c>
      <c r="J20" s="850">
        <f>SUM(G20:I20)+Tabla2[[#This Row],[Empresas y Empleados sin claficar]]</f>
        <v>2319511</v>
      </c>
      <c r="K20" s="852">
        <f>+Tabla2[[#This Row],[Empresas Pendiente en Clasificar]]</f>
        <v>92</v>
      </c>
      <c r="L20" s="853">
        <f t="shared" si="0"/>
        <v>22.478277723400751</v>
      </c>
      <c r="M20" s="419"/>
      <c r="N20" s="419"/>
      <c r="O20" s="419"/>
      <c r="P20" s="419"/>
      <c r="Q20" s="419"/>
      <c r="R20" s="419"/>
      <c r="S20" s="419"/>
      <c r="T20" s="419"/>
      <c r="U20" s="289"/>
      <c r="V20" s="140"/>
      <c r="W20" s="140"/>
      <c r="X20" s="140"/>
      <c r="Y20" s="140"/>
      <c r="Z20" s="140"/>
      <c r="AA20" s="140"/>
      <c r="AB20" s="140"/>
      <c r="AC20" s="140"/>
      <c r="AD20" s="140"/>
    </row>
    <row r="21" spans="1:30" s="208" customFormat="1" ht="14.25" customHeight="1">
      <c r="A21" s="854" t="s">
        <v>405</v>
      </c>
      <c r="B21" s="855">
        <v>97535</v>
      </c>
      <c r="C21" s="855">
        <v>600</v>
      </c>
      <c r="D21" s="855">
        <v>70</v>
      </c>
      <c r="E21" s="848">
        <v>590</v>
      </c>
      <c r="F21" s="850">
        <f t="shared" si="1"/>
        <v>98795</v>
      </c>
      <c r="G21" s="856">
        <v>1648250</v>
      </c>
      <c r="H21" s="856">
        <v>361474</v>
      </c>
      <c r="I21" s="856">
        <v>365864</v>
      </c>
      <c r="J21" s="850">
        <f>SUM(G21:I21)+Tabla2[[#This Row],[Empresas y Empleados sin claficar]]</f>
        <v>2376178</v>
      </c>
      <c r="K21" s="852">
        <f>+Tabla2[[#This Row],[Empresas Pendiente en Clasificar]]</f>
        <v>590</v>
      </c>
      <c r="L21" s="853">
        <f t="shared" si="0"/>
        <v>24.051601801710614</v>
      </c>
      <c r="M21" s="419"/>
      <c r="N21" s="419"/>
      <c r="O21" s="419"/>
      <c r="P21" s="419"/>
      <c r="Q21" s="419"/>
      <c r="R21" s="419"/>
      <c r="S21" s="419"/>
      <c r="T21" s="419"/>
      <c r="U21" s="289"/>
      <c r="V21" s="140"/>
      <c r="W21" s="140"/>
      <c r="X21" s="140"/>
      <c r="Y21" s="140"/>
      <c r="Z21" s="140"/>
      <c r="AA21" s="140"/>
      <c r="AB21" s="140"/>
      <c r="AC21" s="140"/>
      <c r="AD21" s="140"/>
    </row>
    <row r="22" spans="1:30" s="208" customFormat="1" ht="14.25" customHeight="1">
      <c r="A22" s="854" t="s">
        <v>406</v>
      </c>
      <c r="B22" s="855">
        <v>102859</v>
      </c>
      <c r="C22" s="855">
        <v>599</v>
      </c>
      <c r="D22" s="855">
        <v>69</v>
      </c>
      <c r="E22" s="848">
        <v>0</v>
      </c>
      <c r="F22" s="850">
        <f>SUM(B22:E22)</f>
        <v>103527</v>
      </c>
      <c r="G22" s="856">
        <v>1697550</v>
      </c>
      <c r="H22" s="856">
        <v>337014</v>
      </c>
      <c r="I22" s="856">
        <v>380189</v>
      </c>
      <c r="J22" s="850">
        <f>SUM(G22:I22)+Tabla2[[#This Row],[Empresas y Empleados sin claficar]]</f>
        <v>2414753</v>
      </c>
      <c r="K22" s="852">
        <f>+Tabla2[[#This Row],[Empresas Pendiente en Clasificar]]</f>
        <v>0</v>
      </c>
      <c r="L22" s="853">
        <f t="shared" si="0"/>
        <v>23.324862113265137</v>
      </c>
      <c r="M22" s="419"/>
      <c r="N22" s="419"/>
      <c r="O22" s="419"/>
      <c r="P22" s="419"/>
      <c r="Q22" s="419"/>
      <c r="R22" s="419"/>
      <c r="S22" s="419"/>
      <c r="T22" s="419"/>
      <c r="U22" s="289"/>
      <c r="V22" s="140"/>
      <c r="W22" s="140"/>
      <c r="X22" s="140"/>
      <c r="Y22" s="140"/>
      <c r="Z22" s="140"/>
      <c r="AA22" s="140"/>
      <c r="AB22" s="140"/>
      <c r="AC22" s="140"/>
      <c r="AD22" s="140"/>
    </row>
    <row r="23" spans="1:30" s="208" customFormat="1" ht="14.25" customHeight="1">
      <c r="A23" s="854" t="s">
        <v>407</v>
      </c>
      <c r="B23" s="855">
        <v>108021</v>
      </c>
      <c r="C23" s="855">
        <v>593</v>
      </c>
      <c r="D23" s="855">
        <v>68</v>
      </c>
      <c r="E23" s="848">
        <v>0</v>
      </c>
      <c r="F23" s="850">
        <v>110808</v>
      </c>
      <c r="G23" s="856">
        <v>1743277</v>
      </c>
      <c r="H23" s="856">
        <v>345063</v>
      </c>
      <c r="I23" s="856">
        <v>394158</v>
      </c>
      <c r="J23" s="850">
        <v>2515541</v>
      </c>
      <c r="K23" s="852">
        <v>0</v>
      </c>
      <c r="L23" s="853">
        <v>22.701799509060717</v>
      </c>
      <c r="M23" s="419"/>
      <c r="N23" s="419"/>
      <c r="O23" s="419"/>
      <c r="P23" s="419"/>
      <c r="Q23" s="419"/>
      <c r="R23" s="419"/>
      <c r="S23" s="419"/>
      <c r="T23" s="419">
        <f>+H25+I25</f>
        <v>775006</v>
      </c>
      <c r="U23" s="289">
        <f>+T23/1000</f>
        <v>775.00599999999997</v>
      </c>
      <c r="V23" s="140"/>
      <c r="W23" s="140"/>
      <c r="X23" s="140"/>
      <c r="Y23" s="140"/>
      <c r="Z23" s="140"/>
      <c r="AA23" s="140"/>
      <c r="AB23" s="140"/>
      <c r="AC23" s="140"/>
      <c r="AD23" s="140"/>
    </row>
    <row r="24" spans="1:30" s="208" customFormat="1" ht="14.25" customHeight="1">
      <c r="A24" s="854" t="s">
        <v>408</v>
      </c>
      <c r="B24" s="855">
        <v>113382</v>
      </c>
      <c r="C24" s="855">
        <v>537</v>
      </c>
      <c r="D24" s="855">
        <v>67</v>
      </c>
      <c r="E24" s="848"/>
      <c r="F24" s="850">
        <f>SUM(B24:E24)</f>
        <v>113986</v>
      </c>
      <c r="G24" s="856">
        <v>1797250</v>
      </c>
      <c r="H24" s="856">
        <v>346232</v>
      </c>
      <c r="I24" s="856">
        <v>426793</v>
      </c>
      <c r="J24" s="850">
        <f>SUM(G24:I24)+Tabla2[[#This Row],[Empresas y Empleados sin claficar]]</f>
        <v>2570275</v>
      </c>
      <c r="K24" s="852">
        <f>+Tabla2[[#This Row],[Empresas Pendiente en Clasificar]]</f>
        <v>0</v>
      </c>
      <c r="L24" s="853">
        <f>J24/F24</f>
        <v>22.549041110311794</v>
      </c>
      <c r="M24" s="419"/>
      <c r="N24" s="419"/>
      <c r="O24" s="419"/>
      <c r="P24" s="419"/>
      <c r="Q24" s="419"/>
      <c r="R24" s="419"/>
      <c r="S24" s="419"/>
      <c r="T24" s="419"/>
      <c r="U24" s="289"/>
      <c r="V24" s="140"/>
      <c r="W24" s="140"/>
      <c r="X24" s="140"/>
      <c r="Y24" s="140"/>
      <c r="Z24" s="140"/>
      <c r="AA24" s="140"/>
      <c r="AB24" s="140"/>
      <c r="AC24" s="140"/>
      <c r="AD24" s="140"/>
    </row>
    <row r="25" spans="1:30" s="208" customFormat="1" ht="14.25" customHeight="1">
      <c r="A25" s="854" t="s">
        <v>970</v>
      </c>
      <c r="B25" s="855">
        <v>115062</v>
      </c>
      <c r="C25" s="855">
        <v>566</v>
      </c>
      <c r="D25" s="855">
        <v>64</v>
      </c>
      <c r="E25" s="848">
        <v>0</v>
      </c>
      <c r="F25" s="850">
        <f>SUM(B25:E25)</f>
        <v>115692</v>
      </c>
      <c r="G25" s="856">
        <v>1817066</v>
      </c>
      <c r="H25" s="856">
        <v>356999</v>
      </c>
      <c r="I25" s="856">
        <v>418007</v>
      </c>
      <c r="J25" s="850">
        <f>SUM(G25:I25)+Tabla2[[#This Row],[Empresas y Empleados sin claficar]]</f>
        <v>2592072</v>
      </c>
      <c r="K25" s="852">
        <f>+Tabla2[[#This Row],[Empresas Pendiente en Clasificar]]</f>
        <v>0</v>
      </c>
      <c r="L25" s="853">
        <f>J25/F25</f>
        <v>22.404937247173528</v>
      </c>
      <c r="M25" s="419"/>
      <c r="N25" s="419"/>
      <c r="O25" s="419"/>
      <c r="P25" s="419"/>
      <c r="Q25" s="419"/>
      <c r="R25" s="419"/>
      <c r="S25" s="419"/>
      <c r="T25" s="419"/>
      <c r="U25" s="289"/>
      <c r="V25" s="140"/>
      <c r="W25" s="140"/>
      <c r="X25" s="140"/>
      <c r="Y25" s="140"/>
      <c r="Z25" s="140"/>
      <c r="AA25" s="140"/>
      <c r="AB25" s="140"/>
      <c r="AC25" s="140"/>
      <c r="AD25" s="140"/>
    </row>
    <row r="26" spans="1:30" s="347" customFormat="1" ht="32.25" customHeight="1">
      <c r="A26" s="1457" t="s">
        <v>458</v>
      </c>
      <c r="B26" s="1458"/>
      <c r="C26" s="1458"/>
      <c r="D26" s="1458"/>
      <c r="E26" s="1458"/>
      <c r="F26" s="1458"/>
      <c r="G26" s="1458"/>
      <c r="H26" s="1458"/>
      <c r="I26" s="1458"/>
      <c r="J26" s="1458"/>
      <c r="K26" s="1458"/>
      <c r="L26" s="1458"/>
      <c r="M26" s="419"/>
      <c r="N26" s="419"/>
      <c r="O26" s="419"/>
      <c r="P26" s="419"/>
      <c r="Q26" s="419"/>
      <c r="R26" s="419"/>
      <c r="S26" s="419"/>
      <c r="T26" s="419"/>
      <c r="U26" s="289"/>
      <c r="V26" s="140"/>
      <c r="W26" s="140"/>
      <c r="X26" s="140"/>
      <c r="Y26" s="140"/>
      <c r="Z26" s="140"/>
      <c r="AA26" s="140"/>
      <c r="AB26" s="140"/>
      <c r="AC26" s="140"/>
      <c r="AD26" s="140"/>
    </row>
    <row r="27" spans="1:30" ht="64.5" customHeight="1"/>
    <row r="28" spans="1:30" ht="19.5" customHeight="1"/>
    <row r="29" spans="1:30" ht="19.5" customHeight="1"/>
    <row r="30" spans="1:30" ht="19.5" customHeight="1"/>
    <row r="31" spans="1:30" ht="19.5" customHeight="1"/>
    <row r="32" spans="1:30" ht="19.5" customHeight="1"/>
    <row r="33" ht="19.5" customHeight="1"/>
    <row r="34" ht="19.5" customHeight="1"/>
    <row r="35" ht="19.5" customHeight="1"/>
    <row r="36" ht="51" customHeight="1"/>
    <row r="37" ht="37.5" customHeight="1"/>
    <row r="38" ht="19.5" customHeight="1"/>
    <row r="39" ht="19.5" customHeight="1"/>
    <row r="40" ht="19.5" customHeight="1"/>
    <row r="41" ht="19.5" customHeight="1"/>
    <row r="42" ht="19.5" customHeight="1"/>
    <row r="43" ht="19.5" customHeight="1"/>
  </sheetData>
  <mergeCells count="6">
    <mergeCell ref="A26:L26"/>
    <mergeCell ref="V7:Z16"/>
    <mergeCell ref="V6:Z6"/>
    <mergeCell ref="A2:P2"/>
    <mergeCell ref="A1:P1"/>
    <mergeCell ref="A4:P4"/>
  </mergeCells>
  <conditionalFormatting sqref="B19:D25 G19:I25">
    <cfRule type="cellIs" dxfId="20"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sheetPr>
  <dimension ref="A1:XFD118"/>
  <sheetViews>
    <sheetView showGridLines="0" view="pageBreakPreview" zoomScaleNormal="100" zoomScaleSheetLayoutView="100" workbookViewId="0">
      <pane ySplit="3" topLeftCell="A4" activePane="bottomLeft" state="frozen"/>
      <selection activeCell="A6" sqref="A6:J27"/>
      <selection pane="bottomLeft" activeCell="A74" sqref="A74"/>
    </sheetView>
  </sheetViews>
  <sheetFormatPr defaultColWidth="11.42578125" defaultRowHeight="12.75"/>
  <cols>
    <col min="1" max="1" width="137.42578125" style="211" customWidth="1"/>
    <col min="2" max="2" width="13" style="211" customWidth="1"/>
    <col min="3" max="16384" width="11.42578125" style="211"/>
  </cols>
  <sheetData>
    <row r="1" spans="1:1">
      <c r="A1" s="210" t="s">
        <v>3</v>
      </c>
    </row>
    <row r="5" spans="1:1">
      <c r="A5" s="597" t="s">
        <v>4</v>
      </c>
    </row>
    <row r="6" spans="1:1">
      <c r="A6" s="597"/>
    </row>
    <row r="7" spans="1:1" s="596" customFormat="1">
      <c r="A7" s="595" t="s">
        <v>5</v>
      </c>
    </row>
    <row r="8" spans="1:1" s="596" customFormat="1">
      <c r="A8" s="594" t="s">
        <v>6</v>
      </c>
    </row>
    <row r="9" spans="1:1" s="596" customFormat="1">
      <c r="A9" s="594" t="s">
        <v>7</v>
      </c>
    </row>
    <row r="10" spans="1:1" s="596" customFormat="1">
      <c r="A10" s="594" t="s">
        <v>8</v>
      </c>
    </row>
    <row r="11" spans="1:1" s="596" customFormat="1" collapsed="1">
      <c r="A11" s="594" t="s">
        <v>9</v>
      </c>
    </row>
    <row r="12" spans="1:1" s="596" customFormat="1">
      <c r="A12" s="594" t="s">
        <v>10</v>
      </c>
    </row>
    <row r="13" spans="1:1">
      <c r="A13" s="600"/>
    </row>
    <row r="14" spans="1:1">
      <c r="A14" s="599" t="s">
        <v>11</v>
      </c>
    </row>
    <row r="15" spans="1:1">
      <c r="A15" s="599"/>
    </row>
    <row r="16" spans="1:1">
      <c r="A16" s="601" t="s">
        <v>12</v>
      </c>
    </row>
    <row r="17" spans="1:8" collapsed="1">
      <c r="A17" s="601"/>
    </row>
    <row r="18" spans="1:8" s="596" customFormat="1">
      <c r="A18" s="593" t="s">
        <v>13</v>
      </c>
    </row>
    <row r="19" spans="1:8" s="596" customFormat="1">
      <c r="A19" s="593" t="s">
        <v>14</v>
      </c>
    </row>
    <row r="20" spans="1:8" s="596" customFormat="1">
      <c r="A20" s="593" t="s">
        <v>15</v>
      </c>
    </row>
    <row r="21" spans="1:8" s="596" customFormat="1">
      <c r="A21" s="593" t="s">
        <v>16</v>
      </c>
    </row>
    <row r="22" spans="1:8" s="596" customFormat="1">
      <c r="A22" s="593" t="s">
        <v>17</v>
      </c>
    </row>
    <row r="23" spans="1:8" s="596" customFormat="1" ht="25.5">
      <c r="A23" s="592" t="s">
        <v>18</v>
      </c>
      <c r="H23" s="596" t="s">
        <v>1</v>
      </c>
    </row>
    <row r="24" spans="1:8">
      <c r="A24" s="598"/>
    </row>
    <row r="25" spans="1:8">
      <c r="A25" s="601" t="s">
        <v>19</v>
      </c>
    </row>
    <row r="26" spans="1:8">
      <c r="A26" s="598"/>
    </row>
    <row r="27" spans="1:8" s="596" customFormat="1">
      <c r="A27" s="593" t="s">
        <v>20</v>
      </c>
    </row>
    <row r="28" spans="1:8" s="596" customFormat="1">
      <c r="A28" s="593" t="s">
        <v>21</v>
      </c>
    </row>
    <row r="29" spans="1:8" s="596" customFormat="1">
      <c r="A29" s="593" t="s">
        <v>22</v>
      </c>
    </row>
    <row r="30" spans="1:8" s="591" customFormat="1" ht="25.5">
      <c r="A30" s="592" t="s">
        <v>18</v>
      </c>
    </row>
    <row r="31" spans="1:8">
      <c r="A31" s="602"/>
    </row>
    <row r="32" spans="1:8">
      <c r="A32" s="601" t="s">
        <v>23</v>
      </c>
    </row>
    <row r="33" spans="1:1">
      <c r="A33" s="598"/>
    </row>
    <row r="34" spans="1:1" s="596" customFormat="1">
      <c r="A34" s="593" t="s">
        <v>24</v>
      </c>
    </row>
    <row r="35" spans="1:1" s="596" customFormat="1">
      <c r="A35" s="593" t="s">
        <v>25</v>
      </c>
    </row>
    <row r="36" spans="1:1" s="596" customFormat="1">
      <c r="A36" s="593" t="s">
        <v>26</v>
      </c>
    </row>
    <row r="37" spans="1:1" s="596" customFormat="1" ht="25.5">
      <c r="A37" s="592" t="s">
        <v>18</v>
      </c>
    </row>
    <row r="38" spans="1:1">
      <c r="A38" s="598"/>
    </row>
    <row r="39" spans="1:1">
      <c r="A39" s="601" t="s">
        <v>27</v>
      </c>
    </row>
    <row r="40" spans="1:1">
      <c r="A40" s="598"/>
    </row>
    <row r="41" spans="1:1" s="596" customFormat="1">
      <c r="A41" s="593" t="s">
        <v>28</v>
      </c>
    </row>
    <row r="42" spans="1:1" s="596" customFormat="1">
      <c r="A42" s="593" t="s">
        <v>29</v>
      </c>
    </row>
    <row r="43" spans="1:1" s="596" customFormat="1">
      <c r="A43" s="593" t="s">
        <v>30</v>
      </c>
    </row>
    <row r="44" spans="1:1">
      <c r="A44" s="598"/>
    </row>
    <row r="45" spans="1:1">
      <c r="A45" s="601" t="s">
        <v>31</v>
      </c>
    </row>
    <row r="46" spans="1:1">
      <c r="A46" s="598"/>
    </row>
    <row r="47" spans="1:1" s="596" customFormat="1">
      <c r="A47" s="593" t="s">
        <v>32</v>
      </c>
    </row>
    <row r="48" spans="1:1" s="596" customFormat="1">
      <c r="A48" s="593" t="s">
        <v>33</v>
      </c>
    </row>
    <row r="49" spans="1:1" s="596" customFormat="1">
      <c r="A49" s="593" t="s">
        <v>34</v>
      </c>
    </row>
    <row r="50" spans="1:1" s="596" customFormat="1">
      <c r="A50" s="593" t="s">
        <v>35</v>
      </c>
    </row>
    <row r="51" spans="1:1" s="596" customFormat="1">
      <c r="A51" s="593" t="s">
        <v>36</v>
      </c>
    </row>
    <row r="52" spans="1:1" s="596" customFormat="1">
      <c r="A52" s="593" t="s">
        <v>37</v>
      </c>
    </row>
    <row r="53" spans="1:1" s="596" customFormat="1">
      <c r="A53" s="593" t="s">
        <v>38</v>
      </c>
    </row>
    <row r="54" spans="1:1" s="596" customFormat="1">
      <c r="A54" s="593" t="s">
        <v>39</v>
      </c>
    </row>
    <row r="55" spans="1:1">
      <c r="A55" s="598"/>
    </row>
    <row r="56" spans="1:1">
      <c r="A56" s="601" t="s">
        <v>40</v>
      </c>
    </row>
    <row r="57" spans="1:1">
      <c r="A57" s="598"/>
    </row>
    <row r="58" spans="1:1" s="596" customFormat="1">
      <c r="A58" s="593" t="s">
        <v>41</v>
      </c>
    </row>
    <row r="59" spans="1:1" s="596" customFormat="1">
      <c r="A59" s="593" t="s">
        <v>42</v>
      </c>
    </row>
    <row r="60" spans="1:1" s="596" customFormat="1">
      <c r="A60" s="593" t="s">
        <v>43</v>
      </c>
    </row>
    <row r="61" spans="1:1" s="590" customFormat="1">
      <c r="A61" s="593" t="s">
        <v>44</v>
      </c>
    </row>
    <row r="62" spans="1:1" s="596" customFormat="1">
      <c r="A62" s="589" t="s">
        <v>45</v>
      </c>
    </row>
    <row r="63" spans="1:1">
      <c r="A63" s="602"/>
    </row>
    <row r="64" spans="1:1">
      <c r="A64" s="602"/>
    </row>
    <row r="65" spans="1:1">
      <c r="A65" s="599" t="s">
        <v>46</v>
      </c>
    </row>
    <row r="66" spans="1:1">
      <c r="A66" s="599"/>
    </row>
    <row r="67" spans="1:1">
      <c r="A67" s="601" t="s">
        <v>47</v>
      </c>
    </row>
    <row r="68" spans="1:1">
      <c r="A68" s="601"/>
    </row>
    <row r="69" spans="1:1" s="590" customFormat="1">
      <c r="A69" s="707" t="s">
        <v>48</v>
      </c>
    </row>
    <row r="70" spans="1:1" s="590" customFormat="1">
      <c r="A70" s="707" t="s">
        <v>49</v>
      </c>
    </row>
    <row r="71" spans="1:1" s="709" customFormat="1">
      <c r="A71" s="708"/>
    </row>
    <row r="72" spans="1:1">
      <c r="A72" s="601" t="s">
        <v>50</v>
      </c>
    </row>
    <row r="73" spans="1:1">
      <c r="A73" s="598"/>
    </row>
    <row r="74" spans="1:1" s="596" customFormat="1">
      <c r="A74" s="593" t="s">
        <v>51</v>
      </c>
    </row>
    <row r="75" spans="1:1" s="596" customFormat="1">
      <c r="A75" s="593" t="s">
        <v>52</v>
      </c>
    </row>
    <row r="76" spans="1:1" s="596" customFormat="1">
      <c r="A76" s="593" t="s">
        <v>53</v>
      </c>
    </row>
    <row r="77" spans="1:1" s="596" customFormat="1">
      <c r="A77" s="593" t="s">
        <v>54</v>
      </c>
    </row>
    <row r="78" spans="1:1" s="596" customFormat="1">
      <c r="A78" s="593" t="s">
        <v>55</v>
      </c>
    </row>
    <row r="79" spans="1:1" s="596" customFormat="1">
      <c r="A79" s="593" t="s">
        <v>56</v>
      </c>
    </row>
    <row r="80" spans="1:1" s="596" customFormat="1">
      <c r="A80" s="593" t="s">
        <v>57</v>
      </c>
    </row>
    <row r="81" spans="1:16384">
      <c r="A81" s="602"/>
    </row>
    <row r="82" spans="1:16384">
      <c r="A82" s="601" t="s">
        <v>58</v>
      </c>
    </row>
    <row r="83" spans="1:16384">
      <c r="A83" s="601"/>
    </row>
    <row r="84" spans="1:16384" s="589" customFormat="1">
      <c r="A84" s="593" t="s">
        <v>59</v>
      </c>
      <c r="R84" s="589" t="s">
        <v>60</v>
      </c>
      <c r="S84" s="589" t="s">
        <v>60</v>
      </c>
      <c r="T84" s="589" t="s">
        <v>60</v>
      </c>
      <c r="U84" s="589" t="s">
        <v>60</v>
      </c>
      <c r="V84" s="589" t="s">
        <v>60</v>
      </c>
      <c r="W84" s="589" t="s">
        <v>60</v>
      </c>
      <c r="X84" s="589" t="s">
        <v>60</v>
      </c>
      <c r="Y84" s="589" t="s">
        <v>60</v>
      </c>
      <c r="Z84" s="589" t="s">
        <v>60</v>
      </c>
      <c r="AA84" s="589" t="s">
        <v>60</v>
      </c>
      <c r="AB84" s="589" t="s">
        <v>60</v>
      </c>
      <c r="AC84" s="589" t="s">
        <v>60</v>
      </c>
      <c r="AD84" s="589" t="s">
        <v>60</v>
      </c>
      <c r="AE84" s="589" t="s">
        <v>60</v>
      </c>
      <c r="AF84" s="589" t="s">
        <v>60</v>
      </c>
      <c r="AG84" s="589" t="s">
        <v>60</v>
      </c>
      <c r="AH84" s="589" t="s">
        <v>60</v>
      </c>
      <c r="AI84" s="589" t="s">
        <v>60</v>
      </c>
      <c r="AJ84" s="589" t="s">
        <v>60</v>
      </c>
      <c r="AK84" s="589" t="s">
        <v>60</v>
      </c>
      <c r="AL84" s="589" t="s">
        <v>60</v>
      </c>
      <c r="AM84" s="589" t="s">
        <v>60</v>
      </c>
      <c r="AN84" s="589" t="s">
        <v>60</v>
      </c>
      <c r="AO84" s="589" t="s">
        <v>60</v>
      </c>
      <c r="AP84" s="589" t="s">
        <v>60</v>
      </c>
      <c r="AQ84" s="589" t="s">
        <v>60</v>
      </c>
      <c r="AR84" s="589" t="s">
        <v>60</v>
      </c>
      <c r="AS84" s="589" t="s">
        <v>60</v>
      </c>
      <c r="AT84" s="589" t="s">
        <v>60</v>
      </c>
      <c r="AU84" s="589" t="s">
        <v>60</v>
      </c>
      <c r="AV84" s="589" t="s">
        <v>60</v>
      </c>
      <c r="AW84" s="589" t="s">
        <v>60</v>
      </c>
      <c r="AX84" s="589" t="s">
        <v>60</v>
      </c>
      <c r="AY84" s="589" t="s">
        <v>60</v>
      </c>
      <c r="AZ84" s="589" t="s">
        <v>60</v>
      </c>
      <c r="BA84" s="589" t="s">
        <v>60</v>
      </c>
      <c r="BB84" s="589" t="s">
        <v>60</v>
      </c>
      <c r="BC84" s="589" t="s">
        <v>60</v>
      </c>
      <c r="BD84" s="589" t="s">
        <v>60</v>
      </c>
      <c r="BE84" s="589" t="s">
        <v>60</v>
      </c>
      <c r="BF84" s="589" t="s">
        <v>60</v>
      </c>
      <c r="BG84" s="589" t="s">
        <v>60</v>
      </c>
      <c r="BH84" s="589" t="s">
        <v>60</v>
      </c>
      <c r="BI84" s="589" t="s">
        <v>60</v>
      </c>
      <c r="BJ84" s="589" t="s">
        <v>60</v>
      </c>
      <c r="BK84" s="589" t="s">
        <v>60</v>
      </c>
      <c r="BL84" s="589" t="s">
        <v>60</v>
      </c>
      <c r="BM84" s="589" t="s">
        <v>60</v>
      </c>
      <c r="BN84" s="589" t="s">
        <v>60</v>
      </c>
      <c r="BO84" s="589" t="s">
        <v>60</v>
      </c>
      <c r="BP84" s="589" t="s">
        <v>60</v>
      </c>
      <c r="BQ84" s="589" t="s">
        <v>60</v>
      </c>
      <c r="BR84" s="589" t="s">
        <v>60</v>
      </c>
      <c r="BS84" s="589" t="s">
        <v>60</v>
      </c>
      <c r="BT84" s="589" t="s">
        <v>60</v>
      </c>
      <c r="BU84" s="589" t="s">
        <v>60</v>
      </c>
      <c r="BV84" s="589" t="s">
        <v>60</v>
      </c>
      <c r="BW84" s="589" t="s">
        <v>60</v>
      </c>
      <c r="BX84" s="589" t="s">
        <v>60</v>
      </c>
      <c r="BY84" s="589" t="s">
        <v>60</v>
      </c>
      <c r="BZ84" s="589" t="s">
        <v>60</v>
      </c>
      <c r="CA84" s="589" t="s">
        <v>60</v>
      </c>
      <c r="CB84" s="589" t="s">
        <v>60</v>
      </c>
      <c r="CC84" s="589" t="s">
        <v>60</v>
      </c>
      <c r="CD84" s="589" t="s">
        <v>60</v>
      </c>
      <c r="CE84" s="589" t="s">
        <v>60</v>
      </c>
      <c r="CF84" s="589" t="s">
        <v>60</v>
      </c>
      <c r="CG84" s="589" t="s">
        <v>60</v>
      </c>
      <c r="CH84" s="589" t="s">
        <v>60</v>
      </c>
      <c r="CI84" s="589" t="s">
        <v>60</v>
      </c>
      <c r="CJ84" s="589" t="s">
        <v>60</v>
      </c>
      <c r="CK84" s="589" t="s">
        <v>60</v>
      </c>
      <c r="CL84" s="589" t="s">
        <v>60</v>
      </c>
      <c r="CM84" s="589" t="s">
        <v>60</v>
      </c>
      <c r="CN84" s="589" t="s">
        <v>60</v>
      </c>
      <c r="CO84" s="589" t="s">
        <v>60</v>
      </c>
      <c r="CP84" s="589" t="s">
        <v>60</v>
      </c>
      <c r="CQ84" s="589" t="s">
        <v>60</v>
      </c>
      <c r="CR84" s="589" t="s">
        <v>60</v>
      </c>
      <c r="CS84" s="589" t="s">
        <v>60</v>
      </c>
      <c r="CT84" s="589" t="s">
        <v>60</v>
      </c>
      <c r="CU84" s="589" t="s">
        <v>60</v>
      </c>
      <c r="CV84" s="589" t="s">
        <v>60</v>
      </c>
      <c r="CW84" s="589" t="s">
        <v>60</v>
      </c>
      <c r="CX84" s="589" t="s">
        <v>60</v>
      </c>
      <c r="CY84" s="589" t="s">
        <v>60</v>
      </c>
      <c r="CZ84" s="589" t="s">
        <v>60</v>
      </c>
      <c r="DA84" s="589" t="s">
        <v>60</v>
      </c>
      <c r="DB84" s="589" t="s">
        <v>60</v>
      </c>
      <c r="DC84" s="589" t="s">
        <v>60</v>
      </c>
      <c r="DD84" s="589" t="s">
        <v>60</v>
      </c>
      <c r="DE84" s="589" t="s">
        <v>60</v>
      </c>
      <c r="DF84" s="589" t="s">
        <v>60</v>
      </c>
      <c r="DG84" s="589" t="s">
        <v>60</v>
      </c>
      <c r="DH84" s="589" t="s">
        <v>60</v>
      </c>
      <c r="DI84" s="589" t="s">
        <v>60</v>
      </c>
      <c r="DJ84" s="589" t="s">
        <v>60</v>
      </c>
      <c r="DK84" s="589" t="s">
        <v>60</v>
      </c>
      <c r="DL84" s="589" t="s">
        <v>60</v>
      </c>
      <c r="DM84" s="589" t="s">
        <v>60</v>
      </c>
      <c r="DN84" s="589" t="s">
        <v>60</v>
      </c>
      <c r="DO84" s="589" t="s">
        <v>60</v>
      </c>
      <c r="DP84" s="589" t="s">
        <v>60</v>
      </c>
      <c r="DQ84" s="589" t="s">
        <v>60</v>
      </c>
      <c r="DR84" s="589" t="s">
        <v>60</v>
      </c>
      <c r="DS84" s="589" t="s">
        <v>60</v>
      </c>
      <c r="DT84" s="589" t="s">
        <v>60</v>
      </c>
      <c r="DU84" s="589" t="s">
        <v>60</v>
      </c>
      <c r="DV84" s="589" t="s">
        <v>60</v>
      </c>
      <c r="DW84" s="589" t="s">
        <v>60</v>
      </c>
      <c r="DX84" s="589" t="s">
        <v>60</v>
      </c>
      <c r="DY84" s="589" t="s">
        <v>60</v>
      </c>
      <c r="DZ84" s="589" t="s">
        <v>60</v>
      </c>
      <c r="EA84" s="589" t="s">
        <v>60</v>
      </c>
      <c r="EB84" s="589" t="s">
        <v>60</v>
      </c>
      <c r="EC84" s="589" t="s">
        <v>60</v>
      </c>
      <c r="ED84" s="589" t="s">
        <v>60</v>
      </c>
      <c r="EE84" s="589" t="s">
        <v>60</v>
      </c>
      <c r="EF84" s="589" t="s">
        <v>60</v>
      </c>
      <c r="EG84" s="589" t="s">
        <v>60</v>
      </c>
      <c r="EH84" s="589" t="s">
        <v>60</v>
      </c>
      <c r="EI84" s="589" t="s">
        <v>60</v>
      </c>
      <c r="EJ84" s="589" t="s">
        <v>60</v>
      </c>
      <c r="EK84" s="589" t="s">
        <v>60</v>
      </c>
      <c r="EL84" s="589" t="s">
        <v>60</v>
      </c>
      <c r="EM84" s="589" t="s">
        <v>60</v>
      </c>
      <c r="EN84" s="589" t="s">
        <v>60</v>
      </c>
      <c r="EO84" s="589" t="s">
        <v>60</v>
      </c>
      <c r="EP84" s="589" t="s">
        <v>60</v>
      </c>
      <c r="EQ84" s="589" t="s">
        <v>60</v>
      </c>
      <c r="ER84" s="589" t="s">
        <v>60</v>
      </c>
      <c r="ES84" s="589" t="s">
        <v>60</v>
      </c>
      <c r="ET84" s="589" t="s">
        <v>60</v>
      </c>
      <c r="EU84" s="589" t="s">
        <v>60</v>
      </c>
      <c r="EV84" s="589" t="s">
        <v>60</v>
      </c>
      <c r="EW84" s="589" t="s">
        <v>60</v>
      </c>
      <c r="EX84" s="589" t="s">
        <v>60</v>
      </c>
      <c r="EY84" s="589" t="s">
        <v>60</v>
      </c>
      <c r="EZ84" s="589" t="s">
        <v>60</v>
      </c>
      <c r="FA84" s="589" t="s">
        <v>60</v>
      </c>
      <c r="FB84" s="589" t="s">
        <v>60</v>
      </c>
      <c r="FC84" s="589" t="s">
        <v>60</v>
      </c>
      <c r="FD84" s="589" t="s">
        <v>60</v>
      </c>
      <c r="FE84" s="589" t="s">
        <v>60</v>
      </c>
      <c r="FF84" s="589" t="s">
        <v>60</v>
      </c>
      <c r="FG84" s="589" t="s">
        <v>60</v>
      </c>
      <c r="FH84" s="589" t="s">
        <v>60</v>
      </c>
      <c r="FI84" s="589" t="s">
        <v>60</v>
      </c>
      <c r="FJ84" s="589" t="s">
        <v>60</v>
      </c>
      <c r="FK84" s="589" t="s">
        <v>60</v>
      </c>
      <c r="FL84" s="589" t="s">
        <v>60</v>
      </c>
      <c r="FM84" s="589" t="s">
        <v>60</v>
      </c>
      <c r="FN84" s="589" t="s">
        <v>60</v>
      </c>
      <c r="FO84" s="589" t="s">
        <v>60</v>
      </c>
      <c r="FP84" s="589" t="s">
        <v>60</v>
      </c>
      <c r="FQ84" s="589" t="s">
        <v>60</v>
      </c>
      <c r="FR84" s="589" t="s">
        <v>60</v>
      </c>
      <c r="FS84" s="589" t="s">
        <v>60</v>
      </c>
      <c r="FT84" s="589" t="s">
        <v>60</v>
      </c>
      <c r="FU84" s="589" t="s">
        <v>60</v>
      </c>
      <c r="FV84" s="589" t="s">
        <v>60</v>
      </c>
      <c r="FW84" s="589" t="s">
        <v>60</v>
      </c>
      <c r="FX84" s="589" t="s">
        <v>60</v>
      </c>
      <c r="FY84" s="589" t="s">
        <v>60</v>
      </c>
      <c r="FZ84" s="589" t="s">
        <v>60</v>
      </c>
      <c r="GA84" s="589" t="s">
        <v>60</v>
      </c>
      <c r="GB84" s="589" t="s">
        <v>60</v>
      </c>
      <c r="GC84" s="589" t="s">
        <v>60</v>
      </c>
      <c r="GD84" s="589" t="s">
        <v>60</v>
      </c>
      <c r="GE84" s="589" t="s">
        <v>60</v>
      </c>
      <c r="GF84" s="589" t="s">
        <v>60</v>
      </c>
      <c r="GG84" s="589" t="s">
        <v>60</v>
      </c>
      <c r="GH84" s="589" t="s">
        <v>60</v>
      </c>
      <c r="GI84" s="589" t="s">
        <v>60</v>
      </c>
      <c r="GJ84" s="589" t="s">
        <v>60</v>
      </c>
      <c r="GK84" s="589" t="s">
        <v>60</v>
      </c>
      <c r="GL84" s="589" t="s">
        <v>60</v>
      </c>
      <c r="GM84" s="589" t="s">
        <v>60</v>
      </c>
      <c r="GN84" s="589" t="s">
        <v>60</v>
      </c>
      <c r="GO84" s="589" t="s">
        <v>60</v>
      </c>
      <c r="GP84" s="589" t="s">
        <v>60</v>
      </c>
      <c r="GQ84" s="589" t="s">
        <v>60</v>
      </c>
      <c r="GR84" s="589" t="s">
        <v>60</v>
      </c>
      <c r="GS84" s="589" t="s">
        <v>60</v>
      </c>
      <c r="GT84" s="589" t="s">
        <v>60</v>
      </c>
      <c r="GU84" s="589" t="s">
        <v>60</v>
      </c>
      <c r="GV84" s="589" t="s">
        <v>60</v>
      </c>
      <c r="GW84" s="589" t="s">
        <v>60</v>
      </c>
      <c r="GX84" s="589" t="s">
        <v>60</v>
      </c>
      <c r="GY84" s="589" t="s">
        <v>60</v>
      </c>
      <c r="GZ84" s="589" t="s">
        <v>60</v>
      </c>
      <c r="HA84" s="589" t="s">
        <v>60</v>
      </c>
      <c r="HB84" s="589" t="s">
        <v>60</v>
      </c>
      <c r="HC84" s="589" t="s">
        <v>60</v>
      </c>
      <c r="HD84" s="589" t="s">
        <v>60</v>
      </c>
      <c r="HE84" s="589" t="s">
        <v>60</v>
      </c>
      <c r="HF84" s="589" t="s">
        <v>60</v>
      </c>
      <c r="HG84" s="589" t="s">
        <v>60</v>
      </c>
      <c r="HH84" s="589" t="s">
        <v>60</v>
      </c>
      <c r="HI84" s="589" t="s">
        <v>60</v>
      </c>
      <c r="HJ84" s="589" t="s">
        <v>60</v>
      </c>
      <c r="HK84" s="589" t="s">
        <v>60</v>
      </c>
      <c r="HL84" s="589" t="s">
        <v>60</v>
      </c>
      <c r="HM84" s="589" t="s">
        <v>60</v>
      </c>
      <c r="HN84" s="589" t="s">
        <v>60</v>
      </c>
      <c r="HO84" s="589" t="s">
        <v>60</v>
      </c>
      <c r="HP84" s="589" t="s">
        <v>60</v>
      </c>
      <c r="HQ84" s="589" t="s">
        <v>60</v>
      </c>
      <c r="HR84" s="589" t="s">
        <v>60</v>
      </c>
      <c r="HS84" s="589" t="s">
        <v>60</v>
      </c>
      <c r="HT84" s="589" t="s">
        <v>60</v>
      </c>
      <c r="HU84" s="589" t="s">
        <v>60</v>
      </c>
      <c r="HV84" s="589" t="s">
        <v>60</v>
      </c>
      <c r="HW84" s="589" t="s">
        <v>60</v>
      </c>
      <c r="HX84" s="589" t="s">
        <v>60</v>
      </c>
      <c r="HY84" s="589" t="s">
        <v>60</v>
      </c>
      <c r="HZ84" s="589" t="s">
        <v>60</v>
      </c>
      <c r="IA84" s="589" t="s">
        <v>60</v>
      </c>
      <c r="IB84" s="589" t="s">
        <v>60</v>
      </c>
      <c r="IC84" s="589" t="s">
        <v>60</v>
      </c>
      <c r="ID84" s="589" t="s">
        <v>60</v>
      </c>
      <c r="IE84" s="589" t="s">
        <v>60</v>
      </c>
      <c r="IF84" s="589" t="s">
        <v>60</v>
      </c>
      <c r="IG84" s="589" t="s">
        <v>60</v>
      </c>
      <c r="IH84" s="589" t="s">
        <v>60</v>
      </c>
      <c r="II84" s="589" t="s">
        <v>60</v>
      </c>
      <c r="IJ84" s="589" t="s">
        <v>60</v>
      </c>
      <c r="IK84" s="589" t="s">
        <v>60</v>
      </c>
      <c r="IL84" s="589" t="s">
        <v>60</v>
      </c>
      <c r="IM84" s="589" t="s">
        <v>60</v>
      </c>
      <c r="IN84" s="589" t="s">
        <v>60</v>
      </c>
      <c r="IO84" s="589" t="s">
        <v>60</v>
      </c>
      <c r="IP84" s="589" t="s">
        <v>60</v>
      </c>
      <c r="IQ84" s="589" t="s">
        <v>60</v>
      </c>
      <c r="IR84" s="589" t="s">
        <v>60</v>
      </c>
      <c r="IS84" s="589" t="s">
        <v>60</v>
      </c>
      <c r="IT84" s="589" t="s">
        <v>60</v>
      </c>
      <c r="IU84" s="589" t="s">
        <v>60</v>
      </c>
      <c r="IV84" s="589" t="s">
        <v>60</v>
      </c>
      <c r="IW84" s="589" t="s">
        <v>60</v>
      </c>
      <c r="IX84" s="589" t="s">
        <v>60</v>
      </c>
      <c r="IY84" s="589" t="s">
        <v>60</v>
      </c>
      <c r="IZ84" s="589" t="s">
        <v>60</v>
      </c>
      <c r="JA84" s="589" t="s">
        <v>60</v>
      </c>
      <c r="JB84" s="589" t="s">
        <v>60</v>
      </c>
      <c r="JC84" s="589" t="s">
        <v>60</v>
      </c>
      <c r="JD84" s="589" t="s">
        <v>60</v>
      </c>
      <c r="JE84" s="589" t="s">
        <v>60</v>
      </c>
      <c r="JF84" s="589" t="s">
        <v>60</v>
      </c>
      <c r="JG84" s="589" t="s">
        <v>60</v>
      </c>
      <c r="JH84" s="589" t="s">
        <v>60</v>
      </c>
      <c r="JI84" s="589" t="s">
        <v>60</v>
      </c>
      <c r="JJ84" s="589" t="s">
        <v>60</v>
      </c>
      <c r="JK84" s="589" t="s">
        <v>60</v>
      </c>
      <c r="JL84" s="589" t="s">
        <v>60</v>
      </c>
      <c r="JM84" s="589" t="s">
        <v>60</v>
      </c>
      <c r="JN84" s="589" t="s">
        <v>60</v>
      </c>
      <c r="JO84" s="589" t="s">
        <v>60</v>
      </c>
      <c r="JP84" s="589" t="s">
        <v>60</v>
      </c>
      <c r="JQ84" s="589" t="s">
        <v>60</v>
      </c>
      <c r="JR84" s="589" t="s">
        <v>60</v>
      </c>
      <c r="JS84" s="589" t="s">
        <v>60</v>
      </c>
      <c r="JT84" s="589" t="s">
        <v>60</v>
      </c>
      <c r="JU84" s="589" t="s">
        <v>60</v>
      </c>
      <c r="JV84" s="589" t="s">
        <v>60</v>
      </c>
      <c r="JW84" s="589" t="s">
        <v>60</v>
      </c>
      <c r="JX84" s="589" t="s">
        <v>60</v>
      </c>
      <c r="JY84" s="589" t="s">
        <v>60</v>
      </c>
      <c r="JZ84" s="589" t="s">
        <v>60</v>
      </c>
      <c r="KA84" s="589" t="s">
        <v>60</v>
      </c>
      <c r="KB84" s="589" t="s">
        <v>60</v>
      </c>
      <c r="KC84" s="589" t="s">
        <v>60</v>
      </c>
      <c r="KD84" s="589" t="s">
        <v>60</v>
      </c>
      <c r="KE84" s="589" t="s">
        <v>60</v>
      </c>
      <c r="KF84" s="589" t="s">
        <v>60</v>
      </c>
      <c r="KG84" s="589" t="s">
        <v>60</v>
      </c>
      <c r="KH84" s="589" t="s">
        <v>60</v>
      </c>
      <c r="KI84" s="589" t="s">
        <v>60</v>
      </c>
      <c r="KJ84" s="589" t="s">
        <v>60</v>
      </c>
      <c r="KK84" s="589" t="s">
        <v>60</v>
      </c>
      <c r="KL84" s="589" t="s">
        <v>60</v>
      </c>
      <c r="KM84" s="589" t="s">
        <v>60</v>
      </c>
      <c r="KN84" s="589" t="s">
        <v>60</v>
      </c>
      <c r="KO84" s="589" t="s">
        <v>60</v>
      </c>
      <c r="KP84" s="589" t="s">
        <v>60</v>
      </c>
      <c r="KQ84" s="589" t="s">
        <v>60</v>
      </c>
      <c r="KR84" s="589" t="s">
        <v>60</v>
      </c>
      <c r="KS84" s="589" t="s">
        <v>60</v>
      </c>
      <c r="KT84" s="589" t="s">
        <v>60</v>
      </c>
      <c r="KU84" s="589" t="s">
        <v>60</v>
      </c>
      <c r="KV84" s="589" t="s">
        <v>60</v>
      </c>
      <c r="KW84" s="589" t="s">
        <v>60</v>
      </c>
      <c r="KX84" s="589" t="s">
        <v>60</v>
      </c>
      <c r="KY84" s="589" t="s">
        <v>60</v>
      </c>
      <c r="KZ84" s="589" t="s">
        <v>60</v>
      </c>
      <c r="LA84" s="589" t="s">
        <v>60</v>
      </c>
      <c r="LB84" s="589" t="s">
        <v>60</v>
      </c>
      <c r="LC84" s="589" t="s">
        <v>60</v>
      </c>
      <c r="LD84" s="589" t="s">
        <v>60</v>
      </c>
      <c r="LE84" s="589" t="s">
        <v>60</v>
      </c>
      <c r="LF84" s="589" t="s">
        <v>60</v>
      </c>
      <c r="LG84" s="589" t="s">
        <v>60</v>
      </c>
      <c r="LH84" s="589" t="s">
        <v>60</v>
      </c>
      <c r="LI84" s="589" t="s">
        <v>60</v>
      </c>
      <c r="LJ84" s="589" t="s">
        <v>60</v>
      </c>
      <c r="LK84" s="589" t="s">
        <v>60</v>
      </c>
      <c r="LL84" s="589" t="s">
        <v>60</v>
      </c>
      <c r="LM84" s="589" t="s">
        <v>60</v>
      </c>
      <c r="LN84" s="589" t="s">
        <v>60</v>
      </c>
      <c r="LO84" s="589" t="s">
        <v>60</v>
      </c>
      <c r="LP84" s="589" t="s">
        <v>60</v>
      </c>
      <c r="LQ84" s="589" t="s">
        <v>60</v>
      </c>
      <c r="LR84" s="589" t="s">
        <v>60</v>
      </c>
      <c r="LS84" s="589" t="s">
        <v>60</v>
      </c>
      <c r="LT84" s="589" t="s">
        <v>60</v>
      </c>
      <c r="LU84" s="589" t="s">
        <v>60</v>
      </c>
      <c r="LV84" s="589" t="s">
        <v>60</v>
      </c>
      <c r="LW84" s="589" t="s">
        <v>60</v>
      </c>
      <c r="LX84" s="589" t="s">
        <v>60</v>
      </c>
      <c r="LY84" s="589" t="s">
        <v>60</v>
      </c>
      <c r="LZ84" s="589" t="s">
        <v>60</v>
      </c>
      <c r="MA84" s="589" t="s">
        <v>60</v>
      </c>
      <c r="MB84" s="589" t="s">
        <v>60</v>
      </c>
      <c r="MC84" s="589" t="s">
        <v>60</v>
      </c>
      <c r="MD84" s="589" t="s">
        <v>60</v>
      </c>
      <c r="ME84" s="589" t="s">
        <v>60</v>
      </c>
      <c r="MF84" s="589" t="s">
        <v>60</v>
      </c>
      <c r="MG84" s="589" t="s">
        <v>60</v>
      </c>
      <c r="MH84" s="589" t="s">
        <v>60</v>
      </c>
      <c r="MI84" s="589" t="s">
        <v>60</v>
      </c>
      <c r="MJ84" s="589" t="s">
        <v>60</v>
      </c>
      <c r="MK84" s="589" t="s">
        <v>60</v>
      </c>
      <c r="ML84" s="589" t="s">
        <v>60</v>
      </c>
      <c r="MM84" s="589" t="s">
        <v>60</v>
      </c>
      <c r="MN84" s="589" t="s">
        <v>60</v>
      </c>
      <c r="MO84" s="589" t="s">
        <v>60</v>
      </c>
      <c r="MP84" s="589" t="s">
        <v>60</v>
      </c>
      <c r="MQ84" s="589" t="s">
        <v>60</v>
      </c>
      <c r="MR84" s="589" t="s">
        <v>60</v>
      </c>
      <c r="MS84" s="589" t="s">
        <v>60</v>
      </c>
      <c r="MT84" s="589" t="s">
        <v>60</v>
      </c>
      <c r="MU84" s="589" t="s">
        <v>60</v>
      </c>
      <c r="MV84" s="589" t="s">
        <v>60</v>
      </c>
      <c r="MW84" s="589" t="s">
        <v>60</v>
      </c>
      <c r="MX84" s="589" t="s">
        <v>60</v>
      </c>
      <c r="MY84" s="589" t="s">
        <v>60</v>
      </c>
      <c r="MZ84" s="589" t="s">
        <v>60</v>
      </c>
      <c r="NA84" s="589" t="s">
        <v>60</v>
      </c>
      <c r="NB84" s="589" t="s">
        <v>60</v>
      </c>
      <c r="NC84" s="589" t="s">
        <v>60</v>
      </c>
      <c r="ND84" s="589" t="s">
        <v>60</v>
      </c>
      <c r="NE84" s="589" t="s">
        <v>60</v>
      </c>
      <c r="NF84" s="589" t="s">
        <v>60</v>
      </c>
      <c r="NG84" s="589" t="s">
        <v>60</v>
      </c>
      <c r="NH84" s="589" t="s">
        <v>60</v>
      </c>
      <c r="NI84" s="589" t="s">
        <v>60</v>
      </c>
      <c r="NJ84" s="589" t="s">
        <v>60</v>
      </c>
      <c r="NK84" s="589" t="s">
        <v>60</v>
      </c>
      <c r="NL84" s="589" t="s">
        <v>60</v>
      </c>
      <c r="NM84" s="589" t="s">
        <v>60</v>
      </c>
      <c r="NN84" s="589" t="s">
        <v>60</v>
      </c>
      <c r="NO84" s="589" t="s">
        <v>60</v>
      </c>
      <c r="NP84" s="589" t="s">
        <v>60</v>
      </c>
      <c r="NQ84" s="589" t="s">
        <v>60</v>
      </c>
      <c r="NR84" s="589" t="s">
        <v>60</v>
      </c>
      <c r="NS84" s="589" t="s">
        <v>60</v>
      </c>
      <c r="NT84" s="589" t="s">
        <v>60</v>
      </c>
      <c r="NU84" s="589" t="s">
        <v>60</v>
      </c>
      <c r="NV84" s="589" t="s">
        <v>60</v>
      </c>
      <c r="NW84" s="589" t="s">
        <v>60</v>
      </c>
      <c r="NX84" s="589" t="s">
        <v>60</v>
      </c>
      <c r="NY84" s="589" t="s">
        <v>60</v>
      </c>
      <c r="NZ84" s="589" t="s">
        <v>60</v>
      </c>
      <c r="OA84" s="589" t="s">
        <v>60</v>
      </c>
      <c r="OB84" s="589" t="s">
        <v>60</v>
      </c>
      <c r="OC84" s="589" t="s">
        <v>60</v>
      </c>
      <c r="OD84" s="589" t="s">
        <v>60</v>
      </c>
      <c r="OE84" s="589" t="s">
        <v>60</v>
      </c>
      <c r="OF84" s="589" t="s">
        <v>60</v>
      </c>
      <c r="OG84" s="589" t="s">
        <v>60</v>
      </c>
      <c r="OH84" s="589" t="s">
        <v>60</v>
      </c>
      <c r="OI84" s="589" t="s">
        <v>60</v>
      </c>
      <c r="OJ84" s="589" t="s">
        <v>60</v>
      </c>
      <c r="OK84" s="589" t="s">
        <v>60</v>
      </c>
      <c r="OL84" s="589" t="s">
        <v>60</v>
      </c>
      <c r="OM84" s="589" t="s">
        <v>60</v>
      </c>
      <c r="ON84" s="589" t="s">
        <v>60</v>
      </c>
      <c r="OO84" s="589" t="s">
        <v>60</v>
      </c>
      <c r="OP84" s="589" t="s">
        <v>60</v>
      </c>
      <c r="OQ84" s="589" t="s">
        <v>60</v>
      </c>
      <c r="OR84" s="589" t="s">
        <v>60</v>
      </c>
      <c r="OS84" s="589" t="s">
        <v>60</v>
      </c>
      <c r="OT84" s="589" t="s">
        <v>60</v>
      </c>
      <c r="OU84" s="589" t="s">
        <v>60</v>
      </c>
      <c r="OV84" s="589" t="s">
        <v>60</v>
      </c>
      <c r="OW84" s="589" t="s">
        <v>60</v>
      </c>
      <c r="OX84" s="589" t="s">
        <v>60</v>
      </c>
      <c r="OY84" s="589" t="s">
        <v>60</v>
      </c>
      <c r="OZ84" s="589" t="s">
        <v>60</v>
      </c>
      <c r="PA84" s="589" t="s">
        <v>60</v>
      </c>
      <c r="PB84" s="589" t="s">
        <v>60</v>
      </c>
      <c r="PC84" s="589" t="s">
        <v>60</v>
      </c>
      <c r="PD84" s="589" t="s">
        <v>60</v>
      </c>
      <c r="PE84" s="589" t="s">
        <v>60</v>
      </c>
      <c r="PF84" s="589" t="s">
        <v>60</v>
      </c>
      <c r="PG84" s="589" t="s">
        <v>60</v>
      </c>
      <c r="PH84" s="589" t="s">
        <v>60</v>
      </c>
      <c r="PI84" s="589" t="s">
        <v>60</v>
      </c>
      <c r="PJ84" s="589" t="s">
        <v>60</v>
      </c>
      <c r="PK84" s="589" t="s">
        <v>60</v>
      </c>
      <c r="PL84" s="589" t="s">
        <v>60</v>
      </c>
      <c r="PM84" s="589" t="s">
        <v>60</v>
      </c>
      <c r="PN84" s="589" t="s">
        <v>60</v>
      </c>
      <c r="PO84" s="589" t="s">
        <v>60</v>
      </c>
      <c r="PP84" s="589" t="s">
        <v>60</v>
      </c>
      <c r="PQ84" s="589" t="s">
        <v>60</v>
      </c>
      <c r="PR84" s="589" t="s">
        <v>60</v>
      </c>
      <c r="PS84" s="589" t="s">
        <v>60</v>
      </c>
      <c r="PT84" s="589" t="s">
        <v>60</v>
      </c>
      <c r="PU84" s="589" t="s">
        <v>60</v>
      </c>
      <c r="PV84" s="589" t="s">
        <v>60</v>
      </c>
      <c r="PW84" s="589" t="s">
        <v>60</v>
      </c>
      <c r="PX84" s="589" t="s">
        <v>60</v>
      </c>
      <c r="PY84" s="589" t="s">
        <v>60</v>
      </c>
      <c r="PZ84" s="589" t="s">
        <v>60</v>
      </c>
      <c r="QA84" s="589" t="s">
        <v>60</v>
      </c>
      <c r="QB84" s="589" t="s">
        <v>60</v>
      </c>
      <c r="QC84" s="589" t="s">
        <v>60</v>
      </c>
      <c r="QD84" s="589" t="s">
        <v>60</v>
      </c>
      <c r="QE84" s="589" t="s">
        <v>60</v>
      </c>
      <c r="QF84" s="589" t="s">
        <v>60</v>
      </c>
      <c r="QG84" s="589" t="s">
        <v>60</v>
      </c>
      <c r="QH84" s="589" t="s">
        <v>60</v>
      </c>
      <c r="QI84" s="589" t="s">
        <v>60</v>
      </c>
      <c r="QJ84" s="589" t="s">
        <v>60</v>
      </c>
      <c r="QK84" s="589" t="s">
        <v>60</v>
      </c>
      <c r="QL84" s="589" t="s">
        <v>60</v>
      </c>
      <c r="QM84" s="589" t="s">
        <v>60</v>
      </c>
      <c r="QN84" s="589" t="s">
        <v>60</v>
      </c>
      <c r="QO84" s="589" t="s">
        <v>60</v>
      </c>
      <c r="QP84" s="589" t="s">
        <v>60</v>
      </c>
      <c r="QQ84" s="589" t="s">
        <v>60</v>
      </c>
      <c r="QR84" s="589" t="s">
        <v>60</v>
      </c>
      <c r="QS84" s="589" t="s">
        <v>60</v>
      </c>
      <c r="QT84" s="589" t="s">
        <v>60</v>
      </c>
      <c r="QU84" s="589" t="s">
        <v>60</v>
      </c>
      <c r="QV84" s="589" t="s">
        <v>60</v>
      </c>
      <c r="QW84" s="589" t="s">
        <v>60</v>
      </c>
      <c r="QX84" s="589" t="s">
        <v>60</v>
      </c>
      <c r="QY84" s="589" t="s">
        <v>60</v>
      </c>
      <c r="QZ84" s="589" t="s">
        <v>60</v>
      </c>
      <c r="RA84" s="589" t="s">
        <v>60</v>
      </c>
      <c r="RB84" s="589" t="s">
        <v>60</v>
      </c>
      <c r="RC84" s="589" t="s">
        <v>60</v>
      </c>
      <c r="RD84" s="589" t="s">
        <v>60</v>
      </c>
      <c r="RE84" s="589" t="s">
        <v>60</v>
      </c>
      <c r="RF84" s="589" t="s">
        <v>60</v>
      </c>
      <c r="RG84" s="589" t="s">
        <v>60</v>
      </c>
      <c r="RH84" s="589" t="s">
        <v>60</v>
      </c>
      <c r="RI84" s="589" t="s">
        <v>60</v>
      </c>
      <c r="RJ84" s="589" t="s">
        <v>60</v>
      </c>
      <c r="RK84" s="589" t="s">
        <v>60</v>
      </c>
      <c r="RL84" s="589" t="s">
        <v>60</v>
      </c>
      <c r="RM84" s="589" t="s">
        <v>60</v>
      </c>
      <c r="RN84" s="589" t="s">
        <v>60</v>
      </c>
      <c r="RO84" s="589" t="s">
        <v>60</v>
      </c>
      <c r="RP84" s="589" t="s">
        <v>60</v>
      </c>
      <c r="RQ84" s="589" t="s">
        <v>60</v>
      </c>
      <c r="RR84" s="589" t="s">
        <v>60</v>
      </c>
      <c r="RS84" s="589" t="s">
        <v>60</v>
      </c>
      <c r="RT84" s="589" t="s">
        <v>60</v>
      </c>
      <c r="RU84" s="589" t="s">
        <v>60</v>
      </c>
      <c r="RV84" s="589" t="s">
        <v>60</v>
      </c>
      <c r="RW84" s="589" t="s">
        <v>60</v>
      </c>
      <c r="RX84" s="589" t="s">
        <v>60</v>
      </c>
      <c r="RY84" s="589" t="s">
        <v>60</v>
      </c>
      <c r="RZ84" s="589" t="s">
        <v>60</v>
      </c>
      <c r="SA84" s="589" t="s">
        <v>60</v>
      </c>
      <c r="SB84" s="589" t="s">
        <v>60</v>
      </c>
      <c r="SC84" s="589" t="s">
        <v>60</v>
      </c>
      <c r="SD84" s="589" t="s">
        <v>60</v>
      </c>
      <c r="SE84" s="589" t="s">
        <v>60</v>
      </c>
      <c r="SF84" s="589" t="s">
        <v>60</v>
      </c>
      <c r="SG84" s="589" t="s">
        <v>60</v>
      </c>
      <c r="SH84" s="589" t="s">
        <v>60</v>
      </c>
      <c r="SI84" s="589" t="s">
        <v>60</v>
      </c>
      <c r="SJ84" s="589" t="s">
        <v>60</v>
      </c>
      <c r="SK84" s="589" t="s">
        <v>60</v>
      </c>
      <c r="SL84" s="589" t="s">
        <v>60</v>
      </c>
      <c r="SM84" s="589" t="s">
        <v>60</v>
      </c>
      <c r="SN84" s="589" t="s">
        <v>60</v>
      </c>
      <c r="SO84" s="589" t="s">
        <v>60</v>
      </c>
      <c r="SP84" s="589" t="s">
        <v>60</v>
      </c>
      <c r="SQ84" s="589" t="s">
        <v>60</v>
      </c>
      <c r="SR84" s="589" t="s">
        <v>60</v>
      </c>
      <c r="SS84" s="589" t="s">
        <v>60</v>
      </c>
      <c r="ST84" s="589" t="s">
        <v>60</v>
      </c>
      <c r="SU84" s="589" t="s">
        <v>60</v>
      </c>
      <c r="SV84" s="589" t="s">
        <v>60</v>
      </c>
      <c r="SW84" s="589" t="s">
        <v>60</v>
      </c>
      <c r="SX84" s="589" t="s">
        <v>60</v>
      </c>
      <c r="SY84" s="589" t="s">
        <v>60</v>
      </c>
      <c r="SZ84" s="589" t="s">
        <v>60</v>
      </c>
      <c r="TA84" s="589" t="s">
        <v>60</v>
      </c>
      <c r="TB84" s="589" t="s">
        <v>60</v>
      </c>
      <c r="TC84" s="589" t="s">
        <v>60</v>
      </c>
      <c r="TD84" s="589" t="s">
        <v>60</v>
      </c>
      <c r="TE84" s="589" t="s">
        <v>60</v>
      </c>
      <c r="TF84" s="589" t="s">
        <v>60</v>
      </c>
      <c r="TG84" s="589" t="s">
        <v>60</v>
      </c>
      <c r="TH84" s="589" t="s">
        <v>60</v>
      </c>
      <c r="TI84" s="589" t="s">
        <v>60</v>
      </c>
      <c r="TJ84" s="589" t="s">
        <v>60</v>
      </c>
      <c r="TK84" s="589" t="s">
        <v>60</v>
      </c>
      <c r="TL84" s="589" t="s">
        <v>60</v>
      </c>
      <c r="TM84" s="589" t="s">
        <v>60</v>
      </c>
      <c r="TN84" s="589" t="s">
        <v>60</v>
      </c>
      <c r="TO84" s="589" t="s">
        <v>60</v>
      </c>
      <c r="TP84" s="589" t="s">
        <v>60</v>
      </c>
      <c r="TQ84" s="589" t="s">
        <v>60</v>
      </c>
      <c r="TR84" s="589" t="s">
        <v>60</v>
      </c>
      <c r="TS84" s="589" t="s">
        <v>60</v>
      </c>
      <c r="TT84" s="589" t="s">
        <v>60</v>
      </c>
      <c r="TU84" s="589" t="s">
        <v>60</v>
      </c>
      <c r="TV84" s="589" t="s">
        <v>60</v>
      </c>
      <c r="TW84" s="589" t="s">
        <v>60</v>
      </c>
      <c r="TX84" s="589" t="s">
        <v>60</v>
      </c>
      <c r="TY84" s="589" t="s">
        <v>60</v>
      </c>
      <c r="TZ84" s="589" t="s">
        <v>60</v>
      </c>
      <c r="UA84" s="589" t="s">
        <v>60</v>
      </c>
      <c r="UB84" s="589" t="s">
        <v>60</v>
      </c>
      <c r="UC84" s="589" t="s">
        <v>60</v>
      </c>
      <c r="UD84" s="589" t="s">
        <v>60</v>
      </c>
      <c r="UE84" s="589" t="s">
        <v>60</v>
      </c>
      <c r="UF84" s="589" t="s">
        <v>60</v>
      </c>
      <c r="UG84" s="589" t="s">
        <v>60</v>
      </c>
      <c r="UH84" s="589" t="s">
        <v>60</v>
      </c>
      <c r="UI84" s="589" t="s">
        <v>60</v>
      </c>
      <c r="UJ84" s="589" t="s">
        <v>60</v>
      </c>
      <c r="UK84" s="589" t="s">
        <v>60</v>
      </c>
      <c r="UL84" s="589" t="s">
        <v>60</v>
      </c>
      <c r="UM84" s="589" t="s">
        <v>60</v>
      </c>
      <c r="UN84" s="589" t="s">
        <v>60</v>
      </c>
      <c r="UO84" s="589" t="s">
        <v>60</v>
      </c>
      <c r="UP84" s="589" t="s">
        <v>60</v>
      </c>
      <c r="UQ84" s="589" t="s">
        <v>60</v>
      </c>
      <c r="UR84" s="589" t="s">
        <v>60</v>
      </c>
      <c r="US84" s="589" t="s">
        <v>60</v>
      </c>
      <c r="UT84" s="589" t="s">
        <v>60</v>
      </c>
      <c r="UU84" s="589" t="s">
        <v>60</v>
      </c>
      <c r="UV84" s="589" t="s">
        <v>60</v>
      </c>
      <c r="UW84" s="589" t="s">
        <v>60</v>
      </c>
      <c r="UX84" s="589" t="s">
        <v>60</v>
      </c>
      <c r="UY84" s="589" t="s">
        <v>60</v>
      </c>
      <c r="UZ84" s="589" t="s">
        <v>60</v>
      </c>
      <c r="VA84" s="589" t="s">
        <v>60</v>
      </c>
      <c r="VB84" s="589" t="s">
        <v>60</v>
      </c>
      <c r="VC84" s="589" t="s">
        <v>60</v>
      </c>
      <c r="VD84" s="589" t="s">
        <v>60</v>
      </c>
      <c r="VE84" s="589" t="s">
        <v>60</v>
      </c>
      <c r="VF84" s="589" t="s">
        <v>60</v>
      </c>
      <c r="VG84" s="589" t="s">
        <v>60</v>
      </c>
      <c r="VH84" s="589" t="s">
        <v>60</v>
      </c>
      <c r="VI84" s="589" t="s">
        <v>60</v>
      </c>
      <c r="VJ84" s="589" t="s">
        <v>60</v>
      </c>
      <c r="VK84" s="589" t="s">
        <v>60</v>
      </c>
      <c r="VL84" s="589" t="s">
        <v>60</v>
      </c>
      <c r="VM84" s="589" t="s">
        <v>60</v>
      </c>
      <c r="VN84" s="589" t="s">
        <v>60</v>
      </c>
      <c r="VO84" s="589" t="s">
        <v>60</v>
      </c>
      <c r="VP84" s="589" t="s">
        <v>60</v>
      </c>
      <c r="VQ84" s="589" t="s">
        <v>60</v>
      </c>
      <c r="VR84" s="589" t="s">
        <v>60</v>
      </c>
      <c r="VS84" s="589" t="s">
        <v>60</v>
      </c>
      <c r="VT84" s="589" t="s">
        <v>60</v>
      </c>
      <c r="VU84" s="589" t="s">
        <v>60</v>
      </c>
      <c r="VV84" s="589" t="s">
        <v>60</v>
      </c>
      <c r="VW84" s="589" t="s">
        <v>60</v>
      </c>
      <c r="VX84" s="589" t="s">
        <v>60</v>
      </c>
      <c r="VY84" s="589" t="s">
        <v>60</v>
      </c>
      <c r="VZ84" s="589" t="s">
        <v>60</v>
      </c>
      <c r="WA84" s="589" t="s">
        <v>60</v>
      </c>
      <c r="WB84" s="589" t="s">
        <v>60</v>
      </c>
      <c r="WC84" s="589" t="s">
        <v>60</v>
      </c>
      <c r="WD84" s="589" t="s">
        <v>60</v>
      </c>
      <c r="WE84" s="589" t="s">
        <v>60</v>
      </c>
      <c r="WF84" s="589" t="s">
        <v>60</v>
      </c>
      <c r="WG84" s="589" t="s">
        <v>60</v>
      </c>
      <c r="WH84" s="589" t="s">
        <v>60</v>
      </c>
      <c r="WI84" s="589" t="s">
        <v>60</v>
      </c>
      <c r="WJ84" s="589" t="s">
        <v>60</v>
      </c>
      <c r="WK84" s="589" t="s">
        <v>60</v>
      </c>
      <c r="WL84" s="589" t="s">
        <v>60</v>
      </c>
      <c r="WM84" s="589" t="s">
        <v>60</v>
      </c>
      <c r="WN84" s="589" t="s">
        <v>60</v>
      </c>
      <c r="WO84" s="589" t="s">
        <v>60</v>
      </c>
      <c r="WP84" s="589" t="s">
        <v>60</v>
      </c>
      <c r="WQ84" s="589" t="s">
        <v>60</v>
      </c>
      <c r="WR84" s="589" t="s">
        <v>60</v>
      </c>
      <c r="WS84" s="589" t="s">
        <v>60</v>
      </c>
      <c r="WT84" s="589" t="s">
        <v>60</v>
      </c>
      <c r="WU84" s="589" t="s">
        <v>60</v>
      </c>
      <c r="WV84" s="589" t="s">
        <v>60</v>
      </c>
      <c r="WW84" s="589" t="s">
        <v>60</v>
      </c>
      <c r="WX84" s="589" t="s">
        <v>60</v>
      </c>
      <c r="WY84" s="589" t="s">
        <v>60</v>
      </c>
      <c r="WZ84" s="589" t="s">
        <v>60</v>
      </c>
      <c r="XA84" s="589" t="s">
        <v>60</v>
      </c>
      <c r="XB84" s="589" t="s">
        <v>60</v>
      </c>
      <c r="XC84" s="589" t="s">
        <v>60</v>
      </c>
      <c r="XD84" s="589" t="s">
        <v>60</v>
      </c>
      <c r="XE84" s="589" t="s">
        <v>60</v>
      </c>
      <c r="XF84" s="589" t="s">
        <v>60</v>
      </c>
      <c r="XG84" s="589" t="s">
        <v>60</v>
      </c>
      <c r="XH84" s="589" t="s">
        <v>60</v>
      </c>
      <c r="XI84" s="589" t="s">
        <v>60</v>
      </c>
      <c r="XJ84" s="589" t="s">
        <v>60</v>
      </c>
      <c r="XK84" s="589" t="s">
        <v>60</v>
      </c>
      <c r="XL84" s="589" t="s">
        <v>60</v>
      </c>
      <c r="XM84" s="589" t="s">
        <v>60</v>
      </c>
      <c r="XN84" s="589" t="s">
        <v>60</v>
      </c>
      <c r="XO84" s="589" t="s">
        <v>60</v>
      </c>
      <c r="XP84" s="589" t="s">
        <v>60</v>
      </c>
      <c r="XQ84" s="589" t="s">
        <v>60</v>
      </c>
      <c r="XR84" s="589" t="s">
        <v>60</v>
      </c>
      <c r="XS84" s="589" t="s">
        <v>60</v>
      </c>
      <c r="XT84" s="589" t="s">
        <v>60</v>
      </c>
      <c r="XU84" s="589" t="s">
        <v>60</v>
      </c>
      <c r="XV84" s="589" t="s">
        <v>60</v>
      </c>
      <c r="XW84" s="589" t="s">
        <v>60</v>
      </c>
      <c r="XX84" s="589" t="s">
        <v>60</v>
      </c>
      <c r="XY84" s="589" t="s">
        <v>60</v>
      </c>
      <c r="XZ84" s="589" t="s">
        <v>60</v>
      </c>
      <c r="YA84" s="589" t="s">
        <v>60</v>
      </c>
      <c r="YB84" s="589" t="s">
        <v>60</v>
      </c>
      <c r="YC84" s="589" t="s">
        <v>60</v>
      </c>
      <c r="YD84" s="589" t="s">
        <v>60</v>
      </c>
      <c r="YE84" s="589" t="s">
        <v>60</v>
      </c>
      <c r="YF84" s="589" t="s">
        <v>60</v>
      </c>
      <c r="YG84" s="589" t="s">
        <v>60</v>
      </c>
      <c r="YH84" s="589" t="s">
        <v>60</v>
      </c>
      <c r="YI84" s="589" t="s">
        <v>60</v>
      </c>
      <c r="YJ84" s="589" t="s">
        <v>60</v>
      </c>
      <c r="YK84" s="589" t="s">
        <v>60</v>
      </c>
      <c r="YL84" s="589" t="s">
        <v>60</v>
      </c>
      <c r="YM84" s="589" t="s">
        <v>60</v>
      </c>
      <c r="YN84" s="589" t="s">
        <v>60</v>
      </c>
      <c r="YO84" s="589" t="s">
        <v>60</v>
      </c>
      <c r="YP84" s="589" t="s">
        <v>60</v>
      </c>
      <c r="YQ84" s="589" t="s">
        <v>60</v>
      </c>
      <c r="YR84" s="589" t="s">
        <v>60</v>
      </c>
      <c r="YS84" s="589" t="s">
        <v>60</v>
      </c>
      <c r="YT84" s="589" t="s">
        <v>60</v>
      </c>
      <c r="YU84" s="589" t="s">
        <v>60</v>
      </c>
      <c r="YV84" s="589" t="s">
        <v>60</v>
      </c>
      <c r="YW84" s="589" t="s">
        <v>60</v>
      </c>
      <c r="YX84" s="589" t="s">
        <v>60</v>
      </c>
      <c r="YY84" s="589" t="s">
        <v>60</v>
      </c>
      <c r="YZ84" s="589" t="s">
        <v>60</v>
      </c>
      <c r="ZA84" s="589" t="s">
        <v>60</v>
      </c>
      <c r="ZB84" s="589" t="s">
        <v>60</v>
      </c>
      <c r="ZC84" s="589" t="s">
        <v>60</v>
      </c>
      <c r="ZD84" s="589" t="s">
        <v>60</v>
      </c>
      <c r="ZE84" s="589" t="s">
        <v>60</v>
      </c>
      <c r="ZF84" s="589" t="s">
        <v>60</v>
      </c>
      <c r="ZG84" s="589" t="s">
        <v>60</v>
      </c>
      <c r="ZH84" s="589" t="s">
        <v>60</v>
      </c>
      <c r="ZI84" s="589" t="s">
        <v>60</v>
      </c>
      <c r="ZJ84" s="589" t="s">
        <v>60</v>
      </c>
      <c r="ZK84" s="589" t="s">
        <v>60</v>
      </c>
      <c r="ZL84" s="589" t="s">
        <v>60</v>
      </c>
      <c r="ZM84" s="589" t="s">
        <v>60</v>
      </c>
      <c r="ZN84" s="589" t="s">
        <v>60</v>
      </c>
      <c r="ZO84" s="589" t="s">
        <v>60</v>
      </c>
      <c r="ZP84" s="589" t="s">
        <v>60</v>
      </c>
      <c r="ZQ84" s="589" t="s">
        <v>60</v>
      </c>
      <c r="ZR84" s="589" t="s">
        <v>60</v>
      </c>
      <c r="ZS84" s="589" t="s">
        <v>60</v>
      </c>
      <c r="ZT84" s="589" t="s">
        <v>60</v>
      </c>
      <c r="ZU84" s="589" t="s">
        <v>60</v>
      </c>
      <c r="ZV84" s="589" t="s">
        <v>60</v>
      </c>
      <c r="ZW84" s="589" t="s">
        <v>60</v>
      </c>
      <c r="ZX84" s="589" t="s">
        <v>60</v>
      </c>
      <c r="ZY84" s="589" t="s">
        <v>60</v>
      </c>
      <c r="ZZ84" s="589" t="s">
        <v>60</v>
      </c>
      <c r="AAA84" s="589" t="s">
        <v>60</v>
      </c>
      <c r="AAB84" s="589" t="s">
        <v>60</v>
      </c>
      <c r="AAC84" s="589" t="s">
        <v>60</v>
      </c>
      <c r="AAD84" s="589" t="s">
        <v>60</v>
      </c>
      <c r="AAE84" s="589" t="s">
        <v>60</v>
      </c>
      <c r="AAF84" s="589" t="s">
        <v>60</v>
      </c>
      <c r="AAG84" s="589" t="s">
        <v>60</v>
      </c>
      <c r="AAH84" s="589" t="s">
        <v>60</v>
      </c>
      <c r="AAI84" s="589" t="s">
        <v>60</v>
      </c>
      <c r="AAJ84" s="589" t="s">
        <v>60</v>
      </c>
      <c r="AAK84" s="589" t="s">
        <v>60</v>
      </c>
      <c r="AAL84" s="589" t="s">
        <v>60</v>
      </c>
      <c r="AAM84" s="589" t="s">
        <v>60</v>
      </c>
      <c r="AAN84" s="589" t="s">
        <v>60</v>
      </c>
      <c r="AAO84" s="589" t="s">
        <v>60</v>
      </c>
      <c r="AAP84" s="589" t="s">
        <v>60</v>
      </c>
      <c r="AAQ84" s="589" t="s">
        <v>60</v>
      </c>
      <c r="AAR84" s="589" t="s">
        <v>60</v>
      </c>
      <c r="AAS84" s="589" t="s">
        <v>60</v>
      </c>
      <c r="AAT84" s="589" t="s">
        <v>60</v>
      </c>
      <c r="AAU84" s="589" t="s">
        <v>60</v>
      </c>
      <c r="AAV84" s="589" t="s">
        <v>60</v>
      </c>
      <c r="AAW84" s="589" t="s">
        <v>60</v>
      </c>
      <c r="AAX84" s="589" t="s">
        <v>60</v>
      </c>
      <c r="AAY84" s="589" t="s">
        <v>60</v>
      </c>
      <c r="AAZ84" s="589" t="s">
        <v>60</v>
      </c>
      <c r="ABA84" s="589" t="s">
        <v>60</v>
      </c>
      <c r="ABB84" s="589" t="s">
        <v>60</v>
      </c>
      <c r="ABC84" s="589" t="s">
        <v>60</v>
      </c>
      <c r="ABD84" s="589" t="s">
        <v>60</v>
      </c>
      <c r="ABE84" s="589" t="s">
        <v>60</v>
      </c>
      <c r="ABF84" s="589" t="s">
        <v>60</v>
      </c>
      <c r="ABG84" s="589" t="s">
        <v>60</v>
      </c>
      <c r="ABH84" s="589" t="s">
        <v>60</v>
      </c>
      <c r="ABI84" s="589" t="s">
        <v>60</v>
      </c>
      <c r="ABJ84" s="589" t="s">
        <v>60</v>
      </c>
      <c r="ABK84" s="589" t="s">
        <v>60</v>
      </c>
      <c r="ABL84" s="589" t="s">
        <v>60</v>
      </c>
      <c r="ABM84" s="589" t="s">
        <v>60</v>
      </c>
      <c r="ABN84" s="589" t="s">
        <v>60</v>
      </c>
      <c r="ABO84" s="589" t="s">
        <v>60</v>
      </c>
      <c r="ABP84" s="589" t="s">
        <v>60</v>
      </c>
      <c r="ABQ84" s="589" t="s">
        <v>60</v>
      </c>
      <c r="ABR84" s="589" t="s">
        <v>60</v>
      </c>
      <c r="ABS84" s="589" t="s">
        <v>60</v>
      </c>
      <c r="ABT84" s="589" t="s">
        <v>60</v>
      </c>
      <c r="ABU84" s="589" t="s">
        <v>60</v>
      </c>
      <c r="ABV84" s="589" t="s">
        <v>60</v>
      </c>
      <c r="ABW84" s="589" t="s">
        <v>60</v>
      </c>
      <c r="ABX84" s="589" t="s">
        <v>60</v>
      </c>
      <c r="ABY84" s="589" t="s">
        <v>60</v>
      </c>
      <c r="ABZ84" s="589" t="s">
        <v>60</v>
      </c>
      <c r="ACA84" s="589" t="s">
        <v>60</v>
      </c>
      <c r="ACB84" s="589" t="s">
        <v>60</v>
      </c>
      <c r="ACC84" s="589" t="s">
        <v>60</v>
      </c>
      <c r="ACD84" s="589" t="s">
        <v>60</v>
      </c>
      <c r="ACE84" s="589" t="s">
        <v>60</v>
      </c>
      <c r="ACF84" s="589" t="s">
        <v>60</v>
      </c>
      <c r="ACG84" s="589" t="s">
        <v>60</v>
      </c>
      <c r="ACH84" s="589" t="s">
        <v>60</v>
      </c>
      <c r="ACI84" s="589" t="s">
        <v>60</v>
      </c>
      <c r="ACJ84" s="589" t="s">
        <v>60</v>
      </c>
      <c r="ACK84" s="589" t="s">
        <v>60</v>
      </c>
      <c r="ACL84" s="589" t="s">
        <v>60</v>
      </c>
      <c r="ACM84" s="589" t="s">
        <v>60</v>
      </c>
      <c r="ACN84" s="589" t="s">
        <v>60</v>
      </c>
      <c r="ACO84" s="589" t="s">
        <v>60</v>
      </c>
      <c r="ACP84" s="589" t="s">
        <v>60</v>
      </c>
      <c r="ACQ84" s="589" t="s">
        <v>60</v>
      </c>
      <c r="ACR84" s="589" t="s">
        <v>60</v>
      </c>
      <c r="ACS84" s="589" t="s">
        <v>60</v>
      </c>
      <c r="ACT84" s="589" t="s">
        <v>60</v>
      </c>
      <c r="ACU84" s="589" t="s">
        <v>60</v>
      </c>
      <c r="ACV84" s="589" t="s">
        <v>60</v>
      </c>
      <c r="ACW84" s="589" t="s">
        <v>60</v>
      </c>
      <c r="ACX84" s="589" t="s">
        <v>60</v>
      </c>
      <c r="ACY84" s="589" t="s">
        <v>60</v>
      </c>
      <c r="ACZ84" s="589" t="s">
        <v>60</v>
      </c>
      <c r="ADA84" s="589" t="s">
        <v>60</v>
      </c>
      <c r="ADB84" s="589" t="s">
        <v>60</v>
      </c>
      <c r="ADC84" s="589" t="s">
        <v>60</v>
      </c>
      <c r="ADD84" s="589" t="s">
        <v>60</v>
      </c>
      <c r="ADE84" s="589" t="s">
        <v>60</v>
      </c>
      <c r="ADF84" s="589" t="s">
        <v>60</v>
      </c>
      <c r="ADG84" s="589" t="s">
        <v>60</v>
      </c>
      <c r="ADH84" s="589" t="s">
        <v>60</v>
      </c>
      <c r="ADI84" s="589" t="s">
        <v>60</v>
      </c>
      <c r="ADJ84" s="589" t="s">
        <v>60</v>
      </c>
      <c r="ADK84" s="589" t="s">
        <v>60</v>
      </c>
      <c r="ADL84" s="589" t="s">
        <v>60</v>
      </c>
      <c r="ADM84" s="589" t="s">
        <v>60</v>
      </c>
      <c r="ADN84" s="589" t="s">
        <v>60</v>
      </c>
      <c r="ADO84" s="589" t="s">
        <v>60</v>
      </c>
      <c r="ADP84" s="589" t="s">
        <v>60</v>
      </c>
      <c r="ADQ84" s="589" t="s">
        <v>60</v>
      </c>
      <c r="ADR84" s="589" t="s">
        <v>60</v>
      </c>
      <c r="ADS84" s="589" t="s">
        <v>60</v>
      </c>
      <c r="ADT84" s="589" t="s">
        <v>60</v>
      </c>
      <c r="ADU84" s="589" t="s">
        <v>60</v>
      </c>
      <c r="ADV84" s="589" t="s">
        <v>60</v>
      </c>
      <c r="ADW84" s="589" t="s">
        <v>60</v>
      </c>
      <c r="ADX84" s="589" t="s">
        <v>60</v>
      </c>
      <c r="ADY84" s="589" t="s">
        <v>60</v>
      </c>
      <c r="ADZ84" s="589" t="s">
        <v>60</v>
      </c>
      <c r="AEA84" s="589" t="s">
        <v>60</v>
      </c>
      <c r="AEB84" s="589" t="s">
        <v>60</v>
      </c>
      <c r="AEC84" s="589" t="s">
        <v>60</v>
      </c>
      <c r="AED84" s="589" t="s">
        <v>60</v>
      </c>
      <c r="AEE84" s="589" t="s">
        <v>60</v>
      </c>
      <c r="AEF84" s="589" t="s">
        <v>60</v>
      </c>
      <c r="AEG84" s="589" t="s">
        <v>60</v>
      </c>
      <c r="AEH84" s="589" t="s">
        <v>60</v>
      </c>
      <c r="AEI84" s="589" t="s">
        <v>60</v>
      </c>
      <c r="AEJ84" s="589" t="s">
        <v>60</v>
      </c>
      <c r="AEK84" s="589" t="s">
        <v>60</v>
      </c>
      <c r="AEL84" s="589" t="s">
        <v>60</v>
      </c>
      <c r="AEM84" s="589" t="s">
        <v>60</v>
      </c>
      <c r="AEN84" s="589" t="s">
        <v>60</v>
      </c>
      <c r="AEO84" s="589" t="s">
        <v>60</v>
      </c>
      <c r="AEP84" s="589" t="s">
        <v>60</v>
      </c>
      <c r="AEQ84" s="589" t="s">
        <v>60</v>
      </c>
      <c r="AER84" s="589" t="s">
        <v>60</v>
      </c>
      <c r="AES84" s="589" t="s">
        <v>60</v>
      </c>
      <c r="AET84" s="589" t="s">
        <v>60</v>
      </c>
      <c r="AEU84" s="589" t="s">
        <v>60</v>
      </c>
      <c r="AEV84" s="589" t="s">
        <v>60</v>
      </c>
      <c r="AEW84" s="589" t="s">
        <v>60</v>
      </c>
      <c r="AEX84" s="589" t="s">
        <v>60</v>
      </c>
      <c r="AEY84" s="589" t="s">
        <v>60</v>
      </c>
      <c r="AEZ84" s="589" t="s">
        <v>60</v>
      </c>
      <c r="AFA84" s="589" t="s">
        <v>60</v>
      </c>
      <c r="AFB84" s="589" t="s">
        <v>60</v>
      </c>
      <c r="AFC84" s="589" t="s">
        <v>60</v>
      </c>
      <c r="AFD84" s="589" t="s">
        <v>60</v>
      </c>
      <c r="AFE84" s="589" t="s">
        <v>60</v>
      </c>
      <c r="AFF84" s="589" t="s">
        <v>60</v>
      </c>
      <c r="AFG84" s="589" t="s">
        <v>60</v>
      </c>
      <c r="AFH84" s="589" t="s">
        <v>60</v>
      </c>
      <c r="AFI84" s="589" t="s">
        <v>60</v>
      </c>
      <c r="AFJ84" s="589" t="s">
        <v>60</v>
      </c>
      <c r="AFK84" s="589" t="s">
        <v>60</v>
      </c>
      <c r="AFL84" s="589" t="s">
        <v>60</v>
      </c>
      <c r="AFM84" s="589" t="s">
        <v>60</v>
      </c>
      <c r="AFN84" s="589" t="s">
        <v>60</v>
      </c>
      <c r="AFO84" s="589" t="s">
        <v>60</v>
      </c>
      <c r="AFP84" s="589" t="s">
        <v>60</v>
      </c>
      <c r="AFQ84" s="589" t="s">
        <v>60</v>
      </c>
      <c r="AFR84" s="589" t="s">
        <v>60</v>
      </c>
      <c r="AFS84" s="589" t="s">
        <v>60</v>
      </c>
      <c r="AFT84" s="589" t="s">
        <v>60</v>
      </c>
      <c r="AFU84" s="589" t="s">
        <v>60</v>
      </c>
      <c r="AFV84" s="589" t="s">
        <v>60</v>
      </c>
      <c r="AFW84" s="589" t="s">
        <v>60</v>
      </c>
      <c r="AFX84" s="589" t="s">
        <v>60</v>
      </c>
      <c r="AFY84" s="589" t="s">
        <v>60</v>
      </c>
      <c r="AFZ84" s="589" t="s">
        <v>60</v>
      </c>
      <c r="AGA84" s="589" t="s">
        <v>60</v>
      </c>
      <c r="AGB84" s="589" t="s">
        <v>60</v>
      </c>
      <c r="AGC84" s="589" t="s">
        <v>60</v>
      </c>
      <c r="AGD84" s="589" t="s">
        <v>60</v>
      </c>
      <c r="AGE84" s="589" t="s">
        <v>60</v>
      </c>
      <c r="AGF84" s="589" t="s">
        <v>60</v>
      </c>
      <c r="AGG84" s="589" t="s">
        <v>60</v>
      </c>
      <c r="AGH84" s="589" t="s">
        <v>60</v>
      </c>
      <c r="AGI84" s="589" t="s">
        <v>60</v>
      </c>
      <c r="AGJ84" s="589" t="s">
        <v>60</v>
      </c>
      <c r="AGK84" s="589" t="s">
        <v>60</v>
      </c>
      <c r="AGL84" s="589" t="s">
        <v>60</v>
      </c>
      <c r="AGM84" s="589" t="s">
        <v>60</v>
      </c>
      <c r="AGN84" s="589" t="s">
        <v>60</v>
      </c>
      <c r="AGO84" s="589" t="s">
        <v>60</v>
      </c>
      <c r="AGP84" s="589" t="s">
        <v>60</v>
      </c>
      <c r="AGQ84" s="589" t="s">
        <v>60</v>
      </c>
      <c r="AGR84" s="589" t="s">
        <v>60</v>
      </c>
      <c r="AGS84" s="589" t="s">
        <v>60</v>
      </c>
      <c r="AGT84" s="589" t="s">
        <v>60</v>
      </c>
      <c r="AGU84" s="589" t="s">
        <v>60</v>
      </c>
      <c r="AGV84" s="589" t="s">
        <v>60</v>
      </c>
      <c r="AGW84" s="589" t="s">
        <v>60</v>
      </c>
      <c r="AGX84" s="589" t="s">
        <v>60</v>
      </c>
      <c r="AGY84" s="589" t="s">
        <v>60</v>
      </c>
      <c r="AGZ84" s="589" t="s">
        <v>60</v>
      </c>
      <c r="AHA84" s="589" t="s">
        <v>60</v>
      </c>
      <c r="AHB84" s="589" t="s">
        <v>60</v>
      </c>
      <c r="AHC84" s="589" t="s">
        <v>60</v>
      </c>
      <c r="AHD84" s="589" t="s">
        <v>60</v>
      </c>
      <c r="AHE84" s="589" t="s">
        <v>60</v>
      </c>
      <c r="AHF84" s="589" t="s">
        <v>60</v>
      </c>
      <c r="AHG84" s="589" t="s">
        <v>60</v>
      </c>
      <c r="AHH84" s="589" t="s">
        <v>60</v>
      </c>
      <c r="AHI84" s="589" t="s">
        <v>60</v>
      </c>
      <c r="AHJ84" s="589" t="s">
        <v>60</v>
      </c>
      <c r="AHK84" s="589" t="s">
        <v>60</v>
      </c>
      <c r="AHL84" s="589" t="s">
        <v>60</v>
      </c>
      <c r="AHM84" s="589" t="s">
        <v>60</v>
      </c>
      <c r="AHN84" s="589" t="s">
        <v>60</v>
      </c>
      <c r="AHO84" s="589" t="s">
        <v>60</v>
      </c>
      <c r="AHP84" s="589" t="s">
        <v>60</v>
      </c>
      <c r="AHQ84" s="589" t="s">
        <v>60</v>
      </c>
      <c r="AHR84" s="589" t="s">
        <v>60</v>
      </c>
      <c r="AHS84" s="589" t="s">
        <v>60</v>
      </c>
      <c r="AHT84" s="589" t="s">
        <v>60</v>
      </c>
      <c r="AHU84" s="589" t="s">
        <v>60</v>
      </c>
      <c r="AHV84" s="589" t="s">
        <v>60</v>
      </c>
      <c r="AHW84" s="589" t="s">
        <v>60</v>
      </c>
      <c r="AHX84" s="589" t="s">
        <v>60</v>
      </c>
      <c r="AHY84" s="589" t="s">
        <v>60</v>
      </c>
      <c r="AHZ84" s="589" t="s">
        <v>60</v>
      </c>
      <c r="AIA84" s="589" t="s">
        <v>60</v>
      </c>
      <c r="AIB84" s="589" t="s">
        <v>60</v>
      </c>
      <c r="AIC84" s="589" t="s">
        <v>60</v>
      </c>
      <c r="AID84" s="589" t="s">
        <v>60</v>
      </c>
      <c r="AIE84" s="589" t="s">
        <v>60</v>
      </c>
      <c r="AIF84" s="589" t="s">
        <v>60</v>
      </c>
      <c r="AIG84" s="589" t="s">
        <v>60</v>
      </c>
      <c r="AIH84" s="589" t="s">
        <v>60</v>
      </c>
      <c r="AII84" s="589" t="s">
        <v>60</v>
      </c>
      <c r="AIJ84" s="589" t="s">
        <v>60</v>
      </c>
      <c r="AIK84" s="589" t="s">
        <v>60</v>
      </c>
      <c r="AIL84" s="589" t="s">
        <v>60</v>
      </c>
      <c r="AIM84" s="589" t="s">
        <v>60</v>
      </c>
      <c r="AIN84" s="589" t="s">
        <v>60</v>
      </c>
      <c r="AIO84" s="589" t="s">
        <v>60</v>
      </c>
      <c r="AIP84" s="589" t="s">
        <v>60</v>
      </c>
      <c r="AIQ84" s="589" t="s">
        <v>60</v>
      </c>
      <c r="AIR84" s="589" t="s">
        <v>60</v>
      </c>
      <c r="AIS84" s="589" t="s">
        <v>60</v>
      </c>
      <c r="AIT84" s="589" t="s">
        <v>60</v>
      </c>
      <c r="AIU84" s="589" t="s">
        <v>60</v>
      </c>
      <c r="AIV84" s="589" t="s">
        <v>60</v>
      </c>
      <c r="AIW84" s="589" t="s">
        <v>60</v>
      </c>
      <c r="AIX84" s="589" t="s">
        <v>60</v>
      </c>
      <c r="AIY84" s="589" t="s">
        <v>60</v>
      </c>
      <c r="AIZ84" s="589" t="s">
        <v>60</v>
      </c>
      <c r="AJA84" s="589" t="s">
        <v>60</v>
      </c>
      <c r="AJB84" s="589" t="s">
        <v>60</v>
      </c>
      <c r="AJC84" s="589" t="s">
        <v>60</v>
      </c>
      <c r="AJD84" s="589" t="s">
        <v>60</v>
      </c>
      <c r="AJE84" s="589" t="s">
        <v>60</v>
      </c>
      <c r="AJF84" s="589" t="s">
        <v>60</v>
      </c>
      <c r="AJG84" s="589" t="s">
        <v>60</v>
      </c>
      <c r="AJH84" s="589" t="s">
        <v>60</v>
      </c>
      <c r="AJI84" s="589" t="s">
        <v>60</v>
      </c>
      <c r="AJJ84" s="589" t="s">
        <v>60</v>
      </c>
      <c r="AJK84" s="589" t="s">
        <v>60</v>
      </c>
      <c r="AJL84" s="589" t="s">
        <v>60</v>
      </c>
      <c r="AJM84" s="589" t="s">
        <v>60</v>
      </c>
      <c r="AJN84" s="589" t="s">
        <v>60</v>
      </c>
      <c r="AJO84" s="589" t="s">
        <v>60</v>
      </c>
      <c r="AJP84" s="589" t="s">
        <v>60</v>
      </c>
      <c r="AJQ84" s="589" t="s">
        <v>60</v>
      </c>
      <c r="AJR84" s="589" t="s">
        <v>60</v>
      </c>
      <c r="AJS84" s="589" t="s">
        <v>60</v>
      </c>
      <c r="AJT84" s="589" t="s">
        <v>60</v>
      </c>
      <c r="AJU84" s="589" t="s">
        <v>60</v>
      </c>
      <c r="AJV84" s="589" t="s">
        <v>60</v>
      </c>
      <c r="AJW84" s="589" t="s">
        <v>60</v>
      </c>
      <c r="AJX84" s="589" t="s">
        <v>60</v>
      </c>
      <c r="AJY84" s="589" t="s">
        <v>60</v>
      </c>
      <c r="AJZ84" s="589" t="s">
        <v>60</v>
      </c>
      <c r="AKA84" s="589" t="s">
        <v>60</v>
      </c>
      <c r="AKB84" s="589" t="s">
        <v>60</v>
      </c>
      <c r="AKC84" s="589" t="s">
        <v>60</v>
      </c>
      <c r="AKD84" s="589" t="s">
        <v>60</v>
      </c>
      <c r="AKE84" s="589" t="s">
        <v>60</v>
      </c>
      <c r="AKF84" s="589" t="s">
        <v>60</v>
      </c>
      <c r="AKG84" s="589" t="s">
        <v>60</v>
      </c>
      <c r="AKH84" s="589" t="s">
        <v>60</v>
      </c>
      <c r="AKI84" s="589" t="s">
        <v>60</v>
      </c>
      <c r="AKJ84" s="589" t="s">
        <v>60</v>
      </c>
      <c r="AKK84" s="589" t="s">
        <v>60</v>
      </c>
      <c r="AKL84" s="589" t="s">
        <v>60</v>
      </c>
      <c r="AKM84" s="589" t="s">
        <v>60</v>
      </c>
      <c r="AKN84" s="589" t="s">
        <v>60</v>
      </c>
      <c r="AKO84" s="589" t="s">
        <v>60</v>
      </c>
      <c r="AKP84" s="589" t="s">
        <v>60</v>
      </c>
      <c r="AKQ84" s="589" t="s">
        <v>60</v>
      </c>
      <c r="AKR84" s="589" t="s">
        <v>60</v>
      </c>
      <c r="AKS84" s="589" t="s">
        <v>60</v>
      </c>
      <c r="AKT84" s="589" t="s">
        <v>60</v>
      </c>
      <c r="AKU84" s="589" t="s">
        <v>60</v>
      </c>
      <c r="AKV84" s="589" t="s">
        <v>60</v>
      </c>
      <c r="AKW84" s="589" t="s">
        <v>60</v>
      </c>
      <c r="AKX84" s="589" t="s">
        <v>60</v>
      </c>
      <c r="AKY84" s="589" t="s">
        <v>60</v>
      </c>
      <c r="AKZ84" s="589" t="s">
        <v>60</v>
      </c>
      <c r="ALA84" s="589" t="s">
        <v>60</v>
      </c>
      <c r="ALB84" s="589" t="s">
        <v>60</v>
      </c>
      <c r="ALC84" s="589" t="s">
        <v>60</v>
      </c>
      <c r="ALD84" s="589" t="s">
        <v>60</v>
      </c>
      <c r="ALE84" s="589" t="s">
        <v>60</v>
      </c>
      <c r="ALF84" s="589" t="s">
        <v>60</v>
      </c>
      <c r="ALG84" s="589" t="s">
        <v>60</v>
      </c>
      <c r="ALH84" s="589" t="s">
        <v>60</v>
      </c>
      <c r="ALI84" s="589" t="s">
        <v>60</v>
      </c>
      <c r="ALJ84" s="589" t="s">
        <v>60</v>
      </c>
      <c r="ALK84" s="589" t="s">
        <v>60</v>
      </c>
      <c r="ALL84" s="589" t="s">
        <v>60</v>
      </c>
      <c r="ALM84" s="589" t="s">
        <v>60</v>
      </c>
      <c r="ALN84" s="589" t="s">
        <v>60</v>
      </c>
      <c r="ALO84" s="589" t="s">
        <v>60</v>
      </c>
      <c r="ALP84" s="589" t="s">
        <v>60</v>
      </c>
      <c r="ALQ84" s="589" t="s">
        <v>60</v>
      </c>
      <c r="ALR84" s="589" t="s">
        <v>60</v>
      </c>
      <c r="ALS84" s="589" t="s">
        <v>60</v>
      </c>
      <c r="ALT84" s="589" t="s">
        <v>60</v>
      </c>
      <c r="ALU84" s="589" t="s">
        <v>60</v>
      </c>
      <c r="ALV84" s="589" t="s">
        <v>60</v>
      </c>
      <c r="ALW84" s="589" t="s">
        <v>60</v>
      </c>
      <c r="ALX84" s="589" t="s">
        <v>60</v>
      </c>
      <c r="ALY84" s="589" t="s">
        <v>60</v>
      </c>
      <c r="ALZ84" s="589" t="s">
        <v>60</v>
      </c>
      <c r="AMA84" s="589" t="s">
        <v>60</v>
      </c>
      <c r="AMB84" s="589" t="s">
        <v>60</v>
      </c>
      <c r="AMC84" s="589" t="s">
        <v>60</v>
      </c>
      <c r="AMD84" s="589" t="s">
        <v>60</v>
      </c>
      <c r="AME84" s="589" t="s">
        <v>60</v>
      </c>
      <c r="AMF84" s="589" t="s">
        <v>60</v>
      </c>
      <c r="AMG84" s="589" t="s">
        <v>60</v>
      </c>
      <c r="AMH84" s="589" t="s">
        <v>60</v>
      </c>
      <c r="AMI84" s="589" t="s">
        <v>60</v>
      </c>
      <c r="AMJ84" s="589" t="s">
        <v>60</v>
      </c>
      <c r="AMK84" s="589" t="s">
        <v>60</v>
      </c>
      <c r="AML84" s="589" t="s">
        <v>60</v>
      </c>
      <c r="AMM84" s="589" t="s">
        <v>60</v>
      </c>
      <c r="AMN84" s="589" t="s">
        <v>60</v>
      </c>
      <c r="AMO84" s="589" t="s">
        <v>60</v>
      </c>
      <c r="AMP84" s="589" t="s">
        <v>60</v>
      </c>
      <c r="AMQ84" s="589" t="s">
        <v>60</v>
      </c>
      <c r="AMR84" s="589" t="s">
        <v>60</v>
      </c>
      <c r="AMS84" s="589" t="s">
        <v>60</v>
      </c>
      <c r="AMT84" s="589" t="s">
        <v>60</v>
      </c>
      <c r="AMU84" s="589" t="s">
        <v>60</v>
      </c>
      <c r="AMV84" s="589" t="s">
        <v>60</v>
      </c>
      <c r="AMW84" s="589" t="s">
        <v>60</v>
      </c>
      <c r="AMX84" s="589" t="s">
        <v>60</v>
      </c>
      <c r="AMY84" s="589" t="s">
        <v>60</v>
      </c>
      <c r="AMZ84" s="589" t="s">
        <v>60</v>
      </c>
      <c r="ANA84" s="589" t="s">
        <v>60</v>
      </c>
      <c r="ANB84" s="589" t="s">
        <v>60</v>
      </c>
      <c r="ANC84" s="589" t="s">
        <v>60</v>
      </c>
      <c r="AND84" s="589" t="s">
        <v>60</v>
      </c>
      <c r="ANE84" s="589" t="s">
        <v>60</v>
      </c>
      <c r="ANF84" s="589" t="s">
        <v>60</v>
      </c>
      <c r="ANG84" s="589" t="s">
        <v>60</v>
      </c>
      <c r="ANH84" s="589" t="s">
        <v>60</v>
      </c>
      <c r="ANI84" s="589" t="s">
        <v>60</v>
      </c>
      <c r="ANJ84" s="589" t="s">
        <v>60</v>
      </c>
      <c r="ANK84" s="589" t="s">
        <v>60</v>
      </c>
      <c r="ANL84" s="589" t="s">
        <v>60</v>
      </c>
      <c r="ANM84" s="589" t="s">
        <v>60</v>
      </c>
      <c r="ANN84" s="589" t="s">
        <v>60</v>
      </c>
      <c r="ANO84" s="589" t="s">
        <v>60</v>
      </c>
      <c r="ANP84" s="589" t="s">
        <v>60</v>
      </c>
      <c r="ANQ84" s="589" t="s">
        <v>60</v>
      </c>
      <c r="ANR84" s="589" t="s">
        <v>60</v>
      </c>
      <c r="ANS84" s="589" t="s">
        <v>60</v>
      </c>
      <c r="ANT84" s="589" t="s">
        <v>60</v>
      </c>
      <c r="ANU84" s="589" t="s">
        <v>60</v>
      </c>
      <c r="ANV84" s="589" t="s">
        <v>60</v>
      </c>
      <c r="ANW84" s="589" t="s">
        <v>60</v>
      </c>
      <c r="ANX84" s="589" t="s">
        <v>60</v>
      </c>
      <c r="ANY84" s="589" t="s">
        <v>60</v>
      </c>
      <c r="ANZ84" s="589" t="s">
        <v>60</v>
      </c>
      <c r="AOA84" s="589" t="s">
        <v>60</v>
      </c>
      <c r="AOB84" s="589" t="s">
        <v>60</v>
      </c>
      <c r="AOC84" s="589" t="s">
        <v>60</v>
      </c>
      <c r="AOD84" s="589" t="s">
        <v>60</v>
      </c>
      <c r="AOE84" s="589" t="s">
        <v>60</v>
      </c>
      <c r="AOF84" s="589" t="s">
        <v>60</v>
      </c>
      <c r="AOG84" s="589" t="s">
        <v>60</v>
      </c>
      <c r="AOH84" s="589" t="s">
        <v>60</v>
      </c>
      <c r="AOI84" s="589" t="s">
        <v>60</v>
      </c>
      <c r="AOJ84" s="589" t="s">
        <v>60</v>
      </c>
      <c r="AOK84" s="589" t="s">
        <v>60</v>
      </c>
      <c r="AOL84" s="589" t="s">
        <v>60</v>
      </c>
      <c r="AOM84" s="589" t="s">
        <v>60</v>
      </c>
      <c r="AON84" s="589" t="s">
        <v>60</v>
      </c>
      <c r="AOO84" s="589" t="s">
        <v>60</v>
      </c>
      <c r="AOP84" s="589" t="s">
        <v>60</v>
      </c>
      <c r="AOQ84" s="589" t="s">
        <v>60</v>
      </c>
      <c r="AOR84" s="589" t="s">
        <v>60</v>
      </c>
      <c r="AOS84" s="589" t="s">
        <v>60</v>
      </c>
      <c r="AOT84" s="589" t="s">
        <v>60</v>
      </c>
      <c r="AOU84" s="589" t="s">
        <v>60</v>
      </c>
      <c r="AOV84" s="589" t="s">
        <v>60</v>
      </c>
      <c r="AOW84" s="589" t="s">
        <v>60</v>
      </c>
      <c r="AOX84" s="589" t="s">
        <v>60</v>
      </c>
      <c r="AOY84" s="589" t="s">
        <v>60</v>
      </c>
      <c r="AOZ84" s="589" t="s">
        <v>60</v>
      </c>
      <c r="APA84" s="589" t="s">
        <v>60</v>
      </c>
      <c r="APB84" s="589" t="s">
        <v>60</v>
      </c>
      <c r="APC84" s="589" t="s">
        <v>60</v>
      </c>
      <c r="APD84" s="589" t="s">
        <v>60</v>
      </c>
      <c r="APE84" s="589" t="s">
        <v>60</v>
      </c>
      <c r="APF84" s="589" t="s">
        <v>60</v>
      </c>
      <c r="APG84" s="589" t="s">
        <v>60</v>
      </c>
      <c r="APH84" s="589" t="s">
        <v>60</v>
      </c>
      <c r="API84" s="589" t="s">
        <v>60</v>
      </c>
      <c r="APJ84" s="589" t="s">
        <v>60</v>
      </c>
      <c r="APK84" s="589" t="s">
        <v>60</v>
      </c>
      <c r="APL84" s="589" t="s">
        <v>60</v>
      </c>
      <c r="APM84" s="589" t="s">
        <v>60</v>
      </c>
      <c r="APN84" s="589" t="s">
        <v>60</v>
      </c>
      <c r="APO84" s="589" t="s">
        <v>60</v>
      </c>
      <c r="APP84" s="589" t="s">
        <v>60</v>
      </c>
      <c r="APQ84" s="589" t="s">
        <v>60</v>
      </c>
      <c r="APR84" s="589" t="s">
        <v>60</v>
      </c>
      <c r="APS84" s="589" t="s">
        <v>60</v>
      </c>
      <c r="APT84" s="589" t="s">
        <v>60</v>
      </c>
      <c r="APU84" s="589" t="s">
        <v>60</v>
      </c>
      <c r="APV84" s="589" t="s">
        <v>60</v>
      </c>
      <c r="APW84" s="589" t="s">
        <v>60</v>
      </c>
      <c r="APX84" s="589" t="s">
        <v>60</v>
      </c>
      <c r="APY84" s="589" t="s">
        <v>60</v>
      </c>
      <c r="APZ84" s="589" t="s">
        <v>60</v>
      </c>
      <c r="AQA84" s="589" t="s">
        <v>60</v>
      </c>
      <c r="AQB84" s="589" t="s">
        <v>60</v>
      </c>
      <c r="AQC84" s="589" t="s">
        <v>60</v>
      </c>
      <c r="AQD84" s="589" t="s">
        <v>60</v>
      </c>
      <c r="AQE84" s="589" t="s">
        <v>60</v>
      </c>
      <c r="AQF84" s="589" t="s">
        <v>60</v>
      </c>
      <c r="AQG84" s="589" t="s">
        <v>60</v>
      </c>
      <c r="AQH84" s="589" t="s">
        <v>60</v>
      </c>
      <c r="AQI84" s="589" t="s">
        <v>60</v>
      </c>
      <c r="AQJ84" s="589" t="s">
        <v>60</v>
      </c>
      <c r="AQK84" s="589" t="s">
        <v>60</v>
      </c>
      <c r="AQL84" s="589" t="s">
        <v>60</v>
      </c>
      <c r="AQM84" s="589" t="s">
        <v>60</v>
      </c>
      <c r="AQN84" s="589" t="s">
        <v>60</v>
      </c>
      <c r="AQO84" s="589" t="s">
        <v>60</v>
      </c>
      <c r="AQP84" s="589" t="s">
        <v>60</v>
      </c>
      <c r="AQQ84" s="589" t="s">
        <v>60</v>
      </c>
      <c r="AQR84" s="589" t="s">
        <v>60</v>
      </c>
      <c r="AQS84" s="589" t="s">
        <v>60</v>
      </c>
      <c r="AQT84" s="589" t="s">
        <v>60</v>
      </c>
      <c r="AQU84" s="589" t="s">
        <v>60</v>
      </c>
      <c r="AQV84" s="589" t="s">
        <v>60</v>
      </c>
      <c r="AQW84" s="589" t="s">
        <v>60</v>
      </c>
      <c r="AQX84" s="589" t="s">
        <v>60</v>
      </c>
      <c r="AQY84" s="589" t="s">
        <v>60</v>
      </c>
      <c r="AQZ84" s="589" t="s">
        <v>60</v>
      </c>
      <c r="ARA84" s="589" t="s">
        <v>60</v>
      </c>
      <c r="ARB84" s="589" t="s">
        <v>60</v>
      </c>
      <c r="ARC84" s="589" t="s">
        <v>60</v>
      </c>
      <c r="ARD84" s="589" t="s">
        <v>60</v>
      </c>
      <c r="ARE84" s="589" t="s">
        <v>60</v>
      </c>
      <c r="ARF84" s="589" t="s">
        <v>60</v>
      </c>
      <c r="ARG84" s="589" t="s">
        <v>60</v>
      </c>
      <c r="ARH84" s="589" t="s">
        <v>60</v>
      </c>
      <c r="ARI84" s="589" t="s">
        <v>60</v>
      </c>
      <c r="ARJ84" s="589" t="s">
        <v>60</v>
      </c>
      <c r="ARK84" s="589" t="s">
        <v>60</v>
      </c>
      <c r="ARL84" s="589" t="s">
        <v>60</v>
      </c>
      <c r="ARM84" s="589" t="s">
        <v>60</v>
      </c>
      <c r="ARN84" s="589" t="s">
        <v>60</v>
      </c>
      <c r="ARO84" s="589" t="s">
        <v>60</v>
      </c>
      <c r="ARP84" s="589" t="s">
        <v>60</v>
      </c>
      <c r="ARQ84" s="589" t="s">
        <v>60</v>
      </c>
      <c r="ARR84" s="589" t="s">
        <v>60</v>
      </c>
      <c r="ARS84" s="589" t="s">
        <v>60</v>
      </c>
      <c r="ART84" s="589" t="s">
        <v>60</v>
      </c>
      <c r="ARU84" s="589" t="s">
        <v>60</v>
      </c>
      <c r="ARV84" s="589" t="s">
        <v>60</v>
      </c>
      <c r="ARW84" s="589" t="s">
        <v>60</v>
      </c>
      <c r="ARX84" s="589" t="s">
        <v>60</v>
      </c>
      <c r="ARY84" s="589" t="s">
        <v>60</v>
      </c>
      <c r="ARZ84" s="589" t="s">
        <v>60</v>
      </c>
      <c r="ASA84" s="589" t="s">
        <v>60</v>
      </c>
      <c r="ASB84" s="589" t="s">
        <v>60</v>
      </c>
      <c r="ASC84" s="589" t="s">
        <v>60</v>
      </c>
      <c r="ASD84" s="589" t="s">
        <v>60</v>
      </c>
      <c r="ASE84" s="589" t="s">
        <v>60</v>
      </c>
      <c r="ASF84" s="589" t="s">
        <v>60</v>
      </c>
      <c r="ASG84" s="589" t="s">
        <v>60</v>
      </c>
      <c r="ASH84" s="589" t="s">
        <v>60</v>
      </c>
      <c r="ASI84" s="589" t="s">
        <v>60</v>
      </c>
      <c r="ASJ84" s="589" t="s">
        <v>60</v>
      </c>
      <c r="ASK84" s="589" t="s">
        <v>60</v>
      </c>
      <c r="ASL84" s="589" t="s">
        <v>60</v>
      </c>
      <c r="ASM84" s="589" t="s">
        <v>60</v>
      </c>
      <c r="ASN84" s="589" t="s">
        <v>60</v>
      </c>
      <c r="ASO84" s="589" t="s">
        <v>60</v>
      </c>
      <c r="ASP84" s="589" t="s">
        <v>60</v>
      </c>
      <c r="ASQ84" s="589" t="s">
        <v>60</v>
      </c>
      <c r="ASR84" s="589" t="s">
        <v>60</v>
      </c>
      <c r="ASS84" s="589" t="s">
        <v>60</v>
      </c>
      <c r="AST84" s="589" t="s">
        <v>60</v>
      </c>
      <c r="ASU84" s="589" t="s">
        <v>60</v>
      </c>
      <c r="ASV84" s="589" t="s">
        <v>60</v>
      </c>
      <c r="ASW84" s="589" t="s">
        <v>60</v>
      </c>
      <c r="ASX84" s="589" t="s">
        <v>60</v>
      </c>
      <c r="ASY84" s="589" t="s">
        <v>60</v>
      </c>
      <c r="ASZ84" s="589" t="s">
        <v>60</v>
      </c>
      <c r="ATA84" s="589" t="s">
        <v>60</v>
      </c>
      <c r="ATB84" s="589" t="s">
        <v>60</v>
      </c>
      <c r="ATC84" s="589" t="s">
        <v>60</v>
      </c>
      <c r="ATD84" s="589" t="s">
        <v>60</v>
      </c>
      <c r="ATE84" s="589" t="s">
        <v>60</v>
      </c>
      <c r="ATF84" s="589" t="s">
        <v>60</v>
      </c>
      <c r="ATG84" s="589" t="s">
        <v>60</v>
      </c>
      <c r="ATH84" s="589" t="s">
        <v>60</v>
      </c>
      <c r="ATI84" s="589" t="s">
        <v>60</v>
      </c>
      <c r="ATJ84" s="589" t="s">
        <v>60</v>
      </c>
      <c r="ATK84" s="589" t="s">
        <v>60</v>
      </c>
      <c r="ATL84" s="589" t="s">
        <v>60</v>
      </c>
      <c r="ATM84" s="589" t="s">
        <v>60</v>
      </c>
      <c r="ATN84" s="589" t="s">
        <v>60</v>
      </c>
      <c r="ATO84" s="589" t="s">
        <v>60</v>
      </c>
      <c r="ATP84" s="589" t="s">
        <v>60</v>
      </c>
      <c r="ATQ84" s="589" t="s">
        <v>60</v>
      </c>
      <c r="ATR84" s="589" t="s">
        <v>60</v>
      </c>
      <c r="ATS84" s="589" t="s">
        <v>60</v>
      </c>
      <c r="ATT84" s="589" t="s">
        <v>60</v>
      </c>
      <c r="ATU84" s="589" t="s">
        <v>60</v>
      </c>
      <c r="ATV84" s="589" t="s">
        <v>60</v>
      </c>
      <c r="ATW84" s="589" t="s">
        <v>60</v>
      </c>
      <c r="ATX84" s="589" t="s">
        <v>60</v>
      </c>
      <c r="ATY84" s="589" t="s">
        <v>60</v>
      </c>
      <c r="ATZ84" s="589" t="s">
        <v>60</v>
      </c>
      <c r="AUA84" s="589" t="s">
        <v>60</v>
      </c>
      <c r="AUB84" s="589" t="s">
        <v>60</v>
      </c>
      <c r="AUC84" s="589" t="s">
        <v>60</v>
      </c>
      <c r="AUD84" s="589" t="s">
        <v>60</v>
      </c>
      <c r="AUE84" s="589" t="s">
        <v>60</v>
      </c>
      <c r="AUF84" s="589" t="s">
        <v>60</v>
      </c>
      <c r="AUG84" s="589" t="s">
        <v>60</v>
      </c>
      <c r="AUH84" s="589" t="s">
        <v>60</v>
      </c>
      <c r="AUI84" s="589" t="s">
        <v>60</v>
      </c>
      <c r="AUJ84" s="589" t="s">
        <v>60</v>
      </c>
      <c r="AUK84" s="589" t="s">
        <v>60</v>
      </c>
      <c r="AUL84" s="589" t="s">
        <v>60</v>
      </c>
      <c r="AUM84" s="589" t="s">
        <v>60</v>
      </c>
      <c r="AUN84" s="589" t="s">
        <v>60</v>
      </c>
      <c r="AUO84" s="589" t="s">
        <v>60</v>
      </c>
      <c r="AUP84" s="589" t="s">
        <v>60</v>
      </c>
      <c r="AUQ84" s="589" t="s">
        <v>60</v>
      </c>
      <c r="AUR84" s="589" t="s">
        <v>60</v>
      </c>
      <c r="AUS84" s="589" t="s">
        <v>60</v>
      </c>
      <c r="AUT84" s="589" t="s">
        <v>60</v>
      </c>
      <c r="AUU84" s="589" t="s">
        <v>60</v>
      </c>
      <c r="AUV84" s="589" t="s">
        <v>60</v>
      </c>
      <c r="AUW84" s="589" t="s">
        <v>60</v>
      </c>
      <c r="AUX84" s="589" t="s">
        <v>60</v>
      </c>
      <c r="AUY84" s="589" t="s">
        <v>60</v>
      </c>
      <c r="AUZ84" s="589" t="s">
        <v>60</v>
      </c>
      <c r="AVA84" s="589" t="s">
        <v>60</v>
      </c>
      <c r="AVB84" s="589" t="s">
        <v>60</v>
      </c>
      <c r="AVC84" s="589" t="s">
        <v>60</v>
      </c>
      <c r="AVD84" s="589" t="s">
        <v>60</v>
      </c>
      <c r="AVE84" s="589" t="s">
        <v>60</v>
      </c>
      <c r="AVF84" s="589" t="s">
        <v>60</v>
      </c>
      <c r="AVG84" s="589" t="s">
        <v>60</v>
      </c>
      <c r="AVH84" s="589" t="s">
        <v>60</v>
      </c>
      <c r="AVI84" s="589" t="s">
        <v>60</v>
      </c>
      <c r="AVJ84" s="589" t="s">
        <v>60</v>
      </c>
      <c r="AVK84" s="589" t="s">
        <v>60</v>
      </c>
      <c r="AVL84" s="589" t="s">
        <v>60</v>
      </c>
      <c r="AVM84" s="589" t="s">
        <v>60</v>
      </c>
      <c r="AVN84" s="589" t="s">
        <v>60</v>
      </c>
      <c r="AVO84" s="589" t="s">
        <v>60</v>
      </c>
      <c r="AVP84" s="589" t="s">
        <v>60</v>
      </c>
      <c r="AVQ84" s="589" t="s">
        <v>60</v>
      </c>
      <c r="AVR84" s="589" t="s">
        <v>60</v>
      </c>
      <c r="AVS84" s="589" t="s">
        <v>60</v>
      </c>
      <c r="AVT84" s="589" t="s">
        <v>60</v>
      </c>
      <c r="AVU84" s="589" t="s">
        <v>60</v>
      </c>
      <c r="AVV84" s="589" t="s">
        <v>60</v>
      </c>
      <c r="AVW84" s="589" t="s">
        <v>60</v>
      </c>
      <c r="AVX84" s="589" t="s">
        <v>60</v>
      </c>
      <c r="AVY84" s="589" t="s">
        <v>60</v>
      </c>
      <c r="AVZ84" s="589" t="s">
        <v>60</v>
      </c>
      <c r="AWA84" s="589" t="s">
        <v>60</v>
      </c>
      <c r="AWB84" s="589" t="s">
        <v>60</v>
      </c>
      <c r="AWC84" s="589" t="s">
        <v>60</v>
      </c>
      <c r="AWD84" s="589" t="s">
        <v>60</v>
      </c>
      <c r="AWE84" s="589" t="s">
        <v>60</v>
      </c>
      <c r="AWF84" s="589" t="s">
        <v>60</v>
      </c>
      <c r="AWG84" s="589" t="s">
        <v>60</v>
      </c>
      <c r="AWH84" s="589" t="s">
        <v>60</v>
      </c>
      <c r="AWI84" s="589" t="s">
        <v>60</v>
      </c>
      <c r="AWJ84" s="589" t="s">
        <v>60</v>
      </c>
      <c r="AWK84" s="589" t="s">
        <v>60</v>
      </c>
      <c r="AWL84" s="589" t="s">
        <v>60</v>
      </c>
      <c r="AWM84" s="589" t="s">
        <v>60</v>
      </c>
      <c r="AWN84" s="589" t="s">
        <v>60</v>
      </c>
      <c r="AWO84" s="589" t="s">
        <v>60</v>
      </c>
      <c r="AWP84" s="589" t="s">
        <v>60</v>
      </c>
      <c r="AWQ84" s="589" t="s">
        <v>60</v>
      </c>
      <c r="AWR84" s="589" t="s">
        <v>60</v>
      </c>
      <c r="AWS84" s="589" t="s">
        <v>60</v>
      </c>
      <c r="AWT84" s="589" t="s">
        <v>60</v>
      </c>
      <c r="AWU84" s="589" t="s">
        <v>60</v>
      </c>
      <c r="AWV84" s="589" t="s">
        <v>60</v>
      </c>
      <c r="AWW84" s="589" t="s">
        <v>60</v>
      </c>
      <c r="AWX84" s="589" t="s">
        <v>60</v>
      </c>
      <c r="AWY84" s="589" t="s">
        <v>60</v>
      </c>
      <c r="AWZ84" s="589" t="s">
        <v>60</v>
      </c>
      <c r="AXA84" s="589" t="s">
        <v>60</v>
      </c>
      <c r="AXB84" s="589" t="s">
        <v>60</v>
      </c>
      <c r="AXC84" s="589" t="s">
        <v>60</v>
      </c>
      <c r="AXD84" s="589" t="s">
        <v>60</v>
      </c>
      <c r="AXE84" s="589" t="s">
        <v>60</v>
      </c>
      <c r="AXF84" s="589" t="s">
        <v>60</v>
      </c>
      <c r="AXG84" s="589" t="s">
        <v>60</v>
      </c>
      <c r="AXH84" s="589" t="s">
        <v>60</v>
      </c>
      <c r="AXI84" s="589" t="s">
        <v>60</v>
      </c>
      <c r="AXJ84" s="589" t="s">
        <v>60</v>
      </c>
      <c r="AXK84" s="589" t="s">
        <v>60</v>
      </c>
      <c r="AXL84" s="589" t="s">
        <v>60</v>
      </c>
      <c r="AXM84" s="589" t="s">
        <v>60</v>
      </c>
      <c r="AXN84" s="589" t="s">
        <v>60</v>
      </c>
      <c r="AXO84" s="589" t="s">
        <v>60</v>
      </c>
      <c r="AXP84" s="589" t="s">
        <v>60</v>
      </c>
      <c r="AXQ84" s="589" t="s">
        <v>60</v>
      </c>
      <c r="AXR84" s="589" t="s">
        <v>60</v>
      </c>
      <c r="AXS84" s="589" t="s">
        <v>60</v>
      </c>
      <c r="AXT84" s="589" t="s">
        <v>60</v>
      </c>
      <c r="AXU84" s="589" t="s">
        <v>60</v>
      </c>
      <c r="AXV84" s="589" t="s">
        <v>60</v>
      </c>
      <c r="AXW84" s="589" t="s">
        <v>60</v>
      </c>
      <c r="AXX84" s="589" t="s">
        <v>60</v>
      </c>
      <c r="AXY84" s="589" t="s">
        <v>60</v>
      </c>
      <c r="AXZ84" s="589" t="s">
        <v>60</v>
      </c>
      <c r="AYA84" s="589" t="s">
        <v>60</v>
      </c>
      <c r="AYB84" s="589" t="s">
        <v>60</v>
      </c>
      <c r="AYC84" s="589" t="s">
        <v>60</v>
      </c>
      <c r="AYD84" s="589" t="s">
        <v>60</v>
      </c>
      <c r="AYE84" s="589" t="s">
        <v>60</v>
      </c>
      <c r="AYF84" s="589" t="s">
        <v>60</v>
      </c>
      <c r="AYG84" s="589" t="s">
        <v>60</v>
      </c>
      <c r="AYH84" s="589" t="s">
        <v>60</v>
      </c>
      <c r="AYI84" s="589" t="s">
        <v>60</v>
      </c>
      <c r="AYJ84" s="589" t="s">
        <v>60</v>
      </c>
      <c r="AYK84" s="589" t="s">
        <v>60</v>
      </c>
      <c r="AYL84" s="589" t="s">
        <v>60</v>
      </c>
      <c r="AYM84" s="589" t="s">
        <v>60</v>
      </c>
      <c r="AYN84" s="589" t="s">
        <v>60</v>
      </c>
      <c r="AYO84" s="589" t="s">
        <v>60</v>
      </c>
      <c r="AYP84" s="589" t="s">
        <v>60</v>
      </c>
      <c r="AYQ84" s="589" t="s">
        <v>60</v>
      </c>
      <c r="AYR84" s="589" t="s">
        <v>60</v>
      </c>
      <c r="AYS84" s="589" t="s">
        <v>60</v>
      </c>
      <c r="AYT84" s="589" t="s">
        <v>60</v>
      </c>
      <c r="AYU84" s="589" t="s">
        <v>60</v>
      </c>
      <c r="AYV84" s="589" t="s">
        <v>60</v>
      </c>
      <c r="AYW84" s="589" t="s">
        <v>60</v>
      </c>
      <c r="AYX84" s="589" t="s">
        <v>60</v>
      </c>
      <c r="AYY84" s="589" t="s">
        <v>60</v>
      </c>
      <c r="AYZ84" s="589" t="s">
        <v>60</v>
      </c>
      <c r="AZA84" s="589" t="s">
        <v>60</v>
      </c>
      <c r="AZB84" s="589" t="s">
        <v>60</v>
      </c>
      <c r="AZC84" s="589" t="s">
        <v>60</v>
      </c>
      <c r="AZD84" s="589" t="s">
        <v>60</v>
      </c>
      <c r="AZE84" s="589" t="s">
        <v>60</v>
      </c>
      <c r="AZF84" s="589" t="s">
        <v>60</v>
      </c>
      <c r="AZG84" s="589" t="s">
        <v>60</v>
      </c>
      <c r="AZH84" s="589" t="s">
        <v>60</v>
      </c>
      <c r="AZI84" s="589" t="s">
        <v>60</v>
      </c>
      <c r="AZJ84" s="589" t="s">
        <v>60</v>
      </c>
      <c r="AZK84" s="589" t="s">
        <v>60</v>
      </c>
      <c r="AZL84" s="589" t="s">
        <v>60</v>
      </c>
      <c r="AZM84" s="589" t="s">
        <v>60</v>
      </c>
      <c r="AZN84" s="589" t="s">
        <v>60</v>
      </c>
      <c r="AZO84" s="589" t="s">
        <v>60</v>
      </c>
      <c r="AZP84" s="589" t="s">
        <v>60</v>
      </c>
      <c r="AZQ84" s="589" t="s">
        <v>60</v>
      </c>
      <c r="AZR84" s="589" t="s">
        <v>60</v>
      </c>
      <c r="AZS84" s="589" t="s">
        <v>60</v>
      </c>
      <c r="AZT84" s="589" t="s">
        <v>60</v>
      </c>
      <c r="AZU84" s="589" t="s">
        <v>60</v>
      </c>
      <c r="AZV84" s="589" t="s">
        <v>60</v>
      </c>
      <c r="AZW84" s="589" t="s">
        <v>60</v>
      </c>
      <c r="AZX84" s="589" t="s">
        <v>60</v>
      </c>
      <c r="AZY84" s="589" t="s">
        <v>60</v>
      </c>
      <c r="AZZ84" s="589" t="s">
        <v>60</v>
      </c>
      <c r="BAA84" s="589" t="s">
        <v>60</v>
      </c>
      <c r="BAB84" s="589" t="s">
        <v>60</v>
      </c>
      <c r="BAC84" s="589" t="s">
        <v>60</v>
      </c>
      <c r="BAD84" s="589" t="s">
        <v>60</v>
      </c>
      <c r="BAE84" s="589" t="s">
        <v>60</v>
      </c>
      <c r="BAF84" s="589" t="s">
        <v>60</v>
      </c>
      <c r="BAG84" s="589" t="s">
        <v>60</v>
      </c>
      <c r="BAH84" s="589" t="s">
        <v>60</v>
      </c>
      <c r="BAI84" s="589" t="s">
        <v>60</v>
      </c>
      <c r="BAJ84" s="589" t="s">
        <v>60</v>
      </c>
      <c r="BAK84" s="589" t="s">
        <v>60</v>
      </c>
      <c r="BAL84" s="589" t="s">
        <v>60</v>
      </c>
      <c r="BAM84" s="589" t="s">
        <v>60</v>
      </c>
      <c r="BAN84" s="589" t="s">
        <v>60</v>
      </c>
      <c r="BAO84" s="589" t="s">
        <v>60</v>
      </c>
      <c r="BAP84" s="589" t="s">
        <v>60</v>
      </c>
      <c r="BAQ84" s="589" t="s">
        <v>60</v>
      </c>
      <c r="BAR84" s="589" t="s">
        <v>60</v>
      </c>
      <c r="BAS84" s="589" t="s">
        <v>60</v>
      </c>
      <c r="BAT84" s="589" t="s">
        <v>60</v>
      </c>
      <c r="BAU84" s="589" t="s">
        <v>60</v>
      </c>
      <c r="BAV84" s="589" t="s">
        <v>60</v>
      </c>
      <c r="BAW84" s="589" t="s">
        <v>60</v>
      </c>
      <c r="BAX84" s="589" t="s">
        <v>60</v>
      </c>
      <c r="BAY84" s="589" t="s">
        <v>60</v>
      </c>
      <c r="BAZ84" s="589" t="s">
        <v>60</v>
      </c>
      <c r="BBA84" s="589" t="s">
        <v>60</v>
      </c>
      <c r="BBB84" s="589" t="s">
        <v>60</v>
      </c>
      <c r="BBC84" s="589" t="s">
        <v>60</v>
      </c>
      <c r="BBD84" s="589" t="s">
        <v>60</v>
      </c>
      <c r="BBE84" s="589" t="s">
        <v>60</v>
      </c>
      <c r="BBF84" s="589" t="s">
        <v>60</v>
      </c>
      <c r="BBG84" s="589" t="s">
        <v>60</v>
      </c>
      <c r="BBH84" s="589" t="s">
        <v>60</v>
      </c>
      <c r="BBI84" s="589" t="s">
        <v>60</v>
      </c>
      <c r="BBJ84" s="589" t="s">
        <v>60</v>
      </c>
      <c r="BBK84" s="589" t="s">
        <v>60</v>
      </c>
      <c r="BBL84" s="589" t="s">
        <v>60</v>
      </c>
      <c r="BBM84" s="589" t="s">
        <v>60</v>
      </c>
      <c r="BBN84" s="589" t="s">
        <v>60</v>
      </c>
      <c r="BBO84" s="589" t="s">
        <v>60</v>
      </c>
      <c r="BBP84" s="589" t="s">
        <v>60</v>
      </c>
      <c r="BBQ84" s="589" t="s">
        <v>60</v>
      </c>
      <c r="BBR84" s="589" t="s">
        <v>60</v>
      </c>
      <c r="BBS84" s="589" t="s">
        <v>60</v>
      </c>
      <c r="BBT84" s="589" t="s">
        <v>60</v>
      </c>
      <c r="BBU84" s="589" t="s">
        <v>60</v>
      </c>
      <c r="BBV84" s="589" t="s">
        <v>60</v>
      </c>
      <c r="BBW84" s="589" t="s">
        <v>60</v>
      </c>
      <c r="BBX84" s="589" t="s">
        <v>60</v>
      </c>
      <c r="BBY84" s="589" t="s">
        <v>60</v>
      </c>
      <c r="BBZ84" s="589" t="s">
        <v>60</v>
      </c>
      <c r="BCA84" s="589" t="s">
        <v>60</v>
      </c>
      <c r="BCB84" s="589" t="s">
        <v>60</v>
      </c>
      <c r="BCC84" s="589" t="s">
        <v>60</v>
      </c>
      <c r="BCD84" s="589" t="s">
        <v>60</v>
      </c>
      <c r="BCE84" s="589" t="s">
        <v>60</v>
      </c>
      <c r="BCF84" s="589" t="s">
        <v>60</v>
      </c>
      <c r="BCG84" s="589" t="s">
        <v>60</v>
      </c>
      <c r="BCH84" s="589" t="s">
        <v>60</v>
      </c>
      <c r="BCI84" s="589" t="s">
        <v>60</v>
      </c>
      <c r="BCJ84" s="589" t="s">
        <v>60</v>
      </c>
      <c r="BCK84" s="589" t="s">
        <v>60</v>
      </c>
      <c r="BCL84" s="589" t="s">
        <v>60</v>
      </c>
      <c r="BCM84" s="589" t="s">
        <v>60</v>
      </c>
      <c r="BCN84" s="589" t="s">
        <v>60</v>
      </c>
      <c r="BCO84" s="589" t="s">
        <v>60</v>
      </c>
      <c r="BCP84" s="589" t="s">
        <v>60</v>
      </c>
      <c r="BCQ84" s="589" t="s">
        <v>60</v>
      </c>
      <c r="BCR84" s="589" t="s">
        <v>60</v>
      </c>
      <c r="BCS84" s="589" t="s">
        <v>60</v>
      </c>
      <c r="BCT84" s="589" t="s">
        <v>60</v>
      </c>
      <c r="BCU84" s="589" t="s">
        <v>60</v>
      </c>
      <c r="BCV84" s="589" t="s">
        <v>60</v>
      </c>
      <c r="BCW84" s="589" t="s">
        <v>60</v>
      </c>
      <c r="BCX84" s="589" t="s">
        <v>60</v>
      </c>
      <c r="BCY84" s="589" t="s">
        <v>60</v>
      </c>
      <c r="BCZ84" s="589" t="s">
        <v>60</v>
      </c>
      <c r="BDA84" s="589" t="s">
        <v>60</v>
      </c>
      <c r="BDB84" s="589" t="s">
        <v>60</v>
      </c>
      <c r="BDC84" s="589" t="s">
        <v>60</v>
      </c>
      <c r="BDD84" s="589" t="s">
        <v>60</v>
      </c>
      <c r="BDE84" s="589" t="s">
        <v>60</v>
      </c>
      <c r="BDF84" s="589" t="s">
        <v>60</v>
      </c>
      <c r="BDG84" s="589" t="s">
        <v>60</v>
      </c>
      <c r="BDH84" s="589" t="s">
        <v>60</v>
      </c>
      <c r="BDI84" s="589" t="s">
        <v>60</v>
      </c>
      <c r="BDJ84" s="589" t="s">
        <v>60</v>
      </c>
      <c r="BDK84" s="589" t="s">
        <v>60</v>
      </c>
      <c r="BDL84" s="589" t="s">
        <v>60</v>
      </c>
      <c r="BDM84" s="589" t="s">
        <v>60</v>
      </c>
      <c r="BDN84" s="589" t="s">
        <v>60</v>
      </c>
      <c r="BDO84" s="589" t="s">
        <v>60</v>
      </c>
      <c r="BDP84" s="589" t="s">
        <v>60</v>
      </c>
      <c r="BDQ84" s="589" t="s">
        <v>60</v>
      </c>
      <c r="BDR84" s="589" t="s">
        <v>60</v>
      </c>
      <c r="BDS84" s="589" t="s">
        <v>60</v>
      </c>
      <c r="BDT84" s="589" t="s">
        <v>60</v>
      </c>
      <c r="BDU84" s="589" t="s">
        <v>60</v>
      </c>
      <c r="BDV84" s="589" t="s">
        <v>60</v>
      </c>
      <c r="BDW84" s="589" t="s">
        <v>60</v>
      </c>
      <c r="BDX84" s="589" t="s">
        <v>60</v>
      </c>
      <c r="BDY84" s="589" t="s">
        <v>60</v>
      </c>
      <c r="BDZ84" s="589" t="s">
        <v>60</v>
      </c>
      <c r="BEA84" s="589" t="s">
        <v>60</v>
      </c>
      <c r="BEB84" s="589" t="s">
        <v>60</v>
      </c>
      <c r="BEC84" s="589" t="s">
        <v>60</v>
      </c>
      <c r="BED84" s="589" t="s">
        <v>60</v>
      </c>
      <c r="BEE84" s="589" t="s">
        <v>60</v>
      </c>
      <c r="BEF84" s="589" t="s">
        <v>60</v>
      </c>
      <c r="BEG84" s="589" t="s">
        <v>60</v>
      </c>
      <c r="BEH84" s="589" t="s">
        <v>60</v>
      </c>
      <c r="BEI84" s="589" t="s">
        <v>60</v>
      </c>
      <c r="BEJ84" s="589" t="s">
        <v>60</v>
      </c>
      <c r="BEK84" s="589" t="s">
        <v>60</v>
      </c>
      <c r="BEL84" s="589" t="s">
        <v>60</v>
      </c>
      <c r="BEM84" s="589" t="s">
        <v>60</v>
      </c>
      <c r="BEN84" s="589" t="s">
        <v>60</v>
      </c>
      <c r="BEO84" s="589" t="s">
        <v>60</v>
      </c>
      <c r="BEP84" s="589" t="s">
        <v>60</v>
      </c>
      <c r="BEQ84" s="589" t="s">
        <v>60</v>
      </c>
      <c r="BER84" s="589" t="s">
        <v>60</v>
      </c>
      <c r="BES84" s="589" t="s">
        <v>60</v>
      </c>
      <c r="BET84" s="589" t="s">
        <v>60</v>
      </c>
      <c r="BEU84" s="589" t="s">
        <v>60</v>
      </c>
      <c r="BEV84" s="589" t="s">
        <v>60</v>
      </c>
      <c r="BEW84" s="589" t="s">
        <v>60</v>
      </c>
      <c r="BEX84" s="589" t="s">
        <v>60</v>
      </c>
      <c r="BEY84" s="589" t="s">
        <v>60</v>
      </c>
      <c r="BEZ84" s="589" t="s">
        <v>60</v>
      </c>
      <c r="BFA84" s="589" t="s">
        <v>60</v>
      </c>
      <c r="BFB84" s="589" t="s">
        <v>60</v>
      </c>
      <c r="BFC84" s="589" t="s">
        <v>60</v>
      </c>
      <c r="BFD84" s="589" t="s">
        <v>60</v>
      </c>
      <c r="BFE84" s="589" t="s">
        <v>60</v>
      </c>
      <c r="BFF84" s="589" t="s">
        <v>60</v>
      </c>
      <c r="BFG84" s="589" t="s">
        <v>60</v>
      </c>
      <c r="BFH84" s="589" t="s">
        <v>60</v>
      </c>
      <c r="BFI84" s="589" t="s">
        <v>60</v>
      </c>
      <c r="BFJ84" s="589" t="s">
        <v>60</v>
      </c>
      <c r="BFK84" s="589" t="s">
        <v>60</v>
      </c>
      <c r="BFL84" s="589" t="s">
        <v>60</v>
      </c>
      <c r="BFM84" s="589" t="s">
        <v>60</v>
      </c>
      <c r="BFN84" s="589" t="s">
        <v>60</v>
      </c>
      <c r="BFO84" s="589" t="s">
        <v>60</v>
      </c>
      <c r="BFP84" s="589" t="s">
        <v>60</v>
      </c>
      <c r="BFQ84" s="589" t="s">
        <v>60</v>
      </c>
      <c r="BFR84" s="589" t="s">
        <v>60</v>
      </c>
      <c r="BFS84" s="589" t="s">
        <v>60</v>
      </c>
      <c r="BFT84" s="589" t="s">
        <v>60</v>
      </c>
      <c r="BFU84" s="589" t="s">
        <v>60</v>
      </c>
      <c r="BFV84" s="589" t="s">
        <v>60</v>
      </c>
      <c r="BFW84" s="589" t="s">
        <v>60</v>
      </c>
      <c r="BFX84" s="589" t="s">
        <v>60</v>
      </c>
      <c r="BFY84" s="589" t="s">
        <v>60</v>
      </c>
      <c r="BFZ84" s="589" t="s">
        <v>60</v>
      </c>
      <c r="BGA84" s="589" t="s">
        <v>60</v>
      </c>
      <c r="BGB84" s="589" t="s">
        <v>60</v>
      </c>
      <c r="BGC84" s="589" t="s">
        <v>60</v>
      </c>
      <c r="BGD84" s="589" t="s">
        <v>60</v>
      </c>
      <c r="BGE84" s="589" t="s">
        <v>60</v>
      </c>
      <c r="BGF84" s="589" t="s">
        <v>60</v>
      </c>
      <c r="BGG84" s="589" t="s">
        <v>60</v>
      </c>
      <c r="BGH84" s="589" t="s">
        <v>60</v>
      </c>
      <c r="BGI84" s="589" t="s">
        <v>60</v>
      </c>
      <c r="BGJ84" s="589" t="s">
        <v>60</v>
      </c>
      <c r="BGK84" s="589" t="s">
        <v>60</v>
      </c>
      <c r="BGL84" s="589" t="s">
        <v>60</v>
      </c>
      <c r="BGM84" s="589" t="s">
        <v>60</v>
      </c>
      <c r="BGN84" s="589" t="s">
        <v>60</v>
      </c>
      <c r="BGO84" s="589" t="s">
        <v>60</v>
      </c>
      <c r="BGP84" s="589" t="s">
        <v>60</v>
      </c>
      <c r="BGQ84" s="589" t="s">
        <v>60</v>
      </c>
      <c r="BGR84" s="589" t="s">
        <v>60</v>
      </c>
      <c r="BGS84" s="589" t="s">
        <v>60</v>
      </c>
      <c r="BGT84" s="589" t="s">
        <v>60</v>
      </c>
      <c r="BGU84" s="589" t="s">
        <v>60</v>
      </c>
      <c r="BGV84" s="589" t="s">
        <v>60</v>
      </c>
      <c r="BGW84" s="589" t="s">
        <v>60</v>
      </c>
      <c r="BGX84" s="589" t="s">
        <v>60</v>
      </c>
      <c r="BGY84" s="589" t="s">
        <v>60</v>
      </c>
      <c r="BGZ84" s="589" t="s">
        <v>60</v>
      </c>
      <c r="BHA84" s="589" t="s">
        <v>60</v>
      </c>
      <c r="BHB84" s="589" t="s">
        <v>60</v>
      </c>
      <c r="BHC84" s="589" t="s">
        <v>60</v>
      </c>
      <c r="BHD84" s="589" t="s">
        <v>60</v>
      </c>
      <c r="BHE84" s="589" t="s">
        <v>60</v>
      </c>
      <c r="BHF84" s="589" t="s">
        <v>60</v>
      </c>
      <c r="BHG84" s="589" t="s">
        <v>60</v>
      </c>
      <c r="BHH84" s="589" t="s">
        <v>60</v>
      </c>
      <c r="BHI84" s="589" t="s">
        <v>60</v>
      </c>
      <c r="BHJ84" s="589" t="s">
        <v>60</v>
      </c>
      <c r="BHK84" s="589" t="s">
        <v>60</v>
      </c>
      <c r="BHL84" s="589" t="s">
        <v>60</v>
      </c>
      <c r="BHM84" s="589" t="s">
        <v>60</v>
      </c>
      <c r="BHN84" s="589" t="s">
        <v>60</v>
      </c>
      <c r="BHO84" s="589" t="s">
        <v>60</v>
      </c>
      <c r="BHP84" s="589" t="s">
        <v>60</v>
      </c>
      <c r="BHQ84" s="589" t="s">
        <v>60</v>
      </c>
      <c r="BHR84" s="589" t="s">
        <v>60</v>
      </c>
      <c r="BHS84" s="589" t="s">
        <v>60</v>
      </c>
      <c r="BHT84" s="589" t="s">
        <v>60</v>
      </c>
      <c r="BHU84" s="589" t="s">
        <v>60</v>
      </c>
      <c r="BHV84" s="589" t="s">
        <v>60</v>
      </c>
      <c r="BHW84" s="589" t="s">
        <v>60</v>
      </c>
      <c r="BHX84" s="589" t="s">
        <v>60</v>
      </c>
      <c r="BHY84" s="589" t="s">
        <v>60</v>
      </c>
      <c r="BHZ84" s="589" t="s">
        <v>60</v>
      </c>
      <c r="BIA84" s="589" t="s">
        <v>60</v>
      </c>
      <c r="BIB84" s="589" t="s">
        <v>60</v>
      </c>
      <c r="BIC84" s="589" t="s">
        <v>60</v>
      </c>
      <c r="BID84" s="589" t="s">
        <v>60</v>
      </c>
      <c r="BIE84" s="589" t="s">
        <v>60</v>
      </c>
      <c r="BIF84" s="589" t="s">
        <v>60</v>
      </c>
      <c r="BIG84" s="589" t="s">
        <v>60</v>
      </c>
      <c r="BIH84" s="589" t="s">
        <v>60</v>
      </c>
      <c r="BII84" s="589" t="s">
        <v>60</v>
      </c>
      <c r="BIJ84" s="589" t="s">
        <v>60</v>
      </c>
      <c r="BIK84" s="589" t="s">
        <v>60</v>
      </c>
      <c r="BIL84" s="589" t="s">
        <v>60</v>
      </c>
      <c r="BIM84" s="589" t="s">
        <v>60</v>
      </c>
      <c r="BIN84" s="589" t="s">
        <v>60</v>
      </c>
      <c r="BIO84" s="589" t="s">
        <v>60</v>
      </c>
      <c r="BIP84" s="589" t="s">
        <v>60</v>
      </c>
      <c r="BIQ84" s="589" t="s">
        <v>60</v>
      </c>
      <c r="BIR84" s="589" t="s">
        <v>60</v>
      </c>
      <c r="BIS84" s="589" t="s">
        <v>60</v>
      </c>
      <c r="BIT84" s="589" t="s">
        <v>60</v>
      </c>
      <c r="BIU84" s="589" t="s">
        <v>60</v>
      </c>
      <c r="BIV84" s="589" t="s">
        <v>60</v>
      </c>
      <c r="BIW84" s="589" t="s">
        <v>60</v>
      </c>
      <c r="BIX84" s="589" t="s">
        <v>60</v>
      </c>
      <c r="BIY84" s="589" t="s">
        <v>60</v>
      </c>
      <c r="BIZ84" s="589" t="s">
        <v>60</v>
      </c>
      <c r="BJA84" s="589" t="s">
        <v>60</v>
      </c>
      <c r="BJB84" s="589" t="s">
        <v>60</v>
      </c>
      <c r="BJC84" s="589" t="s">
        <v>60</v>
      </c>
      <c r="BJD84" s="589" t="s">
        <v>60</v>
      </c>
      <c r="BJE84" s="589" t="s">
        <v>60</v>
      </c>
      <c r="BJF84" s="589" t="s">
        <v>60</v>
      </c>
      <c r="BJG84" s="589" t="s">
        <v>60</v>
      </c>
      <c r="BJH84" s="589" t="s">
        <v>60</v>
      </c>
      <c r="BJI84" s="589" t="s">
        <v>60</v>
      </c>
      <c r="BJJ84" s="589" t="s">
        <v>60</v>
      </c>
      <c r="BJK84" s="589" t="s">
        <v>60</v>
      </c>
      <c r="BJL84" s="589" t="s">
        <v>60</v>
      </c>
      <c r="BJM84" s="589" t="s">
        <v>60</v>
      </c>
      <c r="BJN84" s="589" t="s">
        <v>60</v>
      </c>
      <c r="BJO84" s="589" t="s">
        <v>60</v>
      </c>
      <c r="BJP84" s="589" t="s">
        <v>60</v>
      </c>
      <c r="BJQ84" s="589" t="s">
        <v>60</v>
      </c>
      <c r="BJR84" s="589" t="s">
        <v>60</v>
      </c>
      <c r="BJS84" s="589" t="s">
        <v>60</v>
      </c>
      <c r="BJT84" s="589" t="s">
        <v>60</v>
      </c>
      <c r="BJU84" s="589" t="s">
        <v>60</v>
      </c>
      <c r="BJV84" s="589" t="s">
        <v>60</v>
      </c>
      <c r="BJW84" s="589" t="s">
        <v>60</v>
      </c>
      <c r="BJX84" s="589" t="s">
        <v>60</v>
      </c>
      <c r="BJY84" s="589" t="s">
        <v>60</v>
      </c>
      <c r="BJZ84" s="589" t="s">
        <v>60</v>
      </c>
      <c r="BKA84" s="589" t="s">
        <v>60</v>
      </c>
      <c r="BKB84" s="589" t="s">
        <v>60</v>
      </c>
      <c r="BKC84" s="589" t="s">
        <v>60</v>
      </c>
      <c r="BKD84" s="589" t="s">
        <v>60</v>
      </c>
      <c r="BKE84" s="589" t="s">
        <v>60</v>
      </c>
      <c r="BKF84" s="589" t="s">
        <v>60</v>
      </c>
      <c r="BKG84" s="589" t="s">
        <v>60</v>
      </c>
      <c r="BKH84" s="589" t="s">
        <v>60</v>
      </c>
      <c r="BKI84" s="589" t="s">
        <v>60</v>
      </c>
      <c r="BKJ84" s="589" t="s">
        <v>60</v>
      </c>
      <c r="BKK84" s="589" t="s">
        <v>60</v>
      </c>
      <c r="BKL84" s="589" t="s">
        <v>60</v>
      </c>
      <c r="BKM84" s="589" t="s">
        <v>60</v>
      </c>
      <c r="BKN84" s="589" t="s">
        <v>60</v>
      </c>
      <c r="BKO84" s="589" t="s">
        <v>60</v>
      </c>
      <c r="BKP84" s="589" t="s">
        <v>60</v>
      </c>
      <c r="BKQ84" s="589" t="s">
        <v>60</v>
      </c>
      <c r="BKR84" s="589" t="s">
        <v>60</v>
      </c>
      <c r="BKS84" s="589" t="s">
        <v>60</v>
      </c>
      <c r="BKT84" s="589" t="s">
        <v>60</v>
      </c>
      <c r="BKU84" s="589" t="s">
        <v>60</v>
      </c>
      <c r="BKV84" s="589" t="s">
        <v>60</v>
      </c>
      <c r="BKW84" s="589" t="s">
        <v>60</v>
      </c>
      <c r="BKX84" s="589" t="s">
        <v>60</v>
      </c>
      <c r="BKY84" s="589" t="s">
        <v>60</v>
      </c>
      <c r="BKZ84" s="589" t="s">
        <v>60</v>
      </c>
      <c r="BLA84" s="589" t="s">
        <v>60</v>
      </c>
      <c r="BLB84" s="589" t="s">
        <v>60</v>
      </c>
      <c r="BLC84" s="589" t="s">
        <v>60</v>
      </c>
      <c r="BLD84" s="589" t="s">
        <v>60</v>
      </c>
      <c r="BLE84" s="589" t="s">
        <v>60</v>
      </c>
      <c r="BLF84" s="589" t="s">
        <v>60</v>
      </c>
      <c r="BLG84" s="589" t="s">
        <v>60</v>
      </c>
      <c r="BLH84" s="589" t="s">
        <v>60</v>
      </c>
      <c r="BLI84" s="589" t="s">
        <v>60</v>
      </c>
      <c r="BLJ84" s="589" t="s">
        <v>60</v>
      </c>
      <c r="BLK84" s="589" t="s">
        <v>60</v>
      </c>
      <c r="BLL84" s="589" t="s">
        <v>60</v>
      </c>
      <c r="BLM84" s="589" t="s">
        <v>60</v>
      </c>
      <c r="BLN84" s="589" t="s">
        <v>60</v>
      </c>
      <c r="BLO84" s="589" t="s">
        <v>60</v>
      </c>
      <c r="BLP84" s="589" t="s">
        <v>60</v>
      </c>
      <c r="BLQ84" s="589" t="s">
        <v>60</v>
      </c>
      <c r="BLR84" s="589" t="s">
        <v>60</v>
      </c>
      <c r="BLS84" s="589" t="s">
        <v>60</v>
      </c>
      <c r="BLT84" s="589" t="s">
        <v>60</v>
      </c>
      <c r="BLU84" s="589" t="s">
        <v>60</v>
      </c>
      <c r="BLV84" s="589" t="s">
        <v>60</v>
      </c>
      <c r="BLW84" s="589" t="s">
        <v>60</v>
      </c>
      <c r="BLX84" s="589" t="s">
        <v>60</v>
      </c>
      <c r="BLY84" s="589" t="s">
        <v>60</v>
      </c>
      <c r="BLZ84" s="589" t="s">
        <v>60</v>
      </c>
      <c r="BMA84" s="589" t="s">
        <v>60</v>
      </c>
      <c r="BMB84" s="589" t="s">
        <v>60</v>
      </c>
      <c r="BMC84" s="589" t="s">
        <v>60</v>
      </c>
      <c r="BMD84" s="589" t="s">
        <v>60</v>
      </c>
      <c r="BME84" s="589" t="s">
        <v>60</v>
      </c>
      <c r="BMF84" s="589" t="s">
        <v>60</v>
      </c>
      <c r="BMG84" s="589" t="s">
        <v>60</v>
      </c>
      <c r="BMH84" s="589" t="s">
        <v>60</v>
      </c>
      <c r="BMI84" s="589" t="s">
        <v>60</v>
      </c>
      <c r="BMJ84" s="589" t="s">
        <v>60</v>
      </c>
      <c r="BMK84" s="589" t="s">
        <v>60</v>
      </c>
      <c r="BML84" s="589" t="s">
        <v>60</v>
      </c>
      <c r="BMM84" s="589" t="s">
        <v>60</v>
      </c>
      <c r="BMN84" s="589" t="s">
        <v>60</v>
      </c>
      <c r="BMO84" s="589" t="s">
        <v>60</v>
      </c>
      <c r="BMP84" s="589" t="s">
        <v>60</v>
      </c>
      <c r="BMQ84" s="589" t="s">
        <v>60</v>
      </c>
      <c r="BMR84" s="589" t="s">
        <v>60</v>
      </c>
      <c r="BMS84" s="589" t="s">
        <v>60</v>
      </c>
      <c r="BMT84" s="589" t="s">
        <v>60</v>
      </c>
      <c r="BMU84" s="589" t="s">
        <v>60</v>
      </c>
      <c r="BMV84" s="589" t="s">
        <v>60</v>
      </c>
      <c r="BMW84" s="589" t="s">
        <v>60</v>
      </c>
      <c r="BMX84" s="589" t="s">
        <v>60</v>
      </c>
      <c r="BMY84" s="589" t="s">
        <v>60</v>
      </c>
      <c r="BMZ84" s="589" t="s">
        <v>60</v>
      </c>
      <c r="BNA84" s="589" t="s">
        <v>60</v>
      </c>
      <c r="BNB84" s="589" t="s">
        <v>60</v>
      </c>
      <c r="BNC84" s="589" t="s">
        <v>60</v>
      </c>
      <c r="BND84" s="589" t="s">
        <v>60</v>
      </c>
      <c r="BNE84" s="589" t="s">
        <v>60</v>
      </c>
      <c r="BNF84" s="589" t="s">
        <v>60</v>
      </c>
      <c r="BNG84" s="589" t="s">
        <v>60</v>
      </c>
      <c r="BNH84" s="589" t="s">
        <v>60</v>
      </c>
      <c r="BNI84" s="589" t="s">
        <v>60</v>
      </c>
      <c r="BNJ84" s="589" t="s">
        <v>60</v>
      </c>
      <c r="BNK84" s="589" t="s">
        <v>60</v>
      </c>
      <c r="BNL84" s="589" t="s">
        <v>60</v>
      </c>
      <c r="BNM84" s="589" t="s">
        <v>60</v>
      </c>
      <c r="BNN84" s="589" t="s">
        <v>60</v>
      </c>
      <c r="BNO84" s="589" t="s">
        <v>60</v>
      </c>
      <c r="BNP84" s="589" t="s">
        <v>60</v>
      </c>
      <c r="BNQ84" s="589" t="s">
        <v>60</v>
      </c>
      <c r="BNR84" s="589" t="s">
        <v>60</v>
      </c>
      <c r="BNS84" s="589" t="s">
        <v>60</v>
      </c>
      <c r="BNT84" s="589" t="s">
        <v>60</v>
      </c>
      <c r="BNU84" s="589" t="s">
        <v>60</v>
      </c>
      <c r="BNV84" s="589" t="s">
        <v>60</v>
      </c>
      <c r="BNW84" s="589" t="s">
        <v>60</v>
      </c>
      <c r="BNX84" s="589" t="s">
        <v>60</v>
      </c>
      <c r="BNY84" s="589" t="s">
        <v>60</v>
      </c>
      <c r="BNZ84" s="589" t="s">
        <v>60</v>
      </c>
      <c r="BOA84" s="589" t="s">
        <v>60</v>
      </c>
      <c r="BOB84" s="589" t="s">
        <v>60</v>
      </c>
      <c r="BOC84" s="589" t="s">
        <v>60</v>
      </c>
      <c r="BOD84" s="589" t="s">
        <v>60</v>
      </c>
      <c r="BOE84" s="589" t="s">
        <v>60</v>
      </c>
      <c r="BOF84" s="589" t="s">
        <v>60</v>
      </c>
      <c r="BOG84" s="589" t="s">
        <v>60</v>
      </c>
      <c r="BOH84" s="589" t="s">
        <v>60</v>
      </c>
      <c r="BOI84" s="589" t="s">
        <v>60</v>
      </c>
      <c r="BOJ84" s="589" t="s">
        <v>60</v>
      </c>
      <c r="BOK84" s="589" t="s">
        <v>60</v>
      </c>
      <c r="BOL84" s="589" t="s">
        <v>60</v>
      </c>
      <c r="BOM84" s="589" t="s">
        <v>60</v>
      </c>
      <c r="BON84" s="589" t="s">
        <v>60</v>
      </c>
      <c r="BOO84" s="589" t="s">
        <v>60</v>
      </c>
      <c r="BOP84" s="589" t="s">
        <v>60</v>
      </c>
      <c r="BOQ84" s="589" t="s">
        <v>60</v>
      </c>
      <c r="BOR84" s="589" t="s">
        <v>60</v>
      </c>
      <c r="BOS84" s="589" t="s">
        <v>60</v>
      </c>
      <c r="BOT84" s="589" t="s">
        <v>60</v>
      </c>
      <c r="BOU84" s="589" t="s">
        <v>60</v>
      </c>
      <c r="BOV84" s="589" t="s">
        <v>60</v>
      </c>
      <c r="BOW84" s="589" t="s">
        <v>60</v>
      </c>
      <c r="BOX84" s="589" t="s">
        <v>60</v>
      </c>
      <c r="BOY84" s="589" t="s">
        <v>60</v>
      </c>
      <c r="BOZ84" s="589" t="s">
        <v>60</v>
      </c>
      <c r="BPA84" s="589" t="s">
        <v>60</v>
      </c>
      <c r="BPB84" s="589" t="s">
        <v>60</v>
      </c>
      <c r="BPC84" s="589" t="s">
        <v>60</v>
      </c>
      <c r="BPD84" s="589" t="s">
        <v>60</v>
      </c>
      <c r="BPE84" s="589" t="s">
        <v>60</v>
      </c>
      <c r="BPF84" s="589" t="s">
        <v>60</v>
      </c>
      <c r="BPG84" s="589" t="s">
        <v>60</v>
      </c>
      <c r="BPH84" s="589" t="s">
        <v>60</v>
      </c>
      <c r="BPI84" s="589" t="s">
        <v>60</v>
      </c>
      <c r="BPJ84" s="589" t="s">
        <v>60</v>
      </c>
      <c r="BPK84" s="589" t="s">
        <v>60</v>
      </c>
      <c r="BPL84" s="589" t="s">
        <v>60</v>
      </c>
      <c r="BPM84" s="589" t="s">
        <v>60</v>
      </c>
      <c r="BPN84" s="589" t="s">
        <v>60</v>
      </c>
      <c r="BPO84" s="589" t="s">
        <v>60</v>
      </c>
      <c r="BPP84" s="589" t="s">
        <v>60</v>
      </c>
      <c r="BPQ84" s="589" t="s">
        <v>60</v>
      </c>
      <c r="BPR84" s="589" t="s">
        <v>60</v>
      </c>
      <c r="BPS84" s="589" t="s">
        <v>60</v>
      </c>
      <c r="BPT84" s="589" t="s">
        <v>60</v>
      </c>
      <c r="BPU84" s="589" t="s">
        <v>60</v>
      </c>
      <c r="BPV84" s="589" t="s">
        <v>60</v>
      </c>
      <c r="BPW84" s="589" t="s">
        <v>60</v>
      </c>
      <c r="BPX84" s="589" t="s">
        <v>60</v>
      </c>
      <c r="BPY84" s="589" t="s">
        <v>60</v>
      </c>
      <c r="BPZ84" s="589" t="s">
        <v>60</v>
      </c>
      <c r="BQA84" s="589" t="s">
        <v>60</v>
      </c>
      <c r="BQB84" s="589" t="s">
        <v>60</v>
      </c>
      <c r="BQC84" s="589" t="s">
        <v>60</v>
      </c>
      <c r="BQD84" s="589" t="s">
        <v>60</v>
      </c>
      <c r="BQE84" s="589" t="s">
        <v>60</v>
      </c>
      <c r="BQF84" s="589" t="s">
        <v>60</v>
      </c>
      <c r="BQG84" s="589" t="s">
        <v>60</v>
      </c>
      <c r="BQH84" s="589" t="s">
        <v>60</v>
      </c>
      <c r="BQI84" s="589" t="s">
        <v>60</v>
      </c>
      <c r="BQJ84" s="589" t="s">
        <v>60</v>
      </c>
      <c r="BQK84" s="589" t="s">
        <v>60</v>
      </c>
      <c r="BQL84" s="589" t="s">
        <v>60</v>
      </c>
      <c r="BQM84" s="589" t="s">
        <v>60</v>
      </c>
      <c r="BQN84" s="589" t="s">
        <v>60</v>
      </c>
      <c r="BQO84" s="589" t="s">
        <v>60</v>
      </c>
      <c r="BQP84" s="589" t="s">
        <v>60</v>
      </c>
      <c r="BQQ84" s="589" t="s">
        <v>60</v>
      </c>
      <c r="BQR84" s="589" t="s">
        <v>60</v>
      </c>
      <c r="BQS84" s="589" t="s">
        <v>60</v>
      </c>
      <c r="BQT84" s="589" t="s">
        <v>60</v>
      </c>
      <c r="BQU84" s="589" t="s">
        <v>60</v>
      </c>
      <c r="BQV84" s="589" t="s">
        <v>60</v>
      </c>
      <c r="BQW84" s="589" t="s">
        <v>60</v>
      </c>
      <c r="BQX84" s="589" t="s">
        <v>60</v>
      </c>
      <c r="BQY84" s="589" t="s">
        <v>60</v>
      </c>
      <c r="BQZ84" s="589" t="s">
        <v>60</v>
      </c>
      <c r="BRA84" s="589" t="s">
        <v>60</v>
      </c>
      <c r="BRB84" s="589" t="s">
        <v>60</v>
      </c>
      <c r="BRC84" s="589" t="s">
        <v>60</v>
      </c>
      <c r="BRD84" s="589" t="s">
        <v>60</v>
      </c>
      <c r="BRE84" s="589" t="s">
        <v>60</v>
      </c>
      <c r="BRF84" s="589" t="s">
        <v>60</v>
      </c>
      <c r="BRG84" s="589" t="s">
        <v>60</v>
      </c>
      <c r="BRH84" s="589" t="s">
        <v>60</v>
      </c>
      <c r="BRI84" s="589" t="s">
        <v>60</v>
      </c>
      <c r="BRJ84" s="589" t="s">
        <v>60</v>
      </c>
      <c r="BRK84" s="589" t="s">
        <v>60</v>
      </c>
      <c r="BRL84" s="589" t="s">
        <v>60</v>
      </c>
      <c r="BRM84" s="589" t="s">
        <v>60</v>
      </c>
      <c r="BRN84" s="589" t="s">
        <v>60</v>
      </c>
      <c r="BRO84" s="589" t="s">
        <v>60</v>
      </c>
      <c r="BRP84" s="589" t="s">
        <v>60</v>
      </c>
      <c r="BRQ84" s="589" t="s">
        <v>60</v>
      </c>
      <c r="BRR84" s="589" t="s">
        <v>60</v>
      </c>
      <c r="BRS84" s="589" t="s">
        <v>60</v>
      </c>
      <c r="BRT84" s="589" t="s">
        <v>60</v>
      </c>
      <c r="BRU84" s="589" t="s">
        <v>60</v>
      </c>
      <c r="BRV84" s="589" t="s">
        <v>60</v>
      </c>
      <c r="BRW84" s="589" t="s">
        <v>60</v>
      </c>
      <c r="BRX84" s="589" t="s">
        <v>60</v>
      </c>
      <c r="BRY84" s="589" t="s">
        <v>60</v>
      </c>
      <c r="BRZ84" s="589" t="s">
        <v>60</v>
      </c>
      <c r="BSA84" s="589" t="s">
        <v>60</v>
      </c>
      <c r="BSB84" s="589" t="s">
        <v>60</v>
      </c>
      <c r="BSC84" s="589" t="s">
        <v>60</v>
      </c>
      <c r="BSD84" s="589" t="s">
        <v>60</v>
      </c>
      <c r="BSE84" s="589" t="s">
        <v>60</v>
      </c>
      <c r="BSF84" s="589" t="s">
        <v>60</v>
      </c>
      <c r="BSG84" s="589" t="s">
        <v>60</v>
      </c>
      <c r="BSH84" s="589" t="s">
        <v>60</v>
      </c>
      <c r="BSI84" s="589" t="s">
        <v>60</v>
      </c>
      <c r="BSJ84" s="589" t="s">
        <v>60</v>
      </c>
      <c r="BSK84" s="589" t="s">
        <v>60</v>
      </c>
      <c r="BSL84" s="589" t="s">
        <v>60</v>
      </c>
      <c r="BSM84" s="589" t="s">
        <v>60</v>
      </c>
      <c r="BSN84" s="589" t="s">
        <v>60</v>
      </c>
      <c r="BSO84" s="589" t="s">
        <v>60</v>
      </c>
      <c r="BSP84" s="589" t="s">
        <v>60</v>
      </c>
      <c r="BSQ84" s="589" t="s">
        <v>60</v>
      </c>
      <c r="BSR84" s="589" t="s">
        <v>60</v>
      </c>
      <c r="BSS84" s="589" t="s">
        <v>60</v>
      </c>
      <c r="BST84" s="589" t="s">
        <v>60</v>
      </c>
      <c r="BSU84" s="589" t="s">
        <v>60</v>
      </c>
      <c r="BSV84" s="589" t="s">
        <v>60</v>
      </c>
      <c r="BSW84" s="589" t="s">
        <v>60</v>
      </c>
      <c r="BSX84" s="589" t="s">
        <v>60</v>
      </c>
      <c r="BSY84" s="589" t="s">
        <v>60</v>
      </c>
      <c r="BSZ84" s="589" t="s">
        <v>60</v>
      </c>
      <c r="BTA84" s="589" t="s">
        <v>60</v>
      </c>
      <c r="BTB84" s="589" t="s">
        <v>60</v>
      </c>
      <c r="BTC84" s="589" t="s">
        <v>60</v>
      </c>
      <c r="BTD84" s="589" t="s">
        <v>60</v>
      </c>
      <c r="BTE84" s="589" t="s">
        <v>60</v>
      </c>
      <c r="BTF84" s="589" t="s">
        <v>60</v>
      </c>
      <c r="BTG84" s="589" t="s">
        <v>60</v>
      </c>
      <c r="BTH84" s="589" t="s">
        <v>60</v>
      </c>
      <c r="BTI84" s="589" t="s">
        <v>60</v>
      </c>
      <c r="BTJ84" s="589" t="s">
        <v>60</v>
      </c>
      <c r="BTK84" s="589" t="s">
        <v>60</v>
      </c>
      <c r="BTL84" s="589" t="s">
        <v>60</v>
      </c>
      <c r="BTM84" s="589" t="s">
        <v>60</v>
      </c>
      <c r="BTN84" s="589" t="s">
        <v>60</v>
      </c>
      <c r="BTO84" s="589" t="s">
        <v>60</v>
      </c>
      <c r="BTP84" s="589" t="s">
        <v>60</v>
      </c>
      <c r="BTQ84" s="589" t="s">
        <v>60</v>
      </c>
      <c r="BTR84" s="589" t="s">
        <v>60</v>
      </c>
      <c r="BTS84" s="589" t="s">
        <v>60</v>
      </c>
      <c r="BTT84" s="589" t="s">
        <v>60</v>
      </c>
      <c r="BTU84" s="589" t="s">
        <v>60</v>
      </c>
      <c r="BTV84" s="589" t="s">
        <v>60</v>
      </c>
      <c r="BTW84" s="589" t="s">
        <v>60</v>
      </c>
      <c r="BTX84" s="589" t="s">
        <v>60</v>
      </c>
      <c r="BTY84" s="589" t="s">
        <v>60</v>
      </c>
      <c r="BTZ84" s="589" t="s">
        <v>60</v>
      </c>
      <c r="BUA84" s="589" t="s">
        <v>60</v>
      </c>
      <c r="BUB84" s="589" t="s">
        <v>60</v>
      </c>
      <c r="BUC84" s="589" t="s">
        <v>60</v>
      </c>
      <c r="BUD84" s="589" t="s">
        <v>60</v>
      </c>
      <c r="BUE84" s="589" t="s">
        <v>60</v>
      </c>
      <c r="BUF84" s="589" t="s">
        <v>60</v>
      </c>
      <c r="BUG84" s="589" t="s">
        <v>60</v>
      </c>
      <c r="BUH84" s="589" t="s">
        <v>60</v>
      </c>
      <c r="BUI84" s="589" t="s">
        <v>60</v>
      </c>
      <c r="BUJ84" s="589" t="s">
        <v>60</v>
      </c>
      <c r="BUK84" s="589" t="s">
        <v>60</v>
      </c>
      <c r="BUL84" s="589" t="s">
        <v>60</v>
      </c>
      <c r="BUM84" s="589" t="s">
        <v>60</v>
      </c>
      <c r="BUN84" s="589" t="s">
        <v>60</v>
      </c>
      <c r="BUO84" s="589" t="s">
        <v>60</v>
      </c>
      <c r="BUP84" s="589" t="s">
        <v>60</v>
      </c>
      <c r="BUQ84" s="589" t="s">
        <v>60</v>
      </c>
      <c r="BUR84" s="589" t="s">
        <v>60</v>
      </c>
      <c r="BUS84" s="589" t="s">
        <v>60</v>
      </c>
      <c r="BUT84" s="589" t="s">
        <v>60</v>
      </c>
      <c r="BUU84" s="589" t="s">
        <v>60</v>
      </c>
      <c r="BUV84" s="589" t="s">
        <v>60</v>
      </c>
      <c r="BUW84" s="589" t="s">
        <v>60</v>
      </c>
      <c r="BUX84" s="589" t="s">
        <v>60</v>
      </c>
      <c r="BUY84" s="589" t="s">
        <v>60</v>
      </c>
      <c r="BUZ84" s="589" t="s">
        <v>60</v>
      </c>
      <c r="BVA84" s="589" t="s">
        <v>60</v>
      </c>
      <c r="BVB84" s="589" t="s">
        <v>60</v>
      </c>
      <c r="BVC84" s="589" t="s">
        <v>60</v>
      </c>
      <c r="BVD84" s="589" t="s">
        <v>60</v>
      </c>
      <c r="BVE84" s="589" t="s">
        <v>60</v>
      </c>
      <c r="BVF84" s="589" t="s">
        <v>60</v>
      </c>
      <c r="BVG84" s="589" t="s">
        <v>60</v>
      </c>
      <c r="BVH84" s="589" t="s">
        <v>60</v>
      </c>
      <c r="BVI84" s="589" t="s">
        <v>60</v>
      </c>
      <c r="BVJ84" s="589" t="s">
        <v>60</v>
      </c>
      <c r="BVK84" s="589" t="s">
        <v>60</v>
      </c>
      <c r="BVL84" s="589" t="s">
        <v>60</v>
      </c>
      <c r="BVM84" s="589" t="s">
        <v>60</v>
      </c>
      <c r="BVN84" s="589" t="s">
        <v>60</v>
      </c>
      <c r="BVO84" s="589" t="s">
        <v>60</v>
      </c>
      <c r="BVP84" s="589" t="s">
        <v>60</v>
      </c>
      <c r="BVQ84" s="589" t="s">
        <v>60</v>
      </c>
      <c r="BVR84" s="589" t="s">
        <v>60</v>
      </c>
      <c r="BVS84" s="589" t="s">
        <v>60</v>
      </c>
      <c r="BVT84" s="589" t="s">
        <v>60</v>
      </c>
      <c r="BVU84" s="589" t="s">
        <v>60</v>
      </c>
      <c r="BVV84" s="589" t="s">
        <v>60</v>
      </c>
      <c r="BVW84" s="589" t="s">
        <v>60</v>
      </c>
      <c r="BVX84" s="589" t="s">
        <v>60</v>
      </c>
      <c r="BVY84" s="589" t="s">
        <v>60</v>
      </c>
      <c r="BVZ84" s="589" t="s">
        <v>60</v>
      </c>
      <c r="BWA84" s="589" t="s">
        <v>60</v>
      </c>
      <c r="BWB84" s="589" t="s">
        <v>60</v>
      </c>
      <c r="BWC84" s="589" t="s">
        <v>60</v>
      </c>
      <c r="BWD84" s="589" t="s">
        <v>60</v>
      </c>
      <c r="BWE84" s="589" t="s">
        <v>60</v>
      </c>
      <c r="BWF84" s="589" t="s">
        <v>60</v>
      </c>
      <c r="BWG84" s="589" t="s">
        <v>60</v>
      </c>
      <c r="BWH84" s="589" t="s">
        <v>60</v>
      </c>
      <c r="BWI84" s="589" t="s">
        <v>60</v>
      </c>
      <c r="BWJ84" s="589" t="s">
        <v>60</v>
      </c>
      <c r="BWK84" s="589" t="s">
        <v>60</v>
      </c>
      <c r="BWL84" s="589" t="s">
        <v>60</v>
      </c>
      <c r="BWM84" s="589" t="s">
        <v>60</v>
      </c>
      <c r="BWN84" s="589" t="s">
        <v>60</v>
      </c>
      <c r="BWO84" s="589" t="s">
        <v>60</v>
      </c>
      <c r="BWP84" s="589" t="s">
        <v>60</v>
      </c>
      <c r="BWQ84" s="589" t="s">
        <v>60</v>
      </c>
      <c r="BWR84" s="589" t="s">
        <v>60</v>
      </c>
      <c r="BWS84" s="589" t="s">
        <v>60</v>
      </c>
      <c r="BWT84" s="589" t="s">
        <v>60</v>
      </c>
      <c r="BWU84" s="589" t="s">
        <v>60</v>
      </c>
      <c r="BWV84" s="589" t="s">
        <v>60</v>
      </c>
      <c r="BWW84" s="589" t="s">
        <v>60</v>
      </c>
      <c r="BWX84" s="589" t="s">
        <v>60</v>
      </c>
      <c r="BWY84" s="589" t="s">
        <v>60</v>
      </c>
      <c r="BWZ84" s="589" t="s">
        <v>60</v>
      </c>
      <c r="BXA84" s="589" t="s">
        <v>60</v>
      </c>
      <c r="BXB84" s="589" t="s">
        <v>60</v>
      </c>
      <c r="BXC84" s="589" t="s">
        <v>60</v>
      </c>
      <c r="BXD84" s="589" t="s">
        <v>60</v>
      </c>
      <c r="BXE84" s="589" t="s">
        <v>60</v>
      </c>
      <c r="BXF84" s="589" t="s">
        <v>60</v>
      </c>
      <c r="BXG84" s="589" t="s">
        <v>60</v>
      </c>
      <c r="BXH84" s="589" t="s">
        <v>60</v>
      </c>
      <c r="BXI84" s="589" t="s">
        <v>60</v>
      </c>
      <c r="BXJ84" s="589" t="s">
        <v>60</v>
      </c>
      <c r="BXK84" s="589" t="s">
        <v>60</v>
      </c>
      <c r="BXL84" s="589" t="s">
        <v>60</v>
      </c>
      <c r="BXM84" s="589" t="s">
        <v>60</v>
      </c>
      <c r="BXN84" s="589" t="s">
        <v>60</v>
      </c>
      <c r="BXO84" s="589" t="s">
        <v>60</v>
      </c>
      <c r="BXP84" s="589" t="s">
        <v>60</v>
      </c>
      <c r="BXQ84" s="589" t="s">
        <v>60</v>
      </c>
      <c r="BXR84" s="589" t="s">
        <v>60</v>
      </c>
      <c r="BXS84" s="589" t="s">
        <v>60</v>
      </c>
      <c r="BXT84" s="589" t="s">
        <v>60</v>
      </c>
      <c r="BXU84" s="589" t="s">
        <v>60</v>
      </c>
      <c r="BXV84" s="589" t="s">
        <v>60</v>
      </c>
      <c r="BXW84" s="589" t="s">
        <v>60</v>
      </c>
      <c r="BXX84" s="589" t="s">
        <v>60</v>
      </c>
      <c r="BXY84" s="589" t="s">
        <v>60</v>
      </c>
      <c r="BXZ84" s="589" t="s">
        <v>60</v>
      </c>
      <c r="BYA84" s="589" t="s">
        <v>60</v>
      </c>
      <c r="BYB84" s="589" t="s">
        <v>60</v>
      </c>
      <c r="BYC84" s="589" t="s">
        <v>60</v>
      </c>
      <c r="BYD84" s="589" t="s">
        <v>60</v>
      </c>
      <c r="BYE84" s="589" t="s">
        <v>60</v>
      </c>
      <c r="BYF84" s="589" t="s">
        <v>60</v>
      </c>
      <c r="BYG84" s="589" t="s">
        <v>60</v>
      </c>
      <c r="BYH84" s="589" t="s">
        <v>60</v>
      </c>
      <c r="BYI84" s="589" t="s">
        <v>60</v>
      </c>
      <c r="BYJ84" s="589" t="s">
        <v>60</v>
      </c>
      <c r="BYK84" s="589" t="s">
        <v>60</v>
      </c>
      <c r="BYL84" s="589" t="s">
        <v>60</v>
      </c>
      <c r="BYM84" s="589" t="s">
        <v>60</v>
      </c>
      <c r="BYN84" s="589" t="s">
        <v>60</v>
      </c>
      <c r="BYO84" s="589" t="s">
        <v>60</v>
      </c>
      <c r="BYP84" s="589" t="s">
        <v>60</v>
      </c>
      <c r="BYQ84" s="589" t="s">
        <v>60</v>
      </c>
      <c r="BYR84" s="589" t="s">
        <v>60</v>
      </c>
      <c r="BYS84" s="589" t="s">
        <v>60</v>
      </c>
      <c r="BYT84" s="589" t="s">
        <v>60</v>
      </c>
      <c r="BYU84" s="589" t="s">
        <v>60</v>
      </c>
      <c r="BYV84" s="589" t="s">
        <v>60</v>
      </c>
      <c r="BYW84" s="589" t="s">
        <v>60</v>
      </c>
      <c r="BYX84" s="589" t="s">
        <v>60</v>
      </c>
      <c r="BYY84" s="589" t="s">
        <v>60</v>
      </c>
      <c r="BYZ84" s="589" t="s">
        <v>60</v>
      </c>
      <c r="BZA84" s="589" t="s">
        <v>60</v>
      </c>
      <c r="BZB84" s="589" t="s">
        <v>60</v>
      </c>
      <c r="BZC84" s="589" t="s">
        <v>60</v>
      </c>
      <c r="BZD84" s="589" t="s">
        <v>60</v>
      </c>
      <c r="BZE84" s="589" t="s">
        <v>60</v>
      </c>
      <c r="BZF84" s="589" t="s">
        <v>60</v>
      </c>
      <c r="BZG84" s="589" t="s">
        <v>60</v>
      </c>
      <c r="BZH84" s="589" t="s">
        <v>60</v>
      </c>
      <c r="BZI84" s="589" t="s">
        <v>60</v>
      </c>
      <c r="BZJ84" s="589" t="s">
        <v>60</v>
      </c>
      <c r="BZK84" s="589" t="s">
        <v>60</v>
      </c>
      <c r="BZL84" s="589" t="s">
        <v>60</v>
      </c>
      <c r="BZM84" s="589" t="s">
        <v>60</v>
      </c>
      <c r="BZN84" s="589" t="s">
        <v>60</v>
      </c>
      <c r="BZO84" s="589" t="s">
        <v>60</v>
      </c>
      <c r="BZP84" s="589" t="s">
        <v>60</v>
      </c>
      <c r="BZQ84" s="589" t="s">
        <v>60</v>
      </c>
      <c r="BZR84" s="589" t="s">
        <v>60</v>
      </c>
      <c r="BZS84" s="589" t="s">
        <v>60</v>
      </c>
      <c r="BZT84" s="589" t="s">
        <v>60</v>
      </c>
      <c r="BZU84" s="589" t="s">
        <v>60</v>
      </c>
      <c r="BZV84" s="589" t="s">
        <v>60</v>
      </c>
      <c r="BZW84" s="589" t="s">
        <v>60</v>
      </c>
      <c r="BZX84" s="589" t="s">
        <v>60</v>
      </c>
      <c r="BZY84" s="589" t="s">
        <v>60</v>
      </c>
      <c r="BZZ84" s="589" t="s">
        <v>60</v>
      </c>
      <c r="CAA84" s="589" t="s">
        <v>60</v>
      </c>
      <c r="CAB84" s="589" t="s">
        <v>60</v>
      </c>
      <c r="CAC84" s="589" t="s">
        <v>60</v>
      </c>
      <c r="CAD84" s="589" t="s">
        <v>60</v>
      </c>
      <c r="CAE84" s="589" t="s">
        <v>60</v>
      </c>
      <c r="CAF84" s="589" t="s">
        <v>60</v>
      </c>
      <c r="CAG84" s="589" t="s">
        <v>60</v>
      </c>
      <c r="CAH84" s="589" t="s">
        <v>60</v>
      </c>
      <c r="CAI84" s="589" t="s">
        <v>60</v>
      </c>
      <c r="CAJ84" s="589" t="s">
        <v>60</v>
      </c>
      <c r="CAK84" s="589" t="s">
        <v>60</v>
      </c>
      <c r="CAL84" s="589" t="s">
        <v>60</v>
      </c>
      <c r="CAM84" s="589" t="s">
        <v>60</v>
      </c>
      <c r="CAN84" s="589" t="s">
        <v>60</v>
      </c>
      <c r="CAO84" s="589" t="s">
        <v>60</v>
      </c>
      <c r="CAP84" s="589" t="s">
        <v>60</v>
      </c>
      <c r="CAQ84" s="589" t="s">
        <v>60</v>
      </c>
      <c r="CAR84" s="589" t="s">
        <v>60</v>
      </c>
      <c r="CAS84" s="589" t="s">
        <v>60</v>
      </c>
      <c r="CAT84" s="589" t="s">
        <v>60</v>
      </c>
      <c r="CAU84" s="589" t="s">
        <v>60</v>
      </c>
      <c r="CAV84" s="589" t="s">
        <v>60</v>
      </c>
      <c r="CAW84" s="589" t="s">
        <v>60</v>
      </c>
      <c r="CAX84" s="589" t="s">
        <v>60</v>
      </c>
      <c r="CAY84" s="589" t="s">
        <v>60</v>
      </c>
      <c r="CAZ84" s="589" t="s">
        <v>60</v>
      </c>
      <c r="CBA84" s="589" t="s">
        <v>60</v>
      </c>
      <c r="CBB84" s="589" t="s">
        <v>60</v>
      </c>
      <c r="CBC84" s="589" t="s">
        <v>60</v>
      </c>
      <c r="CBD84" s="589" t="s">
        <v>60</v>
      </c>
      <c r="CBE84" s="589" t="s">
        <v>60</v>
      </c>
      <c r="CBF84" s="589" t="s">
        <v>60</v>
      </c>
      <c r="CBG84" s="589" t="s">
        <v>60</v>
      </c>
      <c r="CBH84" s="589" t="s">
        <v>60</v>
      </c>
      <c r="CBI84" s="589" t="s">
        <v>60</v>
      </c>
      <c r="CBJ84" s="589" t="s">
        <v>60</v>
      </c>
      <c r="CBK84" s="589" t="s">
        <v>60</v>
      </c>
      <c r="CBL84" s="589" t="s">
        <v>60</v>
      </c>
      <c r="CBM84" s="589" t="s">
        <v>60</v>
      </c>
      <c r="CBN84" s="589" t="s">
        <v>60</v>
      </c>
      <c r="CBO84" s="589" t="s">
        <v>60</v>
      </c>
      <c r="CBP84" s="589" t="s">
        <v>60</v>
      </c>
      <c r="CBQ84" s="589" t="s">
        <v>60</v>
      </c>
      <c r="CBR84" s="589" t="s">
        <v>60</v>
      </c>
      <c r="CBS84" s="589" t="s">
        <v>60</v>
      </c>
      <c r="CBT84" s="589" t="s">
        <v>60</v>
      </c>
      <c r="CBU84" s="589" t="s">
        <v>60</v>
      </c>
      <c r="CBV84" s="589" t="s">
        <v>60</v>
      </c>
      <c r="CBW84" s="589" t="s">
        <v>60</v>
      </c>
      <c r="CBX84" s="589" t="s">
        <v>60</v>
      </c>
      <c r="CBY84" s="589" t="s">
        <v>60</v>
      </c>
      <c r="CBZ84" s="589" t="s">
        <v>60</v>
      </c>
      <c r="CCA84" s="589" t="s">
        <v>60</v>
      </c>
      <c r="CCB84" s="589" t="s">
        <v>60</v>
      </c>
      <c r="CCC84" s="589" t="s">
        <v>60</v>
      </c>
      <c r="CCD84" s="589" t="s">
        <v>60</v>
      </c>
      <c r="CCE84" s="589" t="s">
        <v>60</v>
      </c>
      <c r="CCF84" s="589" t="s">
        <v>60</v>
      </c>
      <c r="CCG84" s="589" t="s">
        <v>60</v>
      </c>
      <c r="CCH84" s="589" t="s">
        <v>60</v>
      </c>
      <c r="CCI84" s="589" t="s">
        <v>60</v>
      </c>
      <c r="CCJ84" s="589" t="s">
        <v>60</v>
      </c>
      <c r="CCK84" s="589" t="s">
        <v>60</v>
      </c>
      <c r="CCL84" s="589" t="s">
        <v>60</v>
      </c>
      <c r="CCM84" s="589" t="s">
        <v>60</v>
      </c>
      <c r="CCN84" s="589" t="s">
        <v>60</v>
      </c>
      <c r="CCO84" s="589" t="s">
        <v>60</v>
      </c>
      <c r="CCP84" s="589" t="s">
        <v>60</v>
      </c>
      <c r="CCQ84" s="589" t="s">
        <v>60</v>
      </c>
      <c r="CCR84" s="589" t="s">
        <v>60</v>
      </c>
      <c r="CCS84" s="589" t="s">
        <v>60</v>
      </c>
      <c r="CCT84" s="589" t="s">
        <v>60</v>
      </c>
      <c r="CCU84" s="589" t="s">
        <v>60</v>
      </c>
      <c r="CCV84" s="589" t="s">
        <v>60</v>
      </c>
      <c r="CCW84" s="589" t="s">
        <v>60</v>
      </c>
      <c r="CCX84" s="589" t="s">
        <v>60</v>
      </c>
      <c r="CCY84" s="589" t="s">
        <v>60</v>
      </c>
      <c r="CCZ84" s="589" t="s">
        <v>60</v>
      </c>
      <c r="CDA84" s="589" t="s">
        <v>60</v>
      </c>
      <c r="CDB84" s="589" t="s">
        <v>60</v>
      </c>
      <c r="CDC84" s="589" t="s">
        <v>60</v>
      </c>
      <c r="CDD84" s="589" t="s">
        <v>60</v>
      </c>
      <c r="CDE84" s="589" t="s">
        <v>60</v>
      </c>
      <c r="CDF84" s="589" t="s">
        <v>60</v>
      </c>
      <c r="CDG84" s="589" t="s">
        <v>60</v>
      </c>
      <c r="CDH84" s="589" t="s">
        <v>60</v>
      </c>
      <c r="CDI84" s="589" t="s">
        <v>60</v>
      </c>
      <c r="CDJ84" s="589" t="s">
        <v>60</v>
      </c>
      <c r="CDK84" s="589" t="s">
        <v>60</v>
      </c>
      <c r="CDL84" s="589" t="s">
        <v>60</v>
      </c>
      <c r="CDM84" s="589" t="s">
        <v>60</v>
      </c>
      <c r="CDN84" s="589" t="s">
        <v>60</v>
      </c>
      <c r="CDO84" s="589" t="s">
        <v>60</v>
      </c>
      <c r="CDP84" s="589" t="s">
        <v>60</v>
      </c>
      <c r="CDQ84" s="589" t="s">
        <v>60</v>
      </c>
      <c r="CDR84" s="589" t="s">
        <v>60</v>
      </c>
      <c r="CDS84" s="589" t="s">
        <v>60</v>
      </c>
      <c r="CDT84" s="589" t="s">
        <v>60</v>
      </c>
      <c r="CDU84" s="589" t="s">
        <v>60</v>
      </c>
      <c r="CDV84" s="589" t="s">
        <v>60</v>
      </c>
      <c r="CDW84" s="589" t="s">
        <v>60</v>
      </c>
      <c r="CDX84" s="589" t="s">
        <v>60</v>
      </c>
      <c r="CDY84" s="589" t="s">
        <v>60</v>
      </c>
      <c r="CDZ84" s="589" t="s">
        <v>60</v>
      </c>
      <c r="CEA84" s="589" t="s">
        <v>60</v>
      </c>
      <c r="CEB84" s="589" t="s">
        <v>60</v>
      </c>
      <c r="CEC84" s="589" t="s">
        <v>60</v>
      </c>
      <c r="CED84" s="589" t="s">
        <v>60</v>
      </c>
      <c r="CEE84" s="589" t="s">
        <v>60</v>
      </c>
      <c r="CEF84" s="589" t="s">
        <v>60</v>
      </c>
      <c r="CEG84" s="589" t="s">
        <v>60</v>
      </c>
      <c r="CEH84" s="589" t="s">
        <v>60</v>
      </c>
      <c r="CEI84" s="589" t="s">
        <v>60</v>
      </c>
      <c r="CEJ84" s="589" t="s">
        <v>60</v>
      </c>
      <c r="CEK84" s="589" t="s">
        <v>60</v>
      </c>
      <c r="CEL84" s="589" t="s">
        <v>60</v>
      </c>
      <c r="CEM84" s="589" t="s">
        <v>60</v>
      </c>
      <c r="CEN84" s="589" t="s">
        <v>60</v>
      </c>
      <c r="CEO84" s="589" t="s">
        <v>60</v>
      </c>
      <c r="CEP84" s="589" t="s">
        <v>60</v>
      </c>
      <c r="CEQ84" s="589" t="s">
        <v>60</v>
      </c>
      <c r="CER84" s="589" t="s">
        <v>60</v>
      </c>
      <c r="CES84" s="589" t="s">
        <v>60</v>
      </c>
      <c r="CET84" s="589" t="s">
        <v>60</v>
      </c>
      <c r="CEU84" s="589" t="s">
        <v>60</v>
      </c>
      <c r="CEV84" s="589" t="s">
        <v>60</v>
      </c>
      <c r="CEW84" s="589" t="s">
        <v>60</v>
      </c>
      <c r="CEX84" s="589" t="s">
        <v>60</v>
      </c>
      <c r="CEY84" s="589" t="s">
        <v>60</v>
      </c>
      <c r="CEZ84" s="589" t="s">
        <v>60</v>
      </c>
      <c r="CFA84" s="589" t="s">
        <v>60</v>
      </c>
      <c r="CFB84" s="589" t="s">
        <v>60</v>
      </c>
      <c r="CFC84" s="589" t="s">
        <v>60</v>
      </c>
      <c r="CFD84" s="589" t="s">
        <v>60</v>
      </c>
      <c r="CFE84" s="589" t="s">
        <v>60</v>
      </c>
      <c r="CFF84" s="589" t="s">
        <v>60</v>
      </c>
      <c r="CFG84" s="589" t="s">
        <v>60</v>
      </c>
      <c r="CFH84" s="589" t="s">
        <v>60</v>
      </c>
      <c r="CFI84" s="589" t="s">
        <v>60</v>
      </c>
      <c r="CFJ84" s="589" t="s">
        <v>60</v>
      </c>
      <c r="CFK84" s="589" t="s">
        <v>60</v>
      </c>
      <c r="CFL84" s="589" t="s">
        <v>60</v>
      </c>
      <c r="CFM84" s="589" t="s">
        <v>60</v>
      </c>
      <c r="CFN84" s="589" t="s">
        <v>60</v>
      </c>
      <c r="CFO84" s="589" t="s">
        <v>60</v>
      </c>
      <c r="CFP84" s="589" t="s">
        <v>60</v>
      </c>
      <c r="CFQ84" s="589" t="s">
        <v>60</v>
      </c>
      <c r="CFR84" s="589" t="s">
        <v>60</v>
      </c>
      <c r="CFS84" s="589" t="s">
        <v>60</v>
      </c>
      <c r="CFT84" s="589" t="s">
        <v>60</v>
      </c>
      <c r="CFU84" s="589" t="s">
        <v>60</v>
      </c>
      <c r="CFV84" s="589" t="s">
        <v>60</v>
      </c>
      <c r="CFW84" s="589" t="s">
        <v>60</v>
      </c>
      <c r="CFX84" s="589" t="s">
        <v>60</v>
      </c>
      <c r="CFY84" s="589" t="s">
        <v>60</v>
      </c>
      <c r="CFZ84" s="589" t="s">
        <v>60</v>
      </c>
      <c r="CGA84" s="589" t="s">
        <v>60</v>
      </c>
      <c r="CGB84" s="589" t="s">
        <v>60</v>
      </c>
      <c r="CGC84" s="589" t="s">
        <v>60</v>
      </c>
      <c r="CGD84" s="589" t="s">
        <v>60</v>
      </c>
      <c r="CGE84" s="589" t="s">
        <v>60</v>
      </c>
      <c r="CGF84" s="589" t="s">
        <v>60</v>
      </c>
      <c r="CGG84" s="589" t="s">
        <v>60</v>
      </c>
      <c r="CGH84" s="589" t="s">
        <v>60</v>
      </c>
      <c r="CGI84" s="589" t="s">
        <v>60</v>
      </c>
      <c r="CGJ84" s="589" t="s">
        <v>60</v>
      </c>
      <c r="CGK84" s="589" t="s">
        <v>60</v>
      </c>
      <c r="CGL84" s="589" t="s">
        <v>60</v>
      </c>
      <c r="CGM84" s="589" t="s">
        <v>60</v>
      </c>
      <c r="CGN84" s="589" t="s">
        <v>60</v>
      </c>
      <c r="CGO84" s="589" t="s">
        <v>60</v>
      </c>
      <c r="CGP84" s="589" t="s">
        <v>60</v>
      </c>
      <c r="CGQ84" s="589" t="s">
        <v>60</v>
      </c>
      <c r="CGR84" s="589" t="s">
        <v>60</v>
      </c>
      <c r="CGS84" s="589" t="s">
        <v>60</v>
      </c>
      <c r="CGT84" s="589" t="s">
        <v>60</v>
      </c>
      <c r="CGU84" s="589" t="s">
        <v>60</v>
      </c>
      <c r="CGV84" s="589" t="s">
        <v>60</v>
      </c>
      <c r="CGW84" s="589" t="s">
        <v>60</v>
      </c>
      <c r="CGX84" s="589" t="s">
        <v>60</v>
      </c>
      <c r="CGY84" s="589" t="s">
        <v>60</v>
      </c>
      <c r="CGZ84" s="589" t="s">
        <v>60</v>
      </c>
      <c r="CHA84" s="589" t="s">
        <v>60</v>
      </c>
      <c r="CHB84" s="589" t="s">
        <v>60</v>
      </c>
      <c r="CHC84" s="589" t="s">
        <v>60</v>
      </c>
      <c r="CHD84" s="589" t="s">
        <v>60</v>
      </c>
      <c r="CHE84" s="589" t="s">
        <v>60</v>
      </c>
      <c r="CHF84" s="589" t="s">
        <v>60</v>
      </c>
      <c r="CHG84" s="589" t="s">
        <v>60</v>
      </c>
      <c r="CHH84" s="589" t="s">
        <v>60</v>
      </c>
      <c r="CHI84" s="589" t="s">
        <v>60</v>
      </c>
      <c r="CHJ84" s="589" t="s">
        <v>60</v>
      </c>
      <c r="CHK84" s="589" t="s">
        <v>60</v>
      </c>
      <c r="CHL84" s="589" t="s">
        <v>60</v>
      </c>
      <c r="CHM84" s="589" t="s">
        <v>60</v>
      </c>
      <c r="CHN84" s="589" t="s">
        <v>60</v>
      </c>
      <c r="CHO84" s="589" t="s">
        <v>60</v>
      </c>
      <c r="CHP84" s="589" t="s">
        <v>60</v>
      </c>
      <c r="CHQ84" s="589" t="s">
        <v>60</v>
      </c>
      <c r="CHR84" s="589" t="s">
        <v>60</v>
      </c>
      <c r="CHS84" s="589" t="s">
        <v>60</v>
      </c>
      <c r="CHT84" s="589" t="s">
        <v>60</v>
      </c>
      <c r="CHU84" s="589" t="s">
        <v>60</v>
      </c>
      <c r="CHV84" s="589" t="s">
        <v>60</v>
      </c>
      <c r="CHW84" s="589" t="s">
        <v>60</v>
      </c>
      <c r="CHX84" s="589" t="s">
        <v>60</v>
      </c>
      <c r="CHY84" s="589" t="s">
        <v>60</v>
      </c>
      <c r="CHZ84" s="589" t="s">
        <v>60</v>
      </c>
      <c r="CIA84" s="589" t="s">
        <v>60</v>
      </c>
      <c r="CIB84" s="589" t="s">
        <v>60</v>
      </c>
      <c r="CIC84" s="589" t="s">
        <v>60</v>
      </c>
      <c r="CID84" s="589" t="s">
        <v>60</v>
      </c>
      <c r="CIE84" s="589" t="s">
        <v>60</v>
      </c>
      <c r="CIF84" s="589" t="s">
        <v>60</v>
      </c>
      <c r="CIG84" s="589" t="s">
        <v>60</v>
      </c>
      <c r="CIH84" s="589" t="s">
        <v>60</v>
      </c>
      <c r="CII84" s="589" t="s">
        <v>60</v>
      </c>
      <c r="CIJ84" s="589" t="s">
        <v>60</v>
      </c>
      <c r="CIK84" s="589" t="s">
        <v>60</v>
      </c>
      <c r="CIL84" s="589" t="s">
        <v>60</v>
      </c>
      <c r="CIM84" s="589" t="s">
        <v>60</v>
      </c>
      <c r="CIN84" s="589" t="s">
        <v>60</v>
      </c>
      <c r="CIO84" s="589" t="s">
        <v>60</v>
      </c>
      <c r="CIP84" s="589" t="s">
        <v>60</v>
      </c>
      <c r="CIQ84" s="589" t="s">
        <v>60</v>
      </c>
      <c r="CIR84" s="589" t="s">
        <v>60</v>
      </c>
      <c r="CIS84" s="589" t="s">
        <v>60</v>
      </c>
      <c r="CIT84" s="589" t="s">
        <v>60</v>
      </c>
      <c r="CIU84" s="589" t="s">
        <v>60</v>
      </c>
      <c r="CIV84" s="589" t="s">
        <v>60</v>
      </c>
      <c r="CIW84" s="589" t="s">
        <v>60</v>
      </c>
      <c r="CIX84" s="589" t="s">
        <v>60</v>
      </c>
      <c r="CIY84" s="589" t="s">
        <v>60</v>
      </c>
      <c r="CIZ84" s="589" t="s">
        <v>60</v>
      </c>
      <c r="CJA84" s="589" t="s">
        <v>60</v>
      </c>
      <c r="CJB84" s="589" t="s">
        <v>60</v>
      </c>
      <c r="CJC84" s="589" t="s">
        <v>60</v>
      </c>
      <c r="CJD84" s="589" t="s">
        <v>60</v>
      </c>
      <c r="CJE84" s="589" t="s">
        <v>60</v>
      </c>
      <c r="CJF84" s="589" t="s">
        <v>60</v>
      </c>
      <c r="CJG84" s="589" t="s">
        <v>60</v>
      </c>
      <c r="CJH84" s="589" t="s">
        <v>60</v>
      </c>
      <c r="CJI84" s="589" t="s">
        <v>60</v>
      </c>
      <c r="CJJ84" s="589" t="s">
        <v>60</v>
      </c>
      <c r="CJK84" s="589" t="s">
        <v>60</v>
      </c>
      <c r="CJL84" s="589" t="s">
        <v>60</v>
      </c>
      <c r="CJM84" s="589" t="s">
        <v>60</v>
      </c>
      <c r="CJN84" s="589" t="s">
        <v>60</v>
      </c>
      <c r="CJO84" s="589" t="s">
        <v>60</v>
      </c>
      <c r="CJP84" s="589" t="s">
        <v>60</v>
      </c>
      <c r="CJQ84" s="589" t="s">
        <v>60</v>
      </c>
      <c r="CJR84" s="589" t="s">
        <v>60</v>
      </c>
      <c r="CJS84" s="589" t="s">
        <v>60</v>
      </c>
      <c r="CJT84" s="589" t="s">
        <v>60</v>
      </c>
      <c r="CJU84" s="589" t="s">
        <v>60</v>
      </c>
      <c r="CJV84" s="589" t="s">
        <v>60</v>
      </c>
      <c r="CJW84" s="589" t="s">
        <v>60</v>
      </c>
      <c r="CJX84" s="589" t="s">
        <v>60</v>
      </c>
      <c r="CJY84" s="589" t="s">
        <v>60</v>
      </c>
      <c r="CJZ84" s="589" t="s">
        <v>60</v>
      </c>
      <c r="CKA84" s="589" t="s">
        <v>60</v>
      </c>
      <c r="CKB84" s="589" t="s">
        <v>60</v>
      </c>
      <c r="CKC84" s="589" t="s">
        <v>60</v>
      </c>
      <c r="CKD84" s="589" t="s">
        <v>60</v>
      </c>
      <c r="CKE84" s="589" t="s">
        <v>60</v>
      </c>
      <c r="CKF84" s="589" t="s">
        <v>60</v>
      </c>
      <c r="CKG84" s="589" t="s">
        <v>60</v>
      </c>
      <c r="CKH84" s="589" t="s">
        <v>60</v>
      </c>
      <c r="CKI84" s="589" t="s">
        <v>60</v>
      </c>
      <c r="CKJ84" s="589" t="s">
        <v>60</v>
      </c>
      <c r="CKK84" s="589" t="s">
        <v>60</v>
      </c>
      <c r="CKL84" s="589" t="s">
        <v>60</v>
      </c>
      <c r="CKM84" s="589" t="s">
        <v>60</v>
      </c>
      <c r="CKN84" s="589" t="s">
        <v>60</v>
      </c>
      <c r="CKO84" s="589" t="s">
        <v>60</v>
      </c>
      <c r="CKP84" s="589" t="s">
        <v>60</v>
      </c>
      <c r="CKQ84" s="589" t="s">
        <v>60</v>
      </c>
      <c r="CKR84" s="589" t="s">
        <v>60</v>
      </c>
      <c r="CKS84" s="589" t="s">
        <v>60</v>
      </c>
      <c r="CKT84" s="589" t="s">
        <v>60</v>
      </c>
      <c r="CKU84" s="589" t="s">
        <v>60</v>
      </c>
      <c r="CKV84" s="589" t="s">
        <v>60</v>
      </c>
      <c r="CKW84" s="589" t="s">
        <v>60</v>
      </c>
      <c r="CKX84" s="589" t="s">
        <v>60</v>
      </c>
      <c r="CKY84" s="589" t="s">
        <v>60</v>
      </c>
      <c r="CKZ84" s="589" t="s">
        <v>60</v>
      </c>
      <c r="CLA84" s="589" t="s">
        <v>60</v>
      </c>
      <c r="CLB84" s="589" t="s">
        <v>60</v>
      </c>
      <c r="CLC84" s="589" t="s">
        <v>60</v>
      </c>
      <c r="CLD84" s="589" t="s">
        <v>60</v>
      </c>
      <c r="CLE84" s="589" t="s">
        <v>60</v>
      </c>
      <c r="CLF84" s="589" t="s">
        <v>60</v>
      </c>
      <c r="CLG84" s="589" t="s">
        <v>60</v>
      </c>
      <c r="CLH84" s="589" t="s">
        <v>60</v>
      </c>
      <c r="CLI84" s="589" t="s">
        <v>60</v>
      </c>
      <c r="CLJ84" s="589" t="s">
        <v>60</v>
      </c>
      <c r="CLK84" s="589" t="s">
        <v>60</v>
      </c>
      <c r="CLL84" s="589" t="s">
        <v>60</v>
      </c>
      <c r="CLM84" s="589" t="s">
        <v>60</v>
      </c>
      <c r="CLN84" s="589" t="s">
        <v>60</v>
      </c>
      <c r="CLO84" s="589" t="s">
        <v>60</v>
      </c>
      <c r="CLP84" s="589" t="s">
        <v>60</v>
      </c>
      <c r="CLQ84" s="589" t="s">
        <v>60</v>
      </c>
      <c r="CLR84" s="589" t="s">
        <v>60</v>
      </c>
      <c r="CLS84" s="589" t="s">
        <v>60</v>
      </c>
      <c r="CLT84" s="589" t="s">
        <v>60</v>
      </c>
      <c r="CLU84" s="589" t="s">
        <v>60</v>
      </c>
      <c r="CLV84" s="589" t="s">
        <v>60</v>
      </c>
      <c r="CLW84" s="589" t="s">
        <v>60</v>
      </c>
      <c r="CLX84" s="589" t="s">
        <v>60</v>
      </c>
      <c r="CLY84" s="589" t="s">
        <v>60</v>
      </c>
      <c r="CLZ84" s="589" t="s">
        <v>60</v>
      </c>
      <c r="CMA84" s="589" t="s">
        <v>60</v>
      </c>
      <c r="CMB84" s="589" t="s">
        <v>60</v>
      </c>
      <c r="CMC84" s="589" t="s">
        <v>60</v>
      </c>
      <c r="CMD84" s="589" t="s">
        <v>60</v>
      </c>
      <c r="CME84" s="589" t="s">
        <v>60</v>
      </c>
      <c r="CMF84" s="589" t="s">
        <v>60</v>
      </c>
      <c r="CMG84" s="589" t="s">
        <v>60</v>
      </c>
      <c r="CMH84" s="589" t="s">
        <v>60</v>
      </c>
      <c r="CMI84" s="589" t="s">
        <v>60</v>
      </c>
      <c r="CMJ84" s="589" t="s">
        <v>60</v>
      </c>
      <c r="CMK84" s="589" t="s">
        <v>60</v>
      </c>
      <c r="CML84" s="589" t="s">
        <v>60</v>
      </c>
      <c r="CMM84" s="589" t="s">
        <v>60</v>
      </c>
      <c r="CMN84" s="589" t="s">
        <v>60</v>
      </c>
      <c r="CMO84" s="589" t="s">
        <v>60</v>
      </c>
      <c r="CMP84" s="589" t="s">
        <v>60</v>
      </c>
      <c r="CMQ84" s="589" t="s">
        <v>60</v>
      </c>
      <c r="CMR84" s="589" t="s">
        <v>60</v>
      </c>
      <c r="CMS84" s="589" t="s">
        <v>60</v>
      </c>
      <c r="CMT84" s="589" t="s">
        <v>60</v>
      </c>
      <c r="CMU84" s="589" t="s">
        <v>60</v>
      </c>
      <c r="CMV84" s="589" t="s">
        <v>60</v>
      </c>
      <c r="CMW84" s="589" t="s">
        <v>60</v>
      </c>
      <c r="CMX84" s="589" t="s">
        <v>60</v>
      </c>
      <c r="CMY84" s="589" t="s">
        <v>60</v>
      </c>
      <c r="CMZ84" s="589" t="s">
        <v>60</v>
      </c>
      <c r="CNA84" s="589" t="s">
        <v>60</v>
      </c>
      <c r="CNB84" s="589" t="s">
        <v>60</v>
      </c>
      <c r="CNC84" s="589" t="s">
        <v>60</v>
      </c>
      <c r="CND84" s="589" t="s">
        <v>60</v>
      </c>
      <c r="CNE84" s="589" t="s">
        <v>60</v>
      </c>
      <c r="CNF84" s="589" t="s">
        <v>60</v>
      </c>
      <c r="CNG84" s="589" t="s">
        <v>60</v>
      </c>
      <c r="CNH84" s="589" t="s">
        <v>60</v>
      </c>
      <c r="CNI84" s="589" t="s">
        <v>60</v>
      </c>
      <c r="CNJ84" s="589" t="s">
        <v>60</v>
      </c>
      <c r="CNK84" s="589" t="s">
        <v>60</v>
      </c>
      <c r="CNL84" s="589" t="s">
        <v>60</v>
      </c>
      <c r="CNM84" s="589" t="s">
        <v>60</v>
      </c>
      <c r="CNN84" s="589" t="s">
        <v>60</v>
      </c>
      <c r="CNO84" s="589" t="s">
        <v>60</v>
      </c>
      <c r="CNP84" s="589" t="s">
        <v>60</v>
      </c>
      <c r="CNQ84" s="589" t="s">
        <v>60</v>
      </c>
      <c r="CNR84" s="589" t="s">
        <v>60</v>
      </c>
      <c r="CNS84" s="589" t="s">
        <v>60</v>
      </c>
      <c r="CNT84" s="589" t="s">
        <v>60</v>
      </c>
      <c r="CNU84" s="589" t="s">
        <v>60</v>
      </c>
      <c r="CNV84" s="589" t="s">
        <v>60</v>
      </c>
      <c r="CNW84" s="589" t="s">
        <v>60</v>
      </c>
      <c r="CNX84" s="589" t="s">
        <v>60</v>
      </c>
      <c r="CNY84" s="589" t="s">
        <v>60</v>
      </c>
      <c r="CNZ84" s="589" t="s">
        <v>60</v>
      </c>
      <c r="COA84" s="589" t="s">
        <v>60</v>
      </c>
      <c r="COB84" s="589" t="s">
        <v>60</v>
      </c>
      <c r="COC84" s="589" t="s">
        <v>60</v>
      </c>
      <c r="COD84" s="589" t="s">
        <v>60</v>
      </c>
      <c r="COE84" s="589" t="s">
        <v>60</v>
      </c>
      <c r="COF84" s="589" t="s">
        <v>60</v>
      </c>
      <c r="COG84" s="589" t="s">
        <v>60</v>
      </c>
      <c r="COH84" s="589" t="s">
        <v>60</v>
      </c>
      <c r="COI84" s="589" t="s">
        <v>60</v>
      </c>
      <c r="COJ84" s="589" t="s">
        <v>60</v>
      </c>
      <c r="COK84" s="589" t="s">
        <v>60</v>
      </c>
      <c r="COL84" s="589" t="s">
        <v>60</v>
      </c>
      <c r="COM84" s="589" t="s">
        <v>60</v>
      </c>
      <c r="CON84" s="589" t="s">
        <v>60</v>
      </c>
      <c r="COO84" s="589" t="s">
        <v>60</v>
      </c>
      <c r="COP84" s="589" t="s">
        <v>60</v>
      </c>
      <c r="COQ84" s="589" t="s">
        <v>60</v>
      </c>
      <c r="COR84" s="589" t="s">
        <v>60</v>
      </c>
      <c r="COS84" s="589" t="s">
        <v>60</v>
      </c>
      <c r="COT84" s="589" t="s">
        <v>60</v>
      </c>
      <c r="COU84" s="589" t="s">
        <v>60</v>
      </c>
      <c r="COV84" s="589" t="s">
        <v>60</v>
      </c>
      <c r="COW84" s="589" t="s">
        <v>60</v>
      </c>
      <c r="COX84" s="589" t="s">
        <v>60</v>
      </c>
      <c r="COY84" s="589" t="s">
        <v>60</v>
      </c>
      <c r="COZ84" s="589" t="s">
        <v>60</v>
      </c>
      <c r="CPA84" s="589" t="s">
        <v>60</v>
      </c>
      <c r="CPB84" s="589" t="s">
        <v>60</v>
      </c>
      <c r="CPC84" s="589" t="s">
        <v>60</v>
      </c>
      <c r="CPD84" s="589" t="s">
        <v>60</v>
      </c>
      <c r="CPE84" s="589" t="s">
        <v>60</v>
      </c>
      <c r="CPF84" s="589" t="s">
        <v>60</v>
      </c>
      <c r="CPG84" s="589" t="s">
        <v>60</v>
      </c>
      <c r="CPH84" s="589" t="s">
        <v>60</v>
      </c>
      <c r="CPI84" s="589" t="s">
        <v>60</v>
      </c>
      <c r="CPJ84" s="589" t="s">
        <v>60</v>
      </c>
      <c r="CPK84" s="589" t="s">
        <v>60</v>
      </c>
      <c r="CPL84" s="589" t="s">
        <v>60</v>
      </c>
      <c r="CPM84" s="589" t="s">
        <v>60</v>
      </c>
      <c r="CPN84" s="589" t="s">
        <v>60</v>
      </c>
      <c r="CPO84" s="589" t="s">
        <v>60</v>
      </c>
      <c r="CPP84" s="589" t="s">
        <v>60</v>
      </c>
      <c r="CPQ84" s="589" t="s">
        <v>60</v>
      </c>
      <c r="CPR84" s="589" t="s">
        <v>60</v>
      </c>
      <c r="CPS84" s="589" t="s">
        <v>60</v>
      </c>
      <c r="CPT84" s="589" t="s">
        <v>60</v>
      </c>
      <c r="CPU84" s="589" t="s">
        <v>60</v>
      </c>
      <c r="CPV84" s="589" t="s">
        <v>60</v>
      </c>
      <c r="CPW84" s="589" t="s">
        <v>60</v>
      </c>
      <c r="CPX84" s="589" t="s">
        <v>60</v>
      </c>
      <c r="CPY84" s="589" t="s">
        <v>60</v>
      </c>
      <c r="CPZ84" s="589" t="s">
        <v>60</v>
      </c>
      <c r="CQA84" s="589" t="s">
        <v>60</v>
      </c>
      <c r="CQB84" s="589" t="s">
        <v>60</v>
      </c>
      <c r="CQC84" s="589" t="s">
        <v>60</v>
      </c>
      <c r="CQD84" s="589" t="s">
        <v>60</v>
      </c>
      <c r="CQE84" s="589" t="s">
        <v>60</v>
      </c>
      <c r="CQF84" s="589" t="s">
        <v>60</v>
      </c>
      <c r="CQG84" s="589" t="s">
        <v>60</v>
      </c>
      <c r="CQH84" s="589" t="s">
        <v>60</v>
      </c>
      <c r="CQI84" s="589" t="s">
        <v>60</v>
      </c>
      <c r="CQJ84" s="589" t="s">
        <v>60</v>
      </c>
      <c r="CQK84" s="589" t="s">
        <v>60</v>
      </c>
      <c r="CQL84" s="589" t="s">
        <v>60</v>
      </c>
      <c r="CQM84" s="589" t="s">
        <v>60</v>
      </c>
      <c r="CQN84" s="589" t="s">
        <v>60</v>
      </c>
      <c r="CQO84" s="589" t="s">
        <v>60</v>
      </c>
      <c r="CQP84" s="589" t="s">
        <v>60</v>
      </c>
      <c r="CQQ84" s="589" t="s">
        <v>60</v>
      </c>
      <c r="CQR84" s="589" t="s">
        <v>60</v>
      </c>
      <c r="CQS84" s="589" t="s">
        <v>60</v>
      </c>
      <c r="CQT84" s="589" t="s">
        <v>60</v>
      </c>
      <c r="CQU84" s="589" t="s">
        <v>60</v>
      </c>
      <c r="CQV84" s="589" t="s">
        <v>60</v>
      </c>
      <c r="CQW84" s="589" t="s">
        <v>60</v>
      </c>
      <c r="CQX84" s="589" t="s">
        <v>60</v>
      </c>
      <c r="CQY84" s="589" t="s">
        <v>60</v>
      </c>
      <c r="CQZ84" s="589" t="s">
        <v>60</v>
      </c>
      <c r="CRA84" s="589" t="s">
        <v>60</v>
      </c>
      <c r="CRB84" s="589" t="s">
        <v>60</v>
      </c>
      <c r="CRC84" s="589" t="s">
        <v>60</v>
      </c>
      <c r="CRD84" s="589" t="s">
        <v>60</v>
      </c>
      <c r="CRE84" s="589" t="s">
        <v>60</v>
      </c>
      <c r="CRF84" s="589" t="s">
        <v>60</v>
      </c>
      <c r="CRG84" s="589" t="s">
        <v>60</v>
      </c>
      <c r="CRH84" s="589" t="s">
        <v>60</v>
      </c>
      <c r="CRI84" s="589" t="s">
        <v>60</v>
      </c>
      <c r="CRJ84" s="589" t="s">
        <v>60</v>
      </c>
      <c r="CRK84" s="589" t="s">
        <v>60</v>
      </c>
      <c r="CRL84" s="589" t="s">
        <v>60</v>
      </c>
      <c r="CRM84" s="589" t="s">
        <v>60</v>
      </c>
      <c r="CRN84" s="589" t="s">
        <v>60</v>
      </c>
      <c r="CRO84" s="589" t="s">
        <v>60</v>
      </c>
      <c r="CRP84" s="589" t="s">
        <v>60</v>
      </c>
      <c r="CRQ84" s="589" t="s">
        <v>60</v>
      </c>
      <c r="CRR84" s="589" t="s">
        <v>60</v>
      </c>
      <c r="CRS84" s="589" t="s">
        <v>60</v>
      </c>
      <c r="CRT84" s="589" t="s">
        <v>60</v>
      </c>
      <c r="CRU84" s="589" t="s">
        <v>60</v>
      </c>
      <c r="CRV84" s="589" t="s">
        <v>60</v>
      </c>
      <c r="CRW84" s="589" t="s">
        <v>60</v>
      </c>
      <c r="CRX84" s="589" t="s">
        <v>60</v>
      </c>
      <c r="CRY84" s="589" t="s">
        <v>60</v>
      </c>
      <c r="CRZ84" s="589" t="s">
        <v>60</v>
      </c>
      <c r="CSA84" s="589" t="s">
        <v>60</v>
      </c>
      <c r="CSB84" s="589" t="s">
        <v>60</v>
      </c>
      <c r="CSC84" s="589" t="s">
        <v>60</v>
      </c>
      <c r="CSD84" s="589" t="s">
        <v>60</v>
      </c>
      <c r="CSE84" s="589" t="s">
        <v>60</v>
      </c>
      <c r="CSF84" s="589" t="s">
        <v>60</v>
      </c>
      <c r="CSG84" s="589" t="s">
        <v>60</v>
      </c>
      <c r="CSH84" s="589" t="s">
        <v>60</v>
      </c>
      <c r="CSI84" s="589" t="s">
        <v>60</v>
      </c>
      <c r="CSJ84" s="589" t="s">
        <v>60</v>
      </c>
      <c r="CSK84" s="589" t="s">
        <v>60</v>
      </c>
      <c r="CSL84" s="589" t="s">
        <v>60</v>
      </c>
      <c r="CSM84" s="589" t="s">
        <v>60</v>
      </c>
      <c r="CSN84" s="589" t="s">
        <v>60</v>
      </c>
      <c r="CSO84" s="589" t="s">
        <v>60</v>
      </c>
      <c r="CSP84" s="589" t="s">
        <v>60</v>
      </c>
      <c r="CSQ84" s="589" t="s">
        <v>60</v>
      </c>
      <c r="CSR84" s="589" t="s">
        <v>60</v>
      </c>
      <c r="CSS84" s="589" t="s">
        <v>60</v>
      </c>
      <c r="CST84" s="589" t="s">
        <v>60</v>
      </c>
      <c r="CSU84" s="589" t="s">
        <v>60</v>
      </c>
      <c r="CSV84" s="589" t="s">
        <v>60</v>
      </c>
      <c r="CSW84" s="589" t="s">
        <v>60</v>
      </c>
      <c r="CSX84" s="589" t="s">
        <v>60</v>
      </c>
      <c r="CSY84" s="589" t="s">
        <v>60</v>
      </c>
      <c r="CSZ84" s="589" t="s">
        <v>60</v>
      </c>
      <c r="CTA84" s="589" t="s">
        <v>60</v>
      </c>
      <c r="CTB84" s="589" t="s">
        <v>60</v>
      </c>
      <c r="CTC84" s="589" t="s">
        <v>60</v>
      </c>
      <c r="CTD84" s="589" t="s">
        <v>60</v>
      </c>
      <c r="CTE84" s="589" t="s">
        <v>60</v>
      </c>
      <c r="CTF84" s="589" t="s">
        <v>60</v>
      </c>
      <c r="CTG84" s="589" t="s">
        <v>60</v>
      </c>
      <c r="CTH84" s="589" t="s">
        <v>60</v>
      </c>
      <c r="CTI84" s="589" t="s">
        <v>60</v>
      </c>
      <c r="CTJ84" s="589" t="s">
        <v>60</v>
      </c>
      <c r="CTK84" s="589" t="s">
        <v>60</v>
      </c>
      <c r="CTL84" s="589" t="s">
        <v>60</v>
      </c>
      <c r="CTM84" s="589" t="s">
        <v>60</v>
      </c>
      <c r="CTN84" s="589" t="s">
        <v>60</v>
      </c>
      <c r="CTO84" s="589" t="s">
        <v>60</v>
      </c>
      <c r="CTP84" s="589" t="s">
        <v>60</v>
      </c>
      <c r="CTQ84" s="589" t="s">
        <v>60</v>
      </c>
      <c r="CTR84" s="589" t="s">
        <v>60</v>
      </c>
      <c r="CTS84" s="589" t="s">
        <v>60</v>
      </c>
      <c r="CTT84" s="589" t="s">
        <v>60</v>
      </c>
      <c r="CTU84" s="589" t="s">
        <v>60</v>
      </c>
      <c r="CTV84" s="589" t="s">
        <v>60</v>
      </c>
      <c r="CTW84" s="589" t="s">
        <v>60</v>
      </c>
      <c r="CTX84" s="589" t="s">
        <v>60</v>
      </c>
      <c r="CTY84" s="589" t="s">
        <v>60</v>
      </c>
      <c r="CTZ84" s="589" t="s">
        <v>60</v>
      </c>
      <c r="CUA84" s="589" t="s">
        <v>60</v>
      </c>
      <c r="CUB84" s="589" t="s">
        <v>60</v>
      </c>
      <c r="CUC84" s="589" t="s">
        <v>60</v>
      </c>
      <c r="CUD84" s="589" t="s">
        <v>60</v>
      </c>
      <c r="CUE84" s="589" t="s">
        <v>60</v>
      </c>
      <c r="CUF84" s="589" t="s">
        <v>60</v>
      </c>
      <c r="CUG84" s="589" t="s">
        <v>60</v>
      </c>
      <c r="CUH84" s="589" t="s">
        <v>60</v>
      </c>
      <c r="CUI84" s="589" t="s">
        <v>60</v>
      </c>
      <c r="CUJ84" s="589" t="s">
        <v>60</v>
      </c>
      <c r="CUK84" s="589" t="s">
        <v>60</v>
      </c>
      <c r="CUL84" s="589" t="s">
        <v>60</v>
      </c>
      <c r="CUM84" s="589" t="s">
        <v>60</v>
      </c>
      <c r="CUN84" s="589" t="s">
        <v>60</v>
      </c>
      <c r="CUO84" s="589" t="s">
        <v>60</v>
      </c>
      <c r="CUP84" s="589" t="s">
        <v>60</v>
      </c>
      <c r="CUQ84" s="589" t="s">
        <v>60</v>
      </c>
      <c r="CUR84" s="589" t="s">
        <v>60</v>
      </c>
      <c r="CUS84" s="589" t="s">
        <v>60</v>
      </c>
      <c r="CUT84" s="589" t="s">
        <v>60</v>
      </c>
      <c r="CUU84" s="589" t="s">
        <v>60</v>
      </c>
      <c r="CUV84" s="589" t="s">
        <v>60</v>
      </c>
      <c r="CUW84" s="589" t="s">
        <v>60</v>
      </c>
      <c r="CUX84" s="589" t="s">
        <v>60</v>
      </c>
      <c r="CUY84" s="589" t="s">
        <v>60</v>
      </c>
      <c r="CUZ84" s="589" t="s">
        <v>60</v>
      </c>
      <c r="CVA84" s="589" t="s">
        <v>60</v>
      </c>
      <c r="CVB84" s="589" t="s">
        <v>60</v>
      </c>
      <c r="CVC84" s="589" t="s">
        <v>60</v>
      </c>
      <c r="CVD84" s="589" t="s">
        <v>60</v>
      </c>
      <c r="CVE84" s="589" t="s">
        <v>60</v>
      </c>
      <c r="CVF84" s="589" t="s">
        <v>60</v>
      </c>
      <c r="CVG84" s="589" t="s">
        <v>60</v>
      </c>
      <c r="CVH84" s="589" t="s">
        <v>60</v>
      </c>
      <c r="CVI84" s="589" t="s">
        <v>60</v>
      </c>
      <c r="CVJ84" s="589" t="s">
        <v>60</v>
      </c>
      <c r="CVK84" s="589" t="s">
        <v>60</v>
      </c>
      <c r="CVL84" s="589" t="s">
        <v>60</v>
      </c>
      <c r="CVM84" s="589" t="s">
        <v>60</v>
      </c>
      <c r="CVN84" s="589" t="s">
        <v>60</v>
      </c>
      <c r="CVO84" s="589" t="s">
        <v>60</v>
      </c>
      <c r="CVP84" s="589" t="s">
        <v>60</v>
      </c>
      <c r="CVQ84" s="589" t="s">
        <v>60</v>
      </c>
      <c r="CVR84" s="589" t="s">
        <v>60</v>
      </c>
      <c r="CVS84" s="589" t="s">
        <v>60</v>
      </c>
      <c r="CVT84" s="589" t="s">
        <v>60</v>
      </c>
      <c r="CVU84" s="589" t="s">
        <v>60</v>
      </c>
      <c r="CVV84" s="589" t="s">
        <v>60</v>
      </c>
      <c r="CVW84" s="589" t="s">
        <v>60</v>
      </c>
      <c r="CVX84" s="589" t="s">
        <v>60</v>
      </c>
      <c r="CVY84" s="589" t="s">
        <v>60</v>
      </c>
      <c r="CVZ84" s="589" t="s">
        <v>60</v>
      </c>
      <c r="CWA84" s="589" t="s">
        <v>60</v>
      </c>
      <c r="CWB84" s="589" t="s">
        <v>60</v>
      </c>
      <c r="CWC84" s="589" t="s">
        <v>60</v>
      </c>
      <c r="CWD84" s="589" t="s">
        <v>60</v>
      </c>
      <c r="CWE84" s="589" t="s">
        <v>60</v>
      </c>
      <c r="CWF84" s="589" t="s">
        <v>60</v>
      </c>
      <c r="CWG84" s="589" t="s">
        <v>60</v>
      </c>
      <c r="CWH84" s="589" t="s">
        <v>60</v>
      </c>
      <c r="CWI84" s="589" t="s">
        <v>60</v>
      </c>
      <c r="CWJ84" s="589" t="s">
        <v>60</v>
      </c>
      <c r="CWK84" s="589" t="s">
        <v>60</v>
      </c>
      <c r="CWL84" s="589" t="s">
        <v>60</v>
      </c>
      <c r="CWM84" s="589" t="s">
        <v>60</v>
      </c>
      <c r="CWN84" s="589" t="s">
        <v>60</v>
      </c>
      <c r="CWO84" s="589" t="s">
        <v>60</v>
      </c>
      <c r="CWP84" s="589" t="s">
        <v>60</v>
      </c>
      <c r="CWQ84" s="589" t="s">
        <v>60</v>
      </c>
      <c r="CWR84" s="589" t="s">
        <v>60</v>
      </c>
      <c r="CWS84" s="589" t="s">
        <v>60</v>
      </c>
      <c r="CWT84" s="589" t="s">
        <v>60</v>
      </c>
      <c r="CWU84" s="589" t="s">
        <v>60</v>
      </c>
      <c r="CWV84" s="589" t="s">
        <v>60</v>
      </c>
      <c r="CWW84" s="589" t="s">
        <v>60</v>
      </c>
      <c r="CWX84" s="589" t="s">
        <v>60</v>
      </c>
      <c r="CWY84" s="589" t="s">
        <v>60</v>
      </c>
      <c r="CWZ84" s="589" t="s">
        <v>60</v>
      </c>
      <c r="CXA84" s="589" t="s">
        <v>60</v>
      </c>
      <c r="CXB84" s="589" t="s">
        <v>60</v>
      </c>
      <c r="CXC84" s="589" t="s">
        <v>60</v>
      </c>
      <c r="CXD84" s="589" t="s">
        <v>60</v>
      </c>
      <c r="CXE84" s="589" t="s">
        <v>60</v>
      </c>
      <c r="CXF84" s="589" t="s">
        <v>60</v>
      </c>
      <c r="CXG84" s="589" t="s">
        <v>60</v>
      </c>
      <c r="CXH84" s="589" t="s">
        <v>60</v>
      </c>
      <c r="CXI84" s="589" t="s">
        <v>60</v>
      </c>
      <c r="CXJ84" s="589" t="s">
        <v>60</v>
      </c>
      <c r="CXK84" s="589" t="s">
        <v>60</v>
      </c>
      <c r="CXL84" s="589" t="s">
        <v>60</v>
      </c>
      <c r="CXM84" s="589" t="s">
        <v>60</v>
      </c>
      <c r="CXN84" s="589" t="s">
        <v>60</v>
      </c>
      <c r="CXO84" s="589" t="s">
        <v>60</v>
      </c>
      <c r="CXP84" s="589" t="s">
        <v>60</v>
      </c>
      <c r="CXQ84" s="589" t="s">
        <v>60</v>
      </c>
      <c r="CXR84" s="589" t="s">
        <v>60</v>
      </c>
      <c r="CXS84" s="589" t="s">
        <v>60</v>
      </c>
      <c r="CXT84" s="589" t="s">
        <v>60</v>
      </c>
      <c r="CXU84" s="589" t="s">
        <v>60</v>
      </c>
      <c r="CXV84" s="589" t="s">
        <v>60</v>
      </c>
      <c r="CXW84" s="589" t="s">
        <v>60</v>
      </c>
      <c r="CXX84" s="589" t="s">
        <v>60</v>
      </c>
      <c r="CXY84" s="589" t="s">
        <v>60</v>
      </c>
      <c r="CXZ84" s="589" t="s">
        <v>60</v>
      </c>
      <c r="CYA84" s="589" t="s">
        <v>60</v>
      </c>
      <c r="CYB84" s="589" t="s">
        <v>60</v>
      </c>
      <c r="CYC84" s="589" t="s">
        <v>60</v>
      </c>
      <c r="CYD84" s="589" t="s">
        <v>60</v>
      </c>
      <c r="CYE84" s="589" t="s">
        <v>60</v>
      </c>
      <c r="CYF84" s="589" t="s">
        <v>60</v>
      </c>
      <c r="CYG84" s="589" t="s">
        <v>60</v>
      </c>
      <c r="CYH84" s="589" t="s">
        <v>60</v>
      </c>
      <c r="CYI84" s="589" t="s">
        <v>60</v>
      </c>
      <c r="CYJ84" s="589" t="s">
        <v>60</v>
      </c>
      <c r="CYK84" s="589" t="s">
        <v>60</v>
      </c>
      <c r="CYL84" s="589" t="s">
        <v>60</v>
      </c>
      <c r="CYM84" s="589" t="s">
        <v>60</v>
      </c>
      <c r="CYN84" s="589" t="s">
        <v>60</v>
      </c>
      <c r="CYO84" s="589" t="s">
        <v>60</v>
      </c>
      <c r="CYP84" s="589" t="s">
        <v>60</v>
      </c>
      <c r="CYQ84" s="589" t="s">
        <v>60</v>
      </c>
      <c r="CYR84" s="589" t="s">
        <v>60</v>
      </c>
      <c r="CYS84" s="589" t="s">
        <v>60</v>
      </c>
      <c r="CYT84" s="589" t="s">
        <v>60</v>
      </c>
      <c r="CYU84" s="589" t="s">
        <v>60</v>
      </c>
      <c r="CYV84" s="589" t="s">
        <v>60</v>
      </c>
      <c r="CYW84" s="589" t="s">
        <v>60</v>
      </c>
      <c r="CYX84" s="589" t="s">
        <v>60</v>
      </c>
      <c r="CYY84" s="589" t="s">
        <v>60</v>
      </c>
      <c r="CYZ84" s="589" t="s">
        <v>60</v>
      </c>
      <c r="CZA84" s="589" t="s">
        <v>60</v>
      </c>
      <c r="CZB84" s="589" t="s">
        <v>60</v>
      </c>
      <c r="CZC84" s="589" t="s">
        <v>60</v>
      </c>
      <c r="CZD84" s="589" t="s">
        <v>60</v>
      </c>
      <c r="CZE84" s="589" t="s">
        <v>60</v>
      </c>
      <c r="CZF84" s="589" t="s">
        <v>60</v>
      </c>
      <c r="CZG84" s="589" t="s">
        <v>60</v>
      </c>
      <c r="CZH84" s="589" t="s">
        <v>60</v>
      </c>
      <c r="CZI84" s="589" t="s">
        <v>60</v>
      </c>
      <c r="CZJ84" s="589" t="s">
        <v>60</v>
      </c>
      <c r="CZK84" s="589" t="s">
        <v>60</v>
      </c>
      <c r="CZL84" s="589" t="s">
        <v>60</v>
      </c>
      <c r="CZM84" s="589" t="s">
        <v>60</v>
      </c>
      <c r="CZN84" s="589" t="s">
        <v>60</v>
      </c>
      <c r="CZO84" s="589" t="s">
        <v>60</v>
      </c>
      <c r="CZP84" s="589" t="s">
        <v>60</v>
      </c>
      <c r="CZQ84" s="589" t="s">
        <v>60</v>
      </c>
      <c r="CZR84" s="589" t="s">
        <v>60</v>
      </c>
      <c r="CZS84" s="589" t="s">
        <v>60</v>
      </c>
      <c r="CZT84" s="589" t="s">
        <v>60</v>
      </c>
      <c r="CZU84" s="589" t="s">
        <v>60</v>
      </c>
      <c r="CZV84" s="589" t="s">
        <v>60</v>
      </c>
      <c r="CZW84" s="589" t="s">
        <v>60</v>
      </c>
      <c r="CZX84" s="589" t="s">
        <v>60</v>
      </c>
      <c r="CZY84" s="589" t="s">
        <v>60</v>
      </c>
      <c r="CZZ84" s="589" t="s">
        <v>60</v>
      </c>
      <c r="DAA84" s="589" t="s">
        <v>60</v>
      </c>
      <c r="DAB84" s="589" t="s">
        <v>60</v>
      </c>
      <c r="DAC84" s="589" t="s">
        <v>60</v>
      </c>
      <c r="DAD84" s="589" t="s">
        <v>60</v>
      </c>
      <c r="DAE84" s="589" t="s">
        <v>60</v>
      </c>
      <c r="DAF84" s="589" t="s">
        <v>60</v>
      </c>
      <c r="DAG84" s="589" t="s">
        <v>60</v>
      </c>
      <c r="DAH84" s="589" t="s">
        <v>60</v>
      </c>
      <c r="DAI84" s="589" t="s">
        <v>60</v>
      </c>
      <c r="DAJ84" s="589" t="s">
        <v>60</v>
      </c>
      <c r="DAK84" s="589" t="s">
        <v>60</v>
      </c>
      <c r="DAL84" s="589" t="s">
        <v>60</v>
      </c>
      <c r="DAM84" s="589" t="s">
        <v>60</v>
      </c>
      <c r="DAN84" s="589" t="s">
        <v>60</v>
      </c>
      <c r="DAO84" s="589" t="s">
        <v>60</v>
      </c>
      <c r="DAP84" s="589" t="s">
        <v>60</v>
      </c>
      <c r="DAQ84" s="589" t="s">
        <v>60</v>
      </c>
      <c r="DAR84" s="589" t="s">
        <v>60</v>
      </c>
      <c r="DAS84" s="589" t="s">
        <v>60</v>
      </c>
      <c r="DAT84" s="589" t="s">
        <v>60</v>
      </c>
      <c r="DAU84" s="589" t="s">
        <v>60</v>
      </c>
      <c r="DAV84" s="589" t="s">
        <v>60</v>
      </c>
      <c r="DAW84" s="589" t="s">
        <v>60</v>
      </c>
      <c r="DAX84" s="589" t="s">
        <v>60</v>
      </c>
      <c r="DAY84" s="589" t="s">
        <v>60</v>
      </c>
      <c r="DAZ84" s="589" t="s">
        <v>60</v>
      </c>
      <c r="DBA84" s="589" t="s">
        <v>60</v>
      </c>
      <c r="DBB84" s="589" t="s">
        <v>60</v>
      </c>
      <c r="DBC84" s="589" t="s">
        <v>60</v>
      </c>
      <c r="DBD84" s="589" t="s">
        <v>60</v>
      </c>
      <c r="DBE84" s="589" t="s">
        <v>60</v>
      </c>
      <c r="DBF84" s="589" t="s">
        <v>60</v>
      </c>
      <c r="DBG84" s="589" t="s">
        <v>60</v>
      </c>
      <c r="DBH84" s="589" t="s">
        <v>60</v>
      </c>
      <c r="DBI84" s="589" t="s">
        <v>60</v>
      </c>
      <c r="DBJ84" s="589" t="s">
        <v>60</v>
      </c>
      <c r="DBK84" s="589" t="s">
        <v>60</v>
      </c>
      <c r="DBL84" s="589" t="s">
        <v>60</v>
      </c>
      <c r="DBM84" s="589" t="s">
        <v>60</v>
      </c>
      <c r="DBN84" s="589" t="s">
        <v>60</v>
      </c>
      <c r="DBO84" s="589" t="s">
        <v>60</v>
      </c>
      <c r="DBP84" s="589" t="s">
        <v>60</v>
      </c>
      <c r="DBQ84" s="589" t="s">
        <v>60</v>
      </c>
      <c r="DBR84" s="589" t="s">
        <v>60</v>
      </c>
      <c r="DBS84" s="589" t="s">
        <v>60</v>
      </c>
      <c r="DBT84" s="589" t="s">
        <v>60</v>
      </c>
      <c r="DBU84" s="589" t="s">
        <v>60</v>
      </c>
      <c r="DBV84" s="589" t="s">
        <v>60</v>
      </c>
      <c r="DBW84" s="589" t="s">
        <v>60</v>
      </c>
      <c r="DBX84" s="589" t="s">
        <v>60</v>
      </c>
      <c r="DBY84" s="589" t="s">
        <v>60</v>
      </c>
      <c r="DBZ84" s="589" t="s">
        <v>60</v>
      </c>
      <c r="DCA84" s="589" t="s">
        <v>60</v>
      </c>
      <c r="DCB84" s="589" t="s">
        <v>60</v>
      </c>
      <c r="DCC84" s="589" t="s">
        <v>60</v>
      </c>
      <c r="DCD84" s="589" t="s">
        <v>60</v>
      </c>
      <c r="DCE84" s="589" t="s">
        <v>60</v>
      </c>
      <c r="DCF84" s="589" t="s">
        <v>60</v>
      </c>
      <c r="DCG84" s="589" t="s">
        <v>60</v>
      </c>
      <c r="DCH84" s="589" t="s">
        <v>60</v>
      </c>
      <c r="DCI84" s="589" t="s">
        <v>60</v>
      </c>
      <c r="DCJ84" s="589" t="s">
        <v>60</v>
      </c>
      <c r="DCK84" s="589" t="s">
        <v>60</v>
      </c>
      <c r="DCL84" s="589" t="s">
        <v>60</v>
      </c>
      <c r="DCM84" s="589" t="s">
        <v>60</v>
      </c>
      <c r="DCN84" s="589" t="s">
        <v>60</v>
      </c>
      <c r="DCO84" s="589" t="s">
        <v>60</v>
      </c>
      <c r="DCP84" s="589" t="s">
        <v>60</v>
      </c>
      <c r="DCQ84" s="589" t="s">
        <v>60</v>
      </c>
      <c r="DCR84" s="589" t="s">
        <v>60</v>
      </c>
      <c r="DCS84" s="589" t="s">
        <v>60</v>
      </c>
      <c r="DCT84" s="589" t="s">
        <v>60</v>
      </c>
      <c r="DCU84" s="589" t="s">
        <v>60</v>
      </c>
      <c r="DCV84" s="589" t="s">
        <v>60</v>
      </c>
      <c r="DCW84" s="589" t="s">
        <v>60</v>
      </c>
      <c r="DCX84" s="589" t="s">
        <v>60</v>
      </c>
      <c r="DCY84" s="589" t="s">
        <v>60</v>
      </c>
      <c r="DCZ84" s="589" t="s">
        <v>60</v>
      </c>
      <c r="DDA84" s="589" t="s">
        <v>60</v>
      </c>
      <c r="DDB84" s="589" t="s">
        <v>60</v>
      </c>
      <c r="DDC84" s="589" t="s">
        <v>60</v>
      </c>
      <c r="DDD84" s="589" t="s">
        <v>60</v>
      </c>
      <c r="DDE84" s="589" t="s">
        <v>60</v>
      </c>
      <c r="DDF84" s="589" t="s">
        <v>60</v>
      </c>
      <c r="DDG84" s="589" t="s">
        <v>60</v>
      </c>
      <c r="DDH84" s="589" t="s">
        <v>60</v>
      </c>
      <c r="DDI84" s="589" t="s">
        <v>60</v>
      </c>
      <c r="DDJ84" s="589" t="s">
        <v>60</v>
      </c>
      <c r="DDK84" s="589" t="s">
        <v>60</v>
      </c>
      <c r="DDL84" s="589" t="s">
        <v>60</v>
      </c>
      <c r="DDM84" s="589" t="s">
        <v>60</v>
      </c>
      <c r="DDN84" s="589" t="s">
        <v>60</v>
      </c>
      <c r="DDO84" s="589" t="s">
        <v>60</v>
      </c>
      <c r="DDP84" s="589" t="s">
        <v>60</v>
      </c>
      <c r="DDQ84" s="589" t="s">
        <v>60</v>
      </c>
      <c r="DDR84" s="589" t="s">
        <v>60</v>
      </c>
      <c r="DDS84" s="589" t="s">
        <v>60</v>
      </c>
      <c r="DDT84" s="589" t="s">
        <v>60</v>
      </c>
      <c r="DDU84" s="589" t="s">
        <v>60</v>
      </c>
      <c r="DDV84" s="589" t="s">
        <v>60</v>
      </c>
      <c r="DDW84" s="589" t="s">
        <v>60</v>
      </c>
      <c r="DDX84" s="589" t="s">
        <v>60</v>
      </c>
      <c r="DDY84" s="589" t="s">
        <v>60</v>
      </c>
      <c r="DDZ84" s="589" t="s">
        <v>60</v>
      </c>
      <c r="DEA84" s="589" t="s">
        <v>60</v>
      </c>
      <c r="DEB84" s="589" t="s">
        <v>60</v>
      </c>
      <c r="DEC84" s="589" t="s">
        <v>60</v>
      </c>
      <c r="DED84" s="589" t="s">
        <v>60</v>
      </c>
      <c r="DEE84" s="589" t="s">
        <v>60</v>
      </c>
      <c r="DEF84" s="589" t="s">
        <v>60</v>
      </c>
      <c r="DEG84" s="589" t="s">
        <v>60</v>
      </c>
      <c r="DEH84" s="589" t="s">
        <v>60</v>
      </c>
      <c r="DEI84" s="589" t="s">
        <v>60</v>
      </c>
      <c r="DEJ84" s="589" t="s">
        <v>60</v>
      </c>
      <c r="DEK84" s="589" t="s">
        <v>60</v>
      </c>
      <c r="DEL84" s="589" t="s">
        <v>60</v>
      </c>
      <c r="DEM84" s="589" t="s">
        <v>60</v>
      </c>
      <c r="DEN84" s="589" t="s">
        <v>60</v>
      </c>
      <c r="DEO84" s="589" t="s">
        <v>60</v>
      </c>
      <c r="DEP84" s="589" t="s">
        <v>60</v>
      </c>
      <c r="DEQ84" s="589" t="s">
        <v>60</v>
      </c>
      <c r="DER84" s="589" t="s">
        <v>60</v>
      </c>
      <c r="DES84" s="589" t="s">
        <v>60</v>
      </c>
      <c r="DET84" s="589" t="s">
        <v>60</v>
      </c>
      <c r="DEU84" s="589" t="s">
        <v>60</v>
      </c>
      <c r="DEV84" s="589" t="s">
        <v>60</v>
      </c>
      <c r="DEW84" s="589" t="s">
        <v>60</v>
      </c>
      <c r="DEX84" s="589" t="s">
        <v>60</v>
      </c>
      <c r="DEY84" s="589" t="s">
        <v>60</v>
      </c>
      <c r="DEZ84" s="589" t="s">
        <v>60</v>
      </c>
      <c r="DFA84" s="589" t="s">
        <v>60</v>
      </c>
      <c r="DFB84" s="589" t="s">
        <v>60</v>
      </c>
      <c r="DFC84" s="589" t="s">
        <v>60</v>
      </c>
      <c r="DFD84" s="589" t="s">
        <v>60</v>
      </c>
      <c r="DFE84" s="589" t="s">
        <v>60</v>
      </c>
      <c r="DFF84" s="589" t="s">
        <v>60</v>
      </c>
      <c r="DFG84" s="589" t="s">
        <v>60</v>
      </c>
      <c r="DFH84" s="589" t="s">
        <v>60</v>
      </c>
      <c r="DFI84" s="589" t="s">
        <v>60</v>
      </c>
      <c r="DFJ84" s="589" t="s">
        <v>60</v>
      </c>
      <c r="DFK84" s="589" t="s">
        <v>60</v>
      </c>
      <c r="DFL84" s="589" t="s">
        <v>60</v>
      </c>
      <c r="DFM84" s="589" t="s">
        <v>60</v>
      </c>
      <c r="DFN84" s="589" t="s">
        <v>60</v>
      </c>
      <c r="DFO84" s="589" t="s">
        <v>60</v>
      </c>
      <c r="DFP84" s="589" t="s">
        <v>60</v>
      </c>
      <c r="DFQ84" s="589" t="s">
        <v>60</v>
      </c>
      <c r="DFR84" s="589" t="s">
        <v>60</v>
      </c>
      <c r="DFS84" s="589" t="s">
        <v>60</v>
      </c>
      <c r="DFT84" s="589" t="s">
        <v>60</v>
      </c>
      <c r="DFU84" s="589" t="s">
        <v>60</v>
      </c>
      <c r="DFV84" s="589" t="s">
        <v>60</v>
      </c>
      <c r="DFW84" s="589" t="s">
        <v>60</v>
      </c>
      <c r="DFX84" s="589" t="s">
        <v>60</v>
      </c>
      <c r="DFY84" s="589" t="s">
        <v>60</v>
      </c>
      <c r="DFZ84" s="589" t="s">
        <v>60</v>
      </c>
      <c r="DGA84" s="589" t="s">
        <v>60</v>
      </c>
      <c r="DGB84" s="589" t="s">
        <v>60</v>
      </c>
      <c r="DGC84" s="589" t="s">
        <v>60</v>
      </c>
      <c r="DGD84" s="589" t="s">
        <v>60</v>
      </c>
      <c r="DGE84" s="589" t="s">
        <v>60</v>
      </c>
      <c r="DGF84" s="589" t="s">
        <v>60</v>
      </c>
      <c r="DGG84" s="589" t="s">
        <v>60</v>
      </c>
      <c r="DGH84" s="589" t="s">
        <v>60</v>
      </c>
      <c r="DGI84" s="589" t="s">
        <v>60</v>
      </c>
      <c r="DGJ84" s="589" t="s">
        <v>60</v>
      </c>
      <c r="DGK84" s="589" t="s">
        <v>60</v>
      </c>
      <c r="DGL84" s="589" t="s">
        <v>60</v>
      </c>
      <c r="DGM84" s="589" t="s">
        <v>60</v>
      </c>
      <c r="DGN84" s="589" t="s">
        <v>60</v>
      </c>
      <c r="DGO84" s="589" t="s">
        <v>60</v>
      </c>
      <c r="DGP84" s="589" t="s">
        <v>60</v>
      </c>
      <c r="DGQ84" s="589" t="s">
        <v>60</v>
      </c>
      <c r="DGR84" s="589" t="s">
        <v>60</v>
      </c>
      <c r="DGS84" s="589" t="s">
        <v>60</v>
      </c>
      <c r="DGT84" s="589" t="s">
        <v>60</v>
      </c>
      <c r="DGU84" s="589" t="s">
        <v>60</v>
      </c>
      <c r="DGV84" s="589" t="s">
        <v>60</v>
      </c>
      <c r="DGW84" s="589" t="s">
        <v>60</v>
      </c>
      <c r="DGX84" s="589" t="s">
        <v>60</v>
      </c>
      <c r="DGY84" s="589" t="s">
        <v>60</v>
      </c>
      <c r="DGZ84" s="589" t="s">
        <v>60</v>
      </c>
      <c r="DHA84" s="589" t="s">
        <v>60</v>
      </c>
      <c r="DHB84" s="589" t="s">
        <v>60</v>
      </c>
      <c r="DHC84" s="589" t="s">
        <v>60</v>
      </c>
      <c r="DHD84" s="589" t="s">
        <v>60</v>
      </c>
      <c r="DHE84" s="589" t="s">
        <v>60</v>
      </c>
      <c r="DHF84" s="589" t="s">
        <v>60</v>
      </c>
      <c r="DHG84" s="589" t="s">
        <v>60</v>
      </c>
      <c r="DHH84" s="589" t="s">
        <v>60</v>
      </c>
      <c r="DHI84" s="589" t="s">
        <v>60</v>
      </c>
      <c r="DHJ84" s="589" t="s">
        <v>60</v>
      </c>
      <c r="DHK84" s="589" t="s">
        <v>60</v>
      </c>
      <c r="DHL84" s="589" t="s">
        <v>60</v>
      </c>
      <c r="DHM84" s="589" t="s">
        <v>60</v>
      </c>
      <c r="DHN84" s="589" t="s">
        <v>60</v>
      </c>
      <c r="DHO84" s="589" t="s">
        <v>60</v>
      </c>
      <c r="DHP84" s="589" t="s">
        <v>60</v>
      </c>
      <c r="DHQ84" s="589" t="s">
        <v>60</v>
      </c>
      <c r="DHR84" s="589" t="s">
        <v>60</v>
      </c>
      <c r="DHS84" s="589" t="s">
        <v>60</v>
      </c>
      <c r="DHT84" s="589" t="s">
        <v>60</v>
      </c>
      <c r="DHU84" s="589" t="s">
        <v>60</v>
      </c>
      <c r="DHV84" s="589" t="s">
        <v>60</v>
      </c>
      <c r="DHW84" s="589" t="s">
        <v>60</v>
      </c>
      <c r="DHX84" s="589" t="s">
        <v>60</v>
      </c>
      <c r="DHY84" s="589" t="s">
        <v>60</v>
      </c>
      <c r="DHZ84" s="589" t="s">
        <v>60</v>
      </c>
      <c r="DIA84" s="589" t="s">
        <v>60</v>
      </c>
      <c r="DIB84" s="589" t="s">
        <v>60</v>
      </c>
      <c r="DIC84" s="589" t="s">
        <v>60</v>
      </c>
      <c r="DID84" s="589" t="s">
        <v>60</v>
      </c>
      <c r="DIE84" s="589" t="s">
        <v>60</v>
      </c>
      <c r="DIF84" s="589" t="s">
        <v>60</v>
      </c>
      <c r="DIG84" s="589" t="s">
        <v>60</v>
      </c>
      <c r="DIH84" s="589" t="s">
        <v>60</v>
      </c>
      <c r="DII84" s="589" t="s">
        <v>60</v>
      </c>
      <c r="DIJ84" s="589" t="s">
        <v>60</v>
      </c>
      <c r="DIK84" s="589" t="s">
        <v>60</v>
      </c>
      <c r="DIL84" s="589" t="s">
        <v>60</v>
      </c>
      <c r="DIM84" s="589" t="s">
        <v>60</v>
      </c>
      <c r="DIN84" s="589" t="s">
        <v>60</v>
      </c>
      <c r="DIO84" s="589" t="s">
        <v>60</v>
      </c>
      <c r="DIP84" s="589" t="s">
        <v>60</v>
      </c>
      <c r="DIQ84" s="589" t="s">
        <v>60</v>
      </c>
      <c r="DIR84" s="589" t="s">
        <v>60</v>
      </c>
      <c r="DIS84" s="589" t="s">
        <v>60</v>
      </c>
      <c r="DIT84" s="589" t="s">
        <v>60</v>
      </c>
      <c r="DIU84" s="589" t="s">
        <v>60</v>
      </c>
      <c r="DIV84" s="589" t="s">
        <v>60</v>
      </c>
      <c r="DIW84" s="589" t="s">
        <v>60</v>
      </c>
      <c r="DIX84" s="589" t="s">
        <v>60</v>
      </c>
      <c r="DIY84" s="589" t="s">
        <v>60</v>
      </c>
      <c r="DIZ84" s="589" t="s">
        <v>60</v>
      </c>
      <c r="DJA84" s="589" t="s">
        <v>60</v>
      </c>
      <c r="DJB84" s="589" t="s">
        <v>60</v>
      </c>
      <c r="DJC84" s="589" t="s">
        <v>60</v>
      </c>
      <c r="DJD84" s="589" t="s">
        <v>60</v>
      </c>
      <c r="DJE84" s="589" t="s">
        <v>60</v>
      </c>
      <c r="DJF84" s="589" t="s">
        <v>60</v>
      </c>
      <c r="DJG84" s="589" t="s">
        <v>60</v>
      </c>
      <c r="DJH84" s="589" t="s">
        <v>60</v>
      </c>
      <c r="DJI84" s="589" t="s">
        <v>60</v>
      </c>
      <c r="DJJ84" s="589" t="s">
        <v>60</v>
      </c>
      <c r="DJK84" s="589" t="s">
        <v>60</v>
      </c>
      <c r="DJL84" s="589" t="s">
        <v>60</v>
      </c>
      <c r="DJM84" s="589" t="s">
        <v>60</v>
      </c>
      <c r="DJN84" s="589" t="s">
        <v>60</v>
      </c>
      <c r="DJO84" s="589" t="s">
        <v>60</v>
      </c>
      <c r="DJP84" s="589" t="s">
        <v>60</v>
      </c>
      <c r="DJQ84" s="589" t="s">
        <v>60</v>
      </c>
      <c r="DJR84" s="589" t="s">
        <v>60</v>
      </c>
      <c r="DJS84" s="589" t="s">
        <v>60</v>
      </c>
      <c r="DJT84" s="589" t="s">
        <v>60</v>
      </c>
      <c r="DJU84" s="589" t="s">
        <v>60</v>
      </c>
      <c r="DJV84" s="589" t="s">
        <v>60</v>
      </c>
      <c r="DJW84" s="589" t="s">
        <v>60</v>
      </c>
      <c r="DJX84" s="589" t="s">
        <v>60</v>
      </c>
      <c r="DJY84" s="589" t="s">
        <v>60</v>
      </c>
      <c r="DJZ84" s="589" t="s">
        <v>60</v>
      </c>
      <c r="DKA84" s="589" t="s">
        <v>60</v>
      </c>
      <c r="DKB84" s="589" t="s">
        <v>60</v>
      </c>
      <c r="DKC84" s="589" t="s">
        <v>60</v>
      </c>
      <c r="DKD84" s="589" t="s">
        <v>60</v>
      </c>
      <c r="DKE84" s="589" t="s">
        <v>60</v>
      </c>
      <c r="DKF84" s="589" t="s">
        <v>60</v>
      </c>
      <c r="DKG84" s="589" t="s">
        <v>60</v>
      </c>
      <c r="DKH84" s="589" t="s">
        <v>60</v>
      </c>
      <c r="DKI84" s="589" t="s">
        <v>60</v>
      </c>
      <c r="DKJ84" s="589" t="s">
        <v>60</v>
      </c>
      <c r="DKK84" s="589" t="s">
        <v>60</v>
      </c>
      <c r="DKL84" s="589" t="s">
        <v>60</v>
      </c>
      <c r="DKM84" s="589" t="s">
        <v>60</v>
      </c>
      <c r="DKN84" s="589" t="s">
        <v>60</v>
      </c>
      <c r="DKO84" s="589" t="s">
        <v>60</v>
      </c>
      <c r="DKP84" s="589" t="s">
        <v>60</v>
      </c>
      <c r="DKQ84" s="589" t="s">
        <v>60</v>
      </c>
      <c r="DKR84" s="589" t="s">
        <v>60</v>
      </c>
      <c r="DKS84" s="589" t="s">
        <v>60</v>
      </c>
      <c r="DKT84" s="589" t="s">
        <v>60</v>
      </c>
      <c r="DKU84" s="589" t="s">
        <v>60</v>
      </c>
      <c r="DKV84" s="589" t="s">
        <v>60</v>
      </c>
      <c r="DKW84" s="589" t="s">
        <v>60</v>
      </c>
      <c r="DKX84" s="589" t="s">
        <v>60</v>
      </c>
      <c r="DKY84" s="589" t="s">
        <v>60</v>
      </c>
      <c r="DKZ84" s="589" t="s">
        <v>60</v>
      </c>
      <c r="DLA84" s="589" t="s">
        <v>60</v>
      </c>
      <c r="DLB84" s="589" t="s">
        <v>60</v>
      </c>
      <c r="DLC84" s="589" t="s">
        <v>60</v>
      </c>
      <c r="DLD84" s="589" t="s">
        <v>60</v>
      </c>
      <c r="DLE84" s="589" t="s">
        <v>60</v>
      </c>
      <c r="DLF84" s="589" t="s">
        <v>60</v>
      </c>
      <c r="DLG84" s="589" t="s">
        <v>60</v>
      </c>
      <c r="DLH84" s="589" t="s">
        <v>60</v>
      </c>
      <c r="DLI84" s="589" t="s">
        <v>60</v>
      </c>
      <c r="DLJ84" s="589" t="s">
        <v>60</v>
      </c>
      <c r="DLK84" s="589" t="s">
        <v>60</v>
      </c>
      <c r="DLL84" s="589" t="s">
        <v>60</v>
      </c>
      <c r="DLM84" s="589" t="s">
        <v>60</v>
      </c>
      <c r="DLN84" s="589" t="s">
        <v>60</v>
      </c>
      <c r="DLO84" s="589" t="s">
        <v>60</v>
      </c>
      <c r="DLP84" s="589" t="s">
        <v>60</v>
      </c>
      <c r="DLQ84" s="589" t="s">
        <v>60</v>
      </c>
      <c r="DLR84" s="589" t="s">
        <v>60</v>
      </c>
      <c r="DLS84" s="589" t="s">
        <v>60</v>
      </c>
      <c r="DLT84" s="589" t="s">
        <v>60</v>
      </c>
      <c r="DLU84" s="589" t="s">
        <v>60</v>
      </c>
      <c r="DLV84" s="589" t="s">
        <v>60</v>
      </c>
      <c r="DLW84" s="589" t="s">
        <v>60</v>
      </c>
      <c r="DLX84" s="589" t="s">
        <v>60</v>
      </c>
      <c r="DLY84" s="589" t="s">
        <v>60</v>
      </c>
      <c r="DLZ84" s="589" t="s">
        <v>60</v>
      </c>
      <c r="DMA84" s="589" t="s">
        <v>60</v>
      </c>
      <c r="DMB84" s="589" t="s">
        <v>60</v>
      </c>
      <c r="DMC84" s="589" t="s">
        <v>60</v>
      </c>
      <c r="DMD84" s="589" t="s">
        <v>60</v>
      </c>
      <c r="DME84" s="589" t="s">
        <v>60</v>
      </c>
      <c r="DMF84" s="589" t="s">
        <v>60</v>
      </c>
      <c r="DMG84" s="589" t="s">
        <v>60</v>
      </c>
      <c r="DMH84" s="589" t="s">
        <v>60</v>
      </c>
      <c r="DMI84" s="589" t="s">
        <v>60</v>
      </c>
      <c r="DMJ84" s="589" t="s">
        <v>60</v>
      </c>
      <c r="DMK84" s="589" t="s">
        <v>60</v>
      </c>
      <c r="DML84" s="589" t="s">
        <v>60</v>
      </c>
      <c r="DMM84" s="589" t="s">
        <v>60</v>
      </c>
      <c r="DMN84" s="589" t="s">
        <v>60</v>
      </c>
      <c r="DMO84" s="589" t="s">
        <v>60</v>
      </c>
      <c r="DMP84" s="589" t="s">
        <v>60</v>
      </c>
      <c r="DMQ84" s="589" t="s">
        <v>60</v>
      </c>
      <c r="DMR84" s="589" t="s">
        <v>60</v>
      </c>
      <c r="DMS84" s="589" t="s">
        <v>60</v>
      </c>
      <c r="DMT84" s="589" t="s">
        <v>60</v>
      </c>
      <c r="DMU84" s="589" t="s">
        <v>60</v>
      </c>
      <c r="DMV84" s="589" t="s">
        <v>60</v>
      </c>
      <c r="DMW84" s="589" t="s">
        <v>60</v>
      </c>
      <c r="DMX84" s="589" t="s">
        <v>60</v>
      </c>
      <c r="DMY84" s="589" t="s">
        <v>60</v>
      </c>
      <c r="DMZ84" s="589" t="s">
        <v>60</v>
      </c>
      <c r="DNA84" s="589" t="s">
        <v>60</v>
      </c>
      <c r="DNB84" s="589" t="s">
        <v>60</v>
      </c>
      <c r="DNC84" s="589" t="s">
        <v>60</v>
      </c>
      <c r="DND84" s="589" t="s">
        <v>60</v>
      </c>
      <c r="DNE84" s="589" t="s">
        <v>60</v>
      </c>
      <c r="DNF84" s="589" t="s">
        <v>60</v>
      </c>
      <c r="DNG84" s="589" t="s">
        <v>60</v>
      </c>
      <c r="DNH84" s="589" t="s">
        <v>60</v>
      </c>
      <c r="DNI84" s="589" t="s">
        <v>60</v>
      </c>
      <c r="DNJ84" s="589" t="s">
        <v>60</v>
      </c>
      <c r="DNK84" s="589" t="s">
        <v>60</v>
      </c>
      <c r="DNL84" s="589" t="s">
        <v>60</v>
      </c>
      <c r="DNM84" s="589" t="s">
        <v>60</v>
      </c>
      <c r="DNN84" s="589" t="s">
        <v>60</v>
      </c>
      <c r="DNO84" s="589" t="s">
        <v>60</v>
      </c>
      <c r="DNP84" s="589" t="s">
        <v>60</v>
      </c>
      <c r="DNQ84" s="589" t="s">
        <v>60</v>
      </c>
      <c r="DNR84" s="589" t="s">
        <v>60</v>
      </c>
      <c r="DNS84" s="589" t="s">
        <v>60</v>
      </c>
      <c r="DNT84" s="589" t="s">
        <v>60</v>
      </c>
      <c r="DNU84" s="589" t="s">
        <v>60</v>
      </c>
      <c r="DNV84" s="589" t="s">
        <v>60</v>
      </c>
      <c r="DNW84" s="589" t="s">
        <v>60</v>
      </c>
      <c r="DNX84" s="589" t="s">
        <v>60</v>
      </c>
      <c r="DNY84" s="589" t="s">
        <v>60</v>
      </c>
      <c r="DNZ84" s="589" t="s">
        <v>60</v>
      </c>
      <c r="DOA84" s="589" t="s">
        <v>60</v>
      </c>
      <c r="DOB84" s="589" t="s">
        <v>60</v>
      </c>
      <c r="DOC84" s="589" t="s">
        <v>60</v>
      </c>
      <c r="DOD84" s="589" t="s">
        <v>60</v>
      </c>
      <c r="DOE84" s="589" t="s">
        <v>60</v>
      </c>
      <c r="DOF84" s="589" t="s">
        <v>60</v>
      </c>
      <c r="DOG84" s="589" t="s">
        <v>60</v>
      </c>
      <c r="DOH84" s="589" t="s">
        <v>60</v>
      </c>
      <c r="DOI84" s="589" t="s">
        <v>60</v>
      </c>
      <c r="DOJ84" s="589" t="s">
        <v>60</v>
      </c>
      <c r="DOK84" s="589" t="s">
        <v>60</v>
      </c>
      <c r="DOL84" s="589" t="s">
        <v>60</v>
      </c>
      <c r="DOM84" s="589" t="s">
        <v>60</v>
      </c>
      <c r="DON84" s="589" t="s">
        <v>60</v>
      </c>
      <c r="DOO84" s="589" t="s">
        <v>60</v>
      </c>
      <c r="DOP84" s="589" t="s">
        <v>60</v>
      </c>
      <c r="DOQ84" s="589" t="s">
        <v>60</v>
      </c>
      <c r="DOR84" s="589" t="s">
        <v>60</v>
      </c>
      <c r="DOS84" s="589" t="s">
        <v>60</v>
      </c>
      <c r="DOT84" s="589" t="s">
        <v>60</v>
      </c>
      <c r="DOU84" s="589" t="s">
        <v>60</v>
      </c>
      <c r="DOV84" s="589" t="s">
        <v>60</v>
      </c>
      <c r="DOW84" s="589" t="s">
        <v>60</v>
      </c>
      <c r="DOX84" s="589" t="s">
        <v>60</v>
      </c>
      <c r="DOY84" s="589" t="s">
        <v>60</v>
      </c>
      <c r="DOZ84" s="589" t="s">
        <v>60</v>
      </c>
      <c r="DPA84" s="589" t="s">
        <v>60</v>
      </c>
      <c r="DPB84" s="589" t="s">
        <v>60</v>
      </c>
      <c r="DPC84" s="589" t="s">
        <v>60</v>
      </c>
      <c r="DPD84" s="589" t="s">
        <v>60</v>
      </c>
      <c r="DPE84" s="589" t="s">
        <v>60</v>
      </c>
      <c r="DPF84" s="589" t="s">
        <v>60</v>
      </c>
      <c r="DPG84" s="589" t="s">
        <v>60</v>
      </c>
      <c r="DPH84" s="589" t="s">
        <v>60</v>
      </c>
      <c r="DPI84" s="589" t="s">
        <v>60</v>
      </c>
      <c r="DPJ84" s="589" t="s">
        <v>60</v>
      </c>
      <c r="DPK84" s="589" t="s">
        <v>60</v>
      </c>
      <c r="DPL84" s="589" t="s">
        <v>60</v>
      </c>
      <c r="DPM84" s="589" t="s">
        <v>60</v>
      </c>
      <c r="DPN84" s="589" t="s">
        <v>60</v>
      </c>
      <c r="DPO84" s="589" t="s">
        <v>60</v>
      </c>
      <c r="DPP84" s="589" t="s">
        <v>60</v>
      </c>
      <c r="DPQ84" s="589" t="s">
        <v>60</v>
      </c>
      <c r="DPR84" s="589" t="s">
        <v>60</v>
      </c>
      <c r="DPS84" s="589" t="s">
        <v>60</v>
      </c>
      <c r="DPT84" s="589" t="s">
        <v>60</v>
      </c>
      <c r="DPU84" s="589" t="s">
        <v>60</v>
      </c>
      <c r="DPV84" s="589" t="s">
        <v>60</v>
      </c>
      <c r="DPW84" s="589" t="s">
        <v>60</v>
      </c>
      <c r="DPX84" s="589" t="s">
        <v>60</v>
      </c>
      <c r="DPY84" s="589" t="s">
        <v>60</v>
      </c>
      <c r="DPZ84" s="589" t="s">
        <v>60</v>
      </c>
      <c r="DQA84" s="589" t="s">
        <v>60</v>
      </c>
      <c r="DQB84" s="589" t="s">
        <v>60</v>
      </c>
      <c r="DQC84" s="589" t="s">
        <v>60</v>
      </c>
      <c r="DQD84" s="589" t="s">
        <v>60</v>
      </c>
      <c r="DQE84" s="589" t="s">
        <v>60</v>
      </c>
      <c r="DQF84" s="589" t="s">
        <v>60</v>
      </c>
      <c r="DQG84" s="589" t="s">
        <v>60</v>
      </c>
      <c r="DQH84" s="589" t="s">
        <v>60</v>
      </c>
      <c r="DQI84" s="589" t="s">
        <v>60</v>
      </c>
      <c r="DQJ84" s="589" t="s">
        <v>60</v>
      </c>
      <c r="DQK84" s="589" t="s">
        <v>60</v>
      </c>
      <c r="DQL84" s="589" t="s">
        <v>60</v>
      </c>
      <c r="DQM84" s="589" t="s">
        <v>60</v>
      </c>
      <c r="DQN84" s="589" t="s">
        <v>60</v>
      </c>
      <c r="DQO84" s="589" t="s">
        <v>60</v>
      </c>
      <c r="DQP84" s="589" t="s">
        <v>60</v>
      </c>
      <c r="DQQ84" s="589" t="s">
        <v>60</v>
      </c>
      <c r="DQR84" s="589" t="s">
        <v>60</v>
      </c>
      <c r="DQS84" s="589" t="s">
        <v>60</v>
      </c>
      <c r="DQT84" s="589" t="s">
        <v>60</v>
      </c>
      <c r="DQU84" s="589" t="s">
        <v>60</v>
      </c>
      <c r="DQV84" s="589" t="s">
        <v>60</v>
      </c>
      <c r="DQW84" s="589" t="s">
        <v>60</v>
      </c>
      <c r="DQX84" s="589" t="s">
        <v>60</v>
      </c>
      <c r="DQY84" s="589" t="s">
        <v>60</v>
      </c>
      <c r="DQZ84" s="589" t="s">
        <v>60</v>
      </c>
      <c r="DRA84" s="589" t="s">
        <v>60</v>
      </c>
      <c r="DRB84" s="589" t="s">
        <v>60</v>
      </c>
      <c r="DRC84" s="589" t="s">
        <v>60</v>
      </c>
      <c r="DRD84" s="589" t="s">
        <v>60</v>
      </c>
      <c r="DRE84" s="589" t="s">
        <v>60</v>
      </c>
      <c r="DRF84" s="589" t="s">
        <v>60</v>
      </c>
      <c r="DRG84" s="589" t="s">
        <v>60</v>
      </c>
      <c r="DRH84" s="589" t="s">
        <v>60</v>
      </c>
      <c r="DRI84" s="589" t="s">
        <v>60</v>
      </c>
      <c r="DRJ84" s="589" t="s">
        <v>60</v>
      </c>
      <c r="DRK84" s="589" t="s">
        <v>60</v>
      </c>
      <c r="DRL84" s="589" t="s">
        <v>60</v>
      </c>
      <c r="DRM84" s="589" t="s">
        <v>60</v>
      </c>
      <c r="DRN84" s="589" t="s">
        <v>60</v>
      </c>
      <c r="DRO84" s="589" t="s">
        <v>60</v>
      </c>
      <c r="DRP84" s="589" t="s">
        <v>60</v>
      </c>
      <c r="DRQ84" s="589" t="s">
        <v>60</v>
      </c>
      <c r="DRR84" s="589" t="s">
        <v>60</v>
      </c>
      <c r="DRS84" s="589" t="s">
        <v>60</v>
      </c>
      <c r="DRT84" s="589" t="s">
        <v>60</v>
      </c>
      <c r="DRU84" s="589" t="s">
        <v>60</v>
      </c>
      <c r="DRV84" s="589" t="s">
        <v>60</v>
      </c>
      <c r="DRW84" s="589" t="s">
        <v>60</v>
      </c>
      <c r="DRX84" s="589" t="s">
        <v>60</v>
      </c>
      <c r="DRY84" s="589" t="s">
        <v>60</v>
      </c>
      <c r="DRZ84" s="589" t="s">
        <v>60</v>
      </c>
      <c r="DSA84" s="589" t="s">
        <v>60</v>
      </c>
      <c r="DSB84" s="589" t="s">
        <v>60</v>
      </c>
      <c r="DSC84" s="589" t="s">
        <v>60</v>
      </c>
      <c r="DSD84" s="589" t="s">
        <v>60</v>
      </c>
      <c r="DSE84" s="589" t="s">
        <v>60</v>
      </c>
      <c r="DSF84" s="589" t="s">
        <v>60</v>
      </c>
      <c r="DSG84" s="589" t="s">
        <v>60</v>
      </c>
      <c r="DSH84" s="589" t="s">
        <v>60</v>
      </c>
      <c r="DSI84" s="589" t="s">
        <v>60</v>
      </c>
      <c r="DSJ84" s="589" t="s">
        <v>60</v>
      </c>
      <c r="DSK84" s="589" t="s">
        <v>60</v>
      </c>
      <c r="DSL84" s="589" t="s">
        <v>60</v>
      </c>
      <c r="DSM84" s="589" t="s">
        <v>60</v>
      </c>
      <c r="DSN84" s="589" t="s">
        <v>60</v>
      </c>
      <c r="DSO84" s="589" t="s">
        <v>60</v>
      </c>
      <c r="DSP84" s="589" t="s">
        <v>60</v>
      </c>
      <c r="DSQ84" s="589" t="s">
        <v>60</v>
      </c>
      <c r="DSR84" s="589" t="s">
        <v>60</v>
      </c>
      <c r="DSS84" s="589" t="s">
        <v>60</v>
      </c>
      <c r="DST84" s="589" t="s">
        <v>60</v>
      </c>
      <c r="DSU84" s="589" t="s">
        <v>60</v>
      </c>
      <c r="DSV84" s="589" t="s">
        <v>60</v>
      </c>
      <c r="DSW84" s="589" t="s">
        <v>60</v>
      </c>
      <c r="DSX84" s="589" t="s">
        <v>60</v>
      </c>
      <c r="DSY84" s="589" t="s">
        <v>60</v>
      </c>
      <c r="DSZ84" s="589" t="s">
        <v>60</v>
      </c>
      <c r="DTA84" s="589" t="s">
        <v>60</v>
      </c>
      <c r="DTB84" s="589" t="s">
        <v>60</v>
      </c>
      <c r="DTC84" s="589" t="s">
        <v>60</v>
      </c>
      <c r="DTD84" s="589" t="s">
        <v>60</v>
      </c>
      <c r="DTE84" s="589" t="s">
        <v>60</v>
      </c>
      <c r="DTF84" s="589" t="s">
        <v>60</v>
      </c>
      <c r="DTG84" s="589" t="s">
        <v>60</v>
      </c>
      <c r="DTH84" s="589" t="s">
        <v>60</v>
      </c>
      <c r="DTI84" s="589" t="s">
        <v>60</v>
      </c>
      <c r="DTJ84" s="589" t="s">
        <v>60</v>
      </c>
      <c r="DTK84" s="589" t="s">
        <v>60</v>
      </c>
      <c r="DTL84" s="589" t="s">
        <v>60</v>
      </c>
      <c r="DTM84" s="589" t="s">
        <v>60</v>
      </c>
      <c r="DTN84" s="589" t="s">
        <v>60</v>
      </c>
      <c r="DTO84" s="589" t="s">
        <v>60</v>
      </c>
      <c r="DTP84" s="589" t="s">
        <v>60</v>
      </c>
      <c r="DTQ84" s="589" t="s">
        <v>60</v>
      </c>
      <c r="DTR84" s="589" t="s">
        <v>60</v>
      </c>
      <c r="DTS84" s="589" t="s">
        <v>60</v>
      </c>
      <c r="DTT84" s="589" t="s">
        <v>60</v>
      </c>
      <c r="DTU84" s="589" t="s">
        <v>60</v>
      </c>
      <c r="DTV84" s="589" t="s">
        <v>60</v>
      </c>
      <c r="DTW84" s="589" t="s">
        <v>60</v>
      </c>
      <c r="DTX84" s="589" t="s">
        <v>60</v>
      </c>
      <c r="DTY84" s="589" t="s">
        <v>60</v>
      </c>
      <c r="DTZ84" s="589" t="s">
        <v>60</v>
      </c>
      <c r="DUA84" s="589" t="s">
        <v>60</v>
      </c>
      <c r="DUB84" s="589" t="s">
        <v>60</v>
      </c>
      <c r="DUC84" s="589" t="s">
        <v>60</v>
      </c>
      <c r="DUD84" s="589" t="s">
        <v>60</v>
      </c>
      <c r="DUE84" s="589" t="s">
        <v>60</v>
      </c>
      <c r="DUF84" s="589" t="s">
        <v>60</v>
      </c>
      <c r="DUG84" s="589" t="s">
        <v>60</v>
      </c>
      <c r="DUH84" s="589" t="s">
        <v>60</v>
      </c>
      <c r="DUI84" s="589" t="s">
        <v>60</v>
      </c>
      <c r="DUJ84" s="589" t="s">
        <v>60</v>
      </c>
      <c r="DUK84" s="589" t="s">
        <v>60</v>
      </c>
      <c r="DUL84" s="589" t="s">
        <v>60</v>
      </c>
      <c r="DUM84" s="589" t="s">
        <v>60</v>
      </c>
      <c r="DUN84" s="589" t="s">
        <v>60</v>
      </c>
      <c r="DUO84" s="589" t="s">
        <v>60</v>
      </c>
      <c r="DUP84" s="589" t="s">
        <v>60</v>
      </c>
      <c r="DUQ84" s="589" t="s">
        <v>60</v>
      </c>
      <c r="DUR84" s="589" t="s">
        <v>60</v>
      </c>
      <c r="DUS84" s="589" t="s">
        <v>60</v>
      </c>
      <c r="DUT84" s="589" t="s">
        <v>60</v>
      </c>
      <c r="DUU84" s="589" t="s">
        <v>60</v>
      </c>
      <c r="DUV84" s="589" t="s">
        <v>60</v>
      </c>
      <c r="DUW84" s="589" t="s">
        <v>60</v>
      </c>
      <c r="DUX84" s="589" t="s">
        <v>60</v>
      </c>
      <c r="DUY84" s="589" t="s">
        <v>60</v>
      </c>
      <c r="DUZ84" s="589" t="s">
        <v>60</v>
      </c>
      <c r="DVA84" s="589" t="s">
        <v>60</v>
      </c>
      <c r="DVB84" s="589" t="s">
        <v>60</v>
      </c>
      <c r="DVC84" s="589" t="s">
        <v>60</v>
      </c>
      <c r="DVD84" s="589" t="s">
        <v>60</v>
      </c>
      <c r="DVE84" s="589" t="s">
        <v>60</v>
      </c>
      <c r="DVF84" s="589" t="s">
        <v>60</v>
      </c>
      <c r="DVG84" s="589" t="s">
        <v>60</v>
      </c>
      <c r="DVH84" s="589" t="s">
        <v>60</v>
      </c>
      <c r="DVI84" s="589" t="s">
        <v>60</v>
      </c>
      <c r="DVJ84" s="589" t="s">
        <v>60</v>
      </c>
      <c r="DVK84" s="589" t="s">
        <v>60</v>
      </c>
      <c r="DVL84" s="589" t="s">
        <v>60</v>
      </c>
      <c r="DVM84" s="589" t="s">
        <v>60</v>
      </c>
      <c r="DVN84" s="589" t="s">
        <v>60</v>
      </c>
      <c r="DVO84" s="589" t="s">
        <v>60</v>
      </c>
      <c r="DVP84" s="589" t="s">
        <v>60</v>
      </c>
      <c r="DVQ84" s="589" t="s">
        <v>60</v>
      </c>
      <c r="DVR84" s="589" t="s">
        <v>60</v>
      </c>
      <c r="DVS84" s="589" t="s">
        <v>60</v>
      </c>
      <c r="DVT84" s="589" t="s">
        <v>60</v>
      </c>
      <c r="DVU84" s="589" t="s">
        <v>60</v>
      </c>
      <c r="DVV84" s="589" t="s">
        <v>60</v>
      </c>
      <c r="DVW84" s="589" t="s">
        <v>60</v>
      </c>
      <c r="DVX84" s="589" t="s">
        <v>60</v>
      </c>
      <c r="DVY84" s="589" t="s">
        <v>60</v>
      </c>
      <c r="DVZ84" s="589" t="s">
        <v>60</v>
      </c>
      <c r="DWA84" s="589" t="s">
        <v>60</v>
      </c>
      <c r="DWB84" s="589" t="s">
        <v>60</v>
      </c>
      <c r="DWC84" s="589" t="s">
        <v>60</v>
      </c>
      <c r="DWD84" s="589" t="s">
        <v>60</v>
      </c>
      <c r="DWE84" s="589" t="s">
        <v>60</v>
      </c>
      <c r="DWF84" s="589" t="s">
        <v>60</v>
      </c>
      <c r="DWG84" s="589" t="s">
        <v>60</v>
      </c>
      <c r="DWH84" s="589" t="s">
        <v>60</v>
      </c>
      <c r="DWI84" s="589" t="s">
        <v>60</v>
      </c>
      <c r="DWJ84" s="589" t="s">
        <v>60</v>
      </c>
      <c r="DWK84" s="589" t="s">
        <v>60</v>
      </c>
      <c r="DWL84" s="589" t="s">
        <v>60</v>
      </c>
      <c r="DWM84" s="589" t="s">
        <v>60</v>
      </c>
      <c r="DWN84" s="589" t="s">
        <v>60</v>
      </c>
      <c r="DWO84" s="589" t="s">
        <v>60</v>
      </c>
      <c r="DWP84" s="589" t="s">
        <v>60</v>
      </c>
      <c r="DWQ84" s="589" t="s">
        <v>60</v>
      </c>
      <c r="DWR84" s="589" t="s">
        <v>60</v>
      </c>
      <c r="DWS84" s="589" t="s">
        <v>60</v>
      </c>
      <c r="DWT84" s="589" t="s">
        <v>60</v>
      </c>
      <c r="DWU84" s="589" t="s">
        <v>60</v>
      </c>
      <c r="DWV84" s="589" t="s">
        <v>60</v>
      </c>
      <c r="DWW84" s="589" t="s">
        <v>60</v>
      </c>
      <c r="DWX84" s="589" t="s">
        <v>60</v>
      </c>
      <c r="DWY84" s="589" t="s">
        <v>60</v>
      </c>
      <c r="DWZ84" s="589" t="s">
        <v>60</v>
      </c>
      <c r="DXA84" s="589" t="s">
        <v>60</v>
      </c>
      <c r="DXB84" s="589" t="s">
        <v>60</v>
      </c>
      <c r="DXC84" s="589" t="s">
        <v>60</v>
      </c>
      <c r="DXD84" s="589" t="s">
        <v>60</v>
      </c>
      <c r="DXE84" s="589" t="s">
        <v>60</v>
      </c>
      <c r="DXF84" s="589" t="s">
        <v>60</v>
      </c>
      <c r="DXG84" s="589" t="s">
        <v>60</v>
      </c>
      <c r="DXH84" s="589" t="s">
        <v>60</v>
      </c>
      <c r="DXI84" s="589" t="s">
        <v>60</v>
      </c>
      <c r="DXJ84" s="589" t="s">
        <v>60</v>
      </c>
      <c r="DXK84" s="589" t="s">
        <v>60</v>
      </c>
      <c r="DXL84" s="589" t="s">
        <v>60</v>
      </c>
      <c r="DXM84" s="589" t="s">
        <v>60</v>
      </c>
      <c r="DXN84" s="589" t="s">
        <v>60</v>
      </c>
      <c r="DXO84" s="589" t="s">
        <v>60</v>
      </c>
      <c r="DXP84" s="589" t="s">
        <v>60</v>
      </c>
      <c r="DXQ84" s="589" t="s">
        <v>60</v>
      </c>
      <c r="DXR84" s="589" t="s">
        <v>60</v>
      </c>
      <c r="DXS84" s="589" t="s">
        <v>60</v>
      </c>
      <c r="DXT84" s="589" t="s">
        <v>60</v>
      </c>
      <c r="DXU84" s="589" t="s">
        <v>60</v>
      </c>
      <c r="DXV84" s="589" t="s">
        <v>60</v>
      </c>
      <c r="DXW84" s="589" t="s">
        <v>60</v>
      </c>
      <c r="DXX84" s="589" t="s">
        <v>60</v>
      </c>
      <c r="DXY84" s="589" t="s">
        <v>60</v>
      </c>
      <c r="DXZ84" s="589" t="s">
        <v>60</v>
      </c>
      <c r="DYA84" s="589" t="s">
        <v>60</v>
      </c>
      <c r="DYB84" s="589" t="s">
        <v>60</v>
      </c>
      <c r="DYC84" s="589" t="s">
        <v>60</v>
      </c>
      <c r="DYD84" s="589" t="s">
        <v>60</v>
      </c>
      <c r="DYE84" s="589" t="s">
        <v>60</v>
      </c>
      <c r="DYF84" s="589" t="s">
        <v>60</v>
      </c>
      <c r="DYG84" s="589" t="s">
        <v>60</v>
      </c>
      <c r="DYH84" s="589" t="s">
        <v>60</v>
      </c>
      <c r="DYI84" s="589" t="s">
        <v>60</v>
      </c>
      <c r="DYJ84" s="589" t="s">
        <v>60</v>
      </c>
      <c r="DYK84" s="589" t="s">
        <v>60</v>
      </c>
      <c r="DYL84" s="589" t="s">
        <v>60</v>
      </c>
      <c r="DYM84" s="589" t="s">
        <v>60</v>
      </c>
      <c r="DYN84" s="589" t="s">
        <v>60</v>
      </c>
      <c r="DYO84" s="589" t="s">
        <v>60</v>
      </c>
      <c r="DYP84" s="589" t="s">
        <v>60</v>
      </c>
      <c r="DYQ84" s="589" t="s">
        <v>60</v>
      </c>
      <c r="DYR84" s="589" t="s">
        <v>60</v>
      </c>
      <c r="DYS84" s="589" t="s">
        <v>60</v>
      </c>
      <c r="DYT84" s="589" t="s">
        <v>60</v>
      </c>
      <c r="DYU84" s="589" t="s">
        <v>60</v>
      </c>
      <c r="DYV84" s="589" t="s">
        <v>60</v>
      </c>
      <c r="DYW84" s="589" t="s">
        <v>60</v>
      </c>
      <c r="DYX84" s="589" t="s">
        <v>60</v>
      </c>
      <c r="DYY84" s="589" t="s">
        <v>60</v>
      </c>
      <c r="DYZ84" s="589" t="s">
        <v>60</v>
      </c>
      <c r="DZA84" s="589" t="s">
        <v>60</v>
      </c>
      <c r="DZB84" s="589" t="s">
        <v>60</v>
      </c>
      <c r="DZC84" s="589" t="s">
        <v>60</v>
      </c>
      <c r="DZD84" s="589" t="s">
        <v>60</v>
      </c>
      <c r="DZE84" s="589" t="s">
        <v>60</v>
      </c>
      <c r="DZF84" s="589" t="s">
        <v>60</v>
      </c>
      <c r="DZG84" s="589" t="s">
        <v>60</v>
      </c>
      <c r="DZH84" s="589" t="s">
        <v>60</v>
      </c>
      <c r="DZI84" s="589" t="s">
        <v>60</v>
      </c>
      <c r="DZJ84" s="589" t="s">
        <v>60</v>
      </c>
      <c r="DZK84" s="589" t="s">
        <v>60</v>
      </c>
      <c r="DZL84" s="589" t="s">
        <v>60</v>
      </c>
      <c r="DZM84" s="589" t="s">
        <v>60</v>
      </c>
      <c r="DZN84" s="589" t="s">
        <v>60</v>
      </c>
      <c r="DZO84" s="589" t="s">
        <v>60</v>
      </c>
      <c r="DZP84" s="589" t="s">
        <v>60</v>
      </c>
      <c r="DZQ84" s="589" t="s">
        <v>60</v>
      </c>
      <c r="DZR84" s="589" t="s">
        <v>60</v>
      </c>
      <c r="DZS84" s="589" t="s">
        <v>60</v>
      </c>
      <c r="DZT84" s="589" t="s">
        <v>60</v>
      </c>
      <c r="DZU84" s="589" t="s">
        <v>60</v>
      </c>
      <c r="DZV84" s="589" t="s">
        <v>60</v>
      </c>
      <c r="DZW84" s="589" t="s">
        <v>60</v>
      </c>
      <c r="DZX84" s="589" t="s">
        <v>60</v>
      </c>
      <c r="DZY84" s="589" t="s">
        <v>60</v>
      </c>
      <c r="DZZ84" s="589" t="s">
        <v>60</v>
      </c>
      <c r="EAA84" s="589" t="s">
        <v>60</v>
      </c>
      <c r="EAB84" s="589" t="s">
        <v>60</v>
      </c>
      <c r="EAC84" s="589" t="s">
        <v>60</v>
      </c>
      <c r="EAD84" s="589" t="s">
        <v>60</v>
      </c>
      <c r="EAE84" s="589" t="s">
        <v>60</v>
      </c>
      <c r="EAF84" s="589" t="s">
        <v>60</v>
      </c>
      <c r="EAG84" s="589" t="s">
        <v>60</v>
      </c>
      <c r="EAH84" s="589" t="s">
        <v>60</v>
      </c>
      <c r="EAI84" s="589" t="s">
        <v>60</v>
      </c>
      <c r="EAJ84" s="589" t="s">
        <v>60</v>
      </c>
      <c r="EAK84" s="589" t="s">
        <v>60</v>
      </c>
      <c r="EAL84" s="589" t="s">
        <v>60</v>
      </c>
      <c r="EAM84" s="589" t="s">
        <v>60</v>
      </c>
      <c r="EAN84" s="589" t="s">
        <v>60</v>
      </c>
      <c r="EAO84" s="589" t="s">
        <v>60</v>
      </c>
      <c r="EAP84" s="589" t="s">
        <v>60</v>
      </c>
      <c r="EAQ84" s="589" t="s">
        <v>60</v>
      </c>
      <c r="EAR84" s="589" t="s">
        <v>60</v>
      </c>
      <c r="EAS84" s="589" t="s">
        <v>60</v>
      </c>
      <c r="EAT84" s="589" t="s">
        <v>60</v>
      </c>
      <c r="EAU84" s="589" t="s">
        <v>60</v>
      </c>
      <c r="EAV84" s="589" t="s">
        <v>60</v>
      </c>
      <c r="EAW84" s="589" t="s">
        <v>60</v>
      </c>
      <c r="EAX84" s="589" t="s">
        <v>60</v>
      </c>
      <c r="EAY84" s="589" t="s">
        <v>60</v>
      </c>
      <c r="EAZ84" s="589" t="s">
        <v>60</v>
      </c>
      <c r="EBA84" s="589" t="s">
        <v>60</v>
      </c>
      <c r="EBB84" s="589" t="s">
        <v>60</v>
      </c>
      <c r="EBC84" s="589" t="s">
        <v>60</v>
      </c>
      <c r="EBD84" s="589" t="s">
        <v>60</v>
      </c>
      <c r="EBE84" s="589" t="s">
        <v>60</v>
      </c>
      <c r="EBF84" s="589" t="s">
        <v>60</v>
      </c>
      <c r="EBG84" s="589" t="s">
        <v>60</v>
      </c>
      <c r="EBH84" s="589" t="s">
        <v>60</v>
      </c>
      <c r="EBI84" s="589" t="s">
        <v>60</v>
      </c>
      <c r="EBJ84" s="589" t="s">
        <v>60</v>
      </c>
      <c r="EBK84" s="589" t="s">
        <v>60</v>
      </c>
      <c r="EBL84" s="589" t="s">
        <v>60</v>
      </c>
      <c r="EBM84" s="589" t="s">
        <v>60</v>
      </c>
      <c r="EBN84" s="589" t="s">
        <v>60</v>
      </c>
      <c r="EBO84" s="589" t="s">
        <v>60</v>
      </c>
      <c r="EBP84" s="589" t="s">
        <v>60</v>
      </c>
      <c r="EBQ84" s="589" t="s">
        <v>60</v>
      </c>
      <c r="EBR84" s="589" t="s">
        <v>60</v>
      </c>
      <c r="EBS84" s="589" t="s">
        <v>60</v>
      </c>
      <c r="EBT84" s="589" t="s">
        <v>60</v>
      </c>
      <c r="EBU84" s="589" t="s">
        <v>60</v>
      </c>
      <c r="EBV84" s="589" t="s">
        <v>60</v>
      </c>
      <c r="EBW84" s="589" t="s">
        <v>60</v>
      </c>
      <c r="EBX84" s="589" t="s">
        <v>60</v>
      </c>
      <c r="EBY84" s="589" t="s">
        <v>60</v>
      </c>
      <c r="EBZ84" s="589" t="s">
        <v>60</v>
      </c>
      <c r="ECA84" s="589" t="s">
        <v>60</v>
      </c>
      <c r="ECB84" s="589" t="s">
        <v>60</v>
      </c>
      <c r="ECC84" s="589" t="s">
        <v>60</v>
      </c>
      <c r="ECD84" s="589" t="s">
        <v>60</v>
      </c>
      <c r="ECE84" s="589" t="s">
        <v>60</v>
      </c>
      <c r="ECF84" s="589" t="s">
        <v>60</v>
      </c>
      <c r="ECG84" s="589" t="s">
        <v>60</v>
      </c>
      <c r="ECH84" s="589" t="s">
        <v>60</v>
      </c>
      <c r="ECI84" s="589" t="s">
        <v>60</v>
      </c>
      <c r="ECJ84" s="589" t="s">
        <v>60</v>
      </c>
      <c r="ECK84" s="589" t="s">
        <v>60</v>
      </c>
      <c r="ECL84" s="589" t="s">
        <v>60</v>
      </c>
      <c r="ECM84" s="589" t="s">
        <v>60</v>
      </c>
      <c r="ECN84" s="589" t="s">
        <v>60</v>
      </c>
      <c r="ECO84" s="589" t="s">
        <v>60</v>
      </c>
      <c r="ECP84" s="589" t="s">
        <v>60</v>
      </c>
      <c r="ECQ84" s="589" t="s">
        <v>60</v>
      </c>
      <c r="ECR84" s="589" t="s">
        <v>60</v>
      </c>
      <c r="ECS84" s="589" t="s">
        <v>60</v>
      </c>
      <c r="ECT84" s="589" t="s">
        <v>60</v>
      </c>
      <c r="ECU84" s="589" t="s">
        <v>60</v>
      </c>
      <c r="ECV84" s="589" t="s">
        <v>60</v>
      </c>
      <c r="ECW84" s="589" t="s">
        <v>60</v>
      </c>
      <c r="ECX84" s="589" t="s">
        <v>60</v>
      </c>
      <c r="ECY84" s="589" t="s">
        <v>60</v>
      </c>
      <c r="ECZ84" s="589" t="s">
        <v>60</v>
      </c>
      <c r="EDA84" s="589" t="s">
        <v>60</v>
      </c>
      <c r="EDB84" s="589" t="s">
        <v>60</v>
      </c>
      <c r="EDC84" s="589" t="s">
        <v>60</v>
      </c>
      <c r="EDD84" s="589" t="s">
        <v>60</v>
      </c>
      <c r="EDE84" s="589" t="s">
        <v>60</v>
      </c>
      <c r="EDF84" s="589" t="s">
        <v>60</v>
      </c>
      <c r="EDG84" s="589" t="s">
        <v>60</v>
      </c>
      <c r="EDH84" s="589" t="s">
        <v>60</v>
      </c>
      <c r="EDI84" s="589" t="s">
        <v>60</v>
      </c>
      <c r="EDJ84" s="589" t="s">
        <v>60</v>
      </c>
      <c r="EDK84" s="589" t="s">
        <v>60</v>
      </c>
      <c r="EDL84" s="589" t="s">
        <v>60</v>
      </c>
      <c r="EDM84" s="589" t="s">
        <v>60</v>
      </c>
      <c r="EDN84" s="589" t="s">
        <v>60</v>
      </c>
      <c r="EDO84" s="589" t="s">
        <v>60</v>
      </c>
      <c r="EDP84" s="589" t="s">
        <v>60</v>
      </c>
      <c r="EDQ84" s="589" t="s">
        <v>60</v>
      </c>
      <c r="EDR84" s="589" t="s">
        <v>60</v>
      </c>
      <c r="EDS84" s="589" t="s">
        <v>60</v>
      </c>
      <c r="EDT84" s="589" t="s">
        <v>60</v>
      </c>
      <c r="EDU84" s="589" t="s">
        <v>60</v>
      </c>
      <c r="EDV84" s="589" t="s">
        <v>60</v>
      </c>
      <c r="EDW84" s="589" t="s">
        <v>60</v>
      </c>
      <c r="EDX84" s="589" t="s">
        <v>60</v>
      </c>
      <c r="EDY84" s="589" t="s">
        <v>60</v>
      </c>
      <c r="EDZ84" s="589" t="s">
        <v>60</v>
      </c>
      <c r="EEA84" s="589" t="s">
        <v>60</v>
      </c>
      <c r="EEB84" s="589" t="s">
        <v>60</v>
      </c>
      <c r="EEC84" s="589" t="s">
        <v>60</v>
      </c>
      <c r="EED84" s="589" t="s">
        <v>60</v>
      </c>
      <c r="EEE84" s="589" t="s">
        <v>60</v>
      </c>
      <c r="EEF84" s="589" t="s">
        <v>60</v>
      </c>
      <c r="EEG84" s="589" t="s">
        <v>60</v>
      </c>
      <c r="EEH84" s="589" t="s">
        <v>60</v>
      </c>
      <c r="EEI84" s="589" t="s">
        <v>60</v>
      </c>
      <c r="EEJ84" s="589" t="s">
        <v>60</v>
      </c>
      <c r="EEK84" s="589" t="s">
        <v>60</v>
      </c>
      <c r="EEL84" s="589" t="s">
        <v>60</v>
      </c>
      <c r="EEM84" s="589" t="s">
        <v>60</v>
      </c>
      <c r="EEN84" s="589" t="s">
        <v>60</v>
      </c>
      <c r="EEO84" s="589" t="s">
        <v>60</v>
      </c>
      <c r="EEP84" s="589" t="s">
        <v>60</v>
      </c>
      <c r="EEQ84" s="589" t="s">
        <v>60</v>
      </c>
      <c r="EER84" s="589" t="s">
        <v>60</v>
      </c>
      <c r="EES84" s="589" t="s">
        <v>60</v>
      </c>
      <c r="EET84" s="589" t="s">
        <v>60</v>
      </c>
      <c r="EEU84" s="589" t="s">
        <v>60</v>
      </c>
      <c r="EEV84" s="589" t="s">
        <v>60</v>
      </c>
      <c r="EEW84" s="589" t="s">
        <v>60</v>
      </c>
      <c r="EEX84" s="589" t="s">
        <v>60</v>
      </c>
      <c r="EEY84" s="589" t="s">
        <v>60</v>
      </c>
      <c r="EEZ84" s="589" t="s">
        <v>60</v>
      </c>
      <c r="EFA84" s="589" t="s">
        <v>60</v>
      </c>
      <c r="EFB84" s="589" t="s">
        <v>60</v>
      </c>
      <c r="EFC84" s="589" t="s">
        <v>60</v>
      </c>
      <c r="EFD84" s="589" t="s">
        <v>60</v>
      </c>
      <c r="EFE84" s="589" t="s">
        <v>60</v>
      </c>
      <c r="EFF84" s="589" t="s">
        <v>60</v>
      </c>
      <c r="EFG84" s="589" t="s">
        <v>60</v>
      </c>
      <c r="EFH84" s="589" t="s">
        <v>60</v>
      </c>
      <c r="EFI84" s="589" t="s">
        <v>60</v>
      </c>
      <c r="EFJ84" s="589" t="s">
        <v>60</v>
      </c>
      <c r="EFK84" s="589" t="s">
        <v>60</v>
      </c>
      <c r="EFL84" s="589" t="s">
        <v>60</v>
      </c>
      <c r="EFM84" s="589" t="s">
        <v>60</v>
      </c>
      <c r="EFN84" s="589" t="s">
        <v>60</v>
      </c>
      <c r="EFO84" s="589" t="s">
        <v>60</v>
      </c>
      <c r="EFP84" s="589" t="s">
        <v>60</v>
      </c>
      <c r="EFQ84" s="589" t="s">
        <v>60</v>
      </c>
      <c r="EFR84" s="589" t="s">
        <v>60</v>
      </c>
      <c r="EFS84" s="589" t="s">
        <v>60</v>
      </c>
      <c r="EFT84" s="589" t="s">
        <v>60</v>
      </c>
      <c r="EFU84" s="589" t="s">
        <v>60</v>
      </c>
      <c r="EFV84" s="589" t="s">
        <v>60</v>
      </c>
      <c r="EFW84" s="589" t="s">
        <v>60</v>
      </c>
      <c r="EFX84" s="589" t="s">
        <v>60</v>
      </c>
      <c r="EFY84" s="589" t="s">
        <v>60</v>
      </c>
      <c r="EFZ84" s="589" t="s">
        <v>60</v>
      </c>
      <c r="EGA84" s="589" t="s">
        <v>60</v>
      </c>
      <c r="EGB84" s="589" t="s">
        <v>60</v>
      </c>
      <c r="EGC84" s="589" t="s">
        <v>60</v>
      </c>
      <c r="EGD84" s="589" t="s">
        <v>60</v>
      </c>
      <c r="EGE84" s="589" t="s">
        <v>60</v>
      </c>
      <c r="EGF84" s="589" t="s">
        <v>60</v>
      </c>
      <c r="EGG84" s="589" t="s">
        <v>60</v>
      </c>
      <c r="EGH84" s="589" t="s">
        <v>60</v>
      </c>
      <c r="EGI84" s="589" t="s">
        <v>60</v>
      </c>
      <c r="EGJ84" s="589" t="s">
        <v>60</v>
      </c>
      <c r="EGK84" s="589" t="s">
        <v>60</v>
      </c>
      <c r="EGL84" s="589" t="s">
        <v>60</v>
      </c>
      <c r="EGM84" s="589" t="s">
        <v>60</v>
      </c>
      <c r="EGN84" s="589" t="s">
        <v>60</v>
      </c>
      <c r="EGO84" s="589" t="s">
        <v>60</v>
      </c>
      <c r="EGP84" s="589" t="s">
        <v>60</v>
      </c>
      <c r="EGQ84" s="589" t="s">
        <v>60</v>
      </c>
      <c r="EGR84" s="589" t="s">
        <v>60</v>
      </c>
      <c r="EGS84" s="589" t="s">
        <v>60</v>
      </c>
      <c r="EGT84" s="589" t="s">
        <v>60</v>
      </c>
      <c r="EGU84" s="589" t="s">
        <v>60</v>
      </c>
      <c r="EGV84" s="589" t="s">
        <v>60</v>
      </c>
      <c r="EGW84" s="589" t="s">
        <v>60</v>
      </c>
      <c r="EGX84" s="589" t="s">
        <v>60</v>
      </c>
      <c r="EGY84" s="589" t="s">
        <v>60</v>
      </c>
      <c r="EGZ84" s="589" t="s">
        <v>60</v>
      </c>
      <c r="EHA84" s="589" t="s">
        <v>60</v>
      </c>
      <c r="EHB84" s="589" t="s">
        <v>60</v>
      </c>
      <c r="EHC84" s="589" t="s">
        <v>60</v>
      </c>
      <c r="EHD84" s="589" t="s">
        <v>60</v>
      </c>
      <c r="EHE84" s="589" t="s">
        <v>60</v>
      </c>
      <c r="EHF84" s="589" t="s">
        <v>60</v>
      </c>
      <c r="EHG84" s="589" t="s">
        <v>60</v>
      </c>
      <c r="EHH84" s="589" t="s">
        <v>60</v>
      </c>
      <c r="EHI84" s="589" t="s">
        <v>60</v>
      </c>
      <c r="EHJ84" s="589" t="s">
        <v>60</v>
      </c>
      <c r="EHK84" s="589" t="s">
        <v>60</v>
      </c>
      <c r="EHL84" s="589" t="s">
        <v>60</v>
      </c>
      <c r="EHM84" s="589" t="s">
        <v>60</v>
      </c>
      <c r="EHN84" s="589" t="s">
        <v>60</v>
      </c>
      <c r="EHO84" s="589" t="s">
        <v>60</v>
      </c>
      <c r="EHP84" s="589" t="s">
        <v>60</v>
      </c>
      <c r="EHQ84" s="589" t="s">
        <v>60</v>
      </c>
      <c r="EHR84" s="589" t="s">
        <v>60</v>
      </c>
      <c r="EHS84" s="589" t="s">
        <v>60</v>
      </c>
      <c r="EHT84" s="589" t="s">
        <v>60</v>
      </c>
      <c r="EHU84" s="589" t="s">
        <v>60</v>
      </c>
      <c r="EHV84" s="589" t="s">
        <v>60</v>
      </c>
      <c r="EHW84" s="589" t="s">
        <v>60</v>
      </c>
      <c r="EHX84" s="589" t="s">
        <v>60</v>
      </c>
      <c r="EHY84" s="589" t="s">
        <v>60</v>
      </c>
      <c r="EHZ84" s="589" t="s">
        <v>60</v>
      </c>
      <c r="EIA84" s="589" t="s">
        <v>60</v>
      </c>
      <c r="EIB84" s="589" t="s">
        <v>60</v>
      </c>
      <c r="EIC84" s="589" t="s">
        <v>60</v>
      </c>
      <c r="EID84" s="589" t="s">
        <v>60</v>
      </c>
      <c r="EIE84" s="589" t="s">
        <v>60</v>
      </c>
      <c r="EIF84" s="589" t="s">
        <v>60</v>
      </c>
      <c r="EIG84" s="589" t="s">
        <v>60</v>
      </c>
      <c r="EIH84" s="589" t="s">
        <v>60</v>
      </c>
      <c r="EII84" s="589" t="s">
        <v>60</v>
      </c>
      <c r="EIJ84" s="589" t="s">
        <v>60</v>
      </c>
      <c r="EIK84" s="589" t="s">
        <v>60</v>
      </c>
      <c r="EIL84" s="589" t="s">
        <v>60</v>
      </c>
      <c r="EIM84" s="589" t="s">
        <v>60</v>
      </c>
      <c r="EIN84" s="589" t="s">
        <v>60</v>
      </c>
      <c r="EIO84" s="589" t="s">
        <v>60</v>
      </c>
      <c r="EIP84" s="589" t="s">
        <v>60</v>
      </c>
      <c r="EIQ84" s="589" t="s">
        <v>60</v>
      </c>
      <c r="EIR84" s="589" t="s">
        <v>60</v>
      </c>
      <c r="EIS84" s="589" t="s">
        <v>60</v>
      </c>
      <c r="EIT84" s="589" t="s">
        <v>60</v>
      </c>
      <c r="EIU84" s="589" t="s">
        <v>60</v>
      </c>
      <c r="EIV84" s="589" t="s">
        <v>60</v>
      </c>
      <c r="EIW84" s="589" t="s">
        <v>60</v>
      </c>
      <c r="EIX84" s="589" t="s">
        <v>60</v>
      </c>
      <c r="EIY84" s="589" t="s">
        <v>60</v>
      </c>
      <c r="EIZ84" s="589" t="s">
        <v>60</v>
      </c>
      <c r="EJA84" s="589" t="s">
        <v>60</v>
      </c>
      <c r="EJB84" s="589" t="s">
        <v>60</v>
      </c>
      <c r="EJC84" s="589" t="s">
        <v>60</v>
      </c>
      <c r="EJD84" s="589" t="s">
        <v>60</v>
      </c>
      <c r="EJE84" s="589" t="s">
        <v>60</v>
      </c>
      <c r="EJF84" s="589" t="s">
        <v>60</v>
      </c>
      <c r="EJG84" s="589" t="s">
        <v>60</v>
      </c>
      <c r="EJH84" s="589" t="s">
        <v>60</v>
      </c>
      <c r="EJI84" s="589" t="s">
        <v>60</v>
      </c>
      <c r="EJJ84" s="589" t="s">
        <v>60</v>
      </c>
      <c r="EJK84" s="589" t="s">
        <v>60</v>
      </c>
      <c r="EJL84" s="589" t="s">
        <v>60</v>
      </c>
      <c r="EJM84" s="589" t="s">
        <v>60</v>
      </c>
      <c r="EJN84" s="589" t="s">
        <v>60</v>
      </c>
      <c r="EJO84" s="589" t="s">
        <v>60</v>
      </c>
      <c r="EJP84" s="589" t="s">
        <v>60</v>
      </c>
      <c r="EJQ84" s="589" t="s">
        <v>60</v>
      </c>
      <c r="EJR84" s="589" t="s">
        <v>60</v>
      </c>
      <c r="EJS84" s="589" t="s">
        <v>60</v>
      </c>
      <c r="EJT84" s="589" t="s">
        <v>60</v>
      </c>
      <c r="EJU84" s="589" t="s">
        <v>60</v>
      </c>
      <c r="EJV84" s="589" t="s">
        <v>60</v>
      </c>
      <c r="EJW84" s="589" t="s">
        <v>60</v>
      </c>
      <c r="EJX84" s="589" t="s">
        <v>60</v>
      </c>
      <c r="EJY84" s="589" t="s">
        <v>60</v>
      </c>
      <c r="EJZ84" s="589" t="s">
        <v>60</v>
      </c>
      <c r="EKA84" s="589" t="s">
        <v>60</v>
      </c>
      <c r="EKB84" s="589" t="s">
        <v>60</v>
      </c>
      <c r="EKC84" s="589" t="s">
        <v>60</v>
      </c>
      <c r="EKD84" s="589" t="s">
        <v>60</v>
      </c>
      <c r="EKE84" s="589" t="s">
        <v>60</v>
      </c>
      <c r="EKF84" s="589" t="s">
        <v>60</v>
      </c>
      <c r="EKG84" s="589" t="s">
        <v>60</v>
      </c>
      <c r="EKH84" s="589" t="s">
        <v>60</v>
      </c>
      <c r="EKI84" s="589" t="s">
        <v>60</v>
      </c>
      <c r="EKJ84" s="589" t="s">
        <v>60</v>
      </c>
      <c r="EKK84" s="589" t="s">
        <v>60</v>
      </c>
      <c r="EKL84" s="589" t="s">
        <v>60</v>
      </c>
      <c r="EKM84" s="589" t="s">
        <v>60</v>
      </c>
      <c r="EKN84" s="589" t="s">
        <v>60</v>
      </c>
      <c r="EKO84" s="589" t="s">
        <v>60</v>
      </c>
      <c r="EKP84" s="589" t="s">
        <v>60</v>
      </c>
      <c r="EKQ84" s="589" t="s">
        <v>60</v>
      </c>
      <c r="EKR84" s="589" t="s">
        <v>60</v>
      </c>
      <c r="EKS84" s="589" t="s">
        <v>60</v>
      </c>
      <c r="EKT84" s="589" t="s">
        <v>60</v>
      </c>
      <c r="EKU84" s="589" t="s">
        <v>60</v>
      </c>
      <c r="EKV84" s="589" t="s">
        <v>60</v>
      </c>
      <c r="EKW84" s="589" t="s">
        <v>60</v>
      </c>
      <c r="EKX84" s="589" t="s">
        <v>60</v>
      </c>
      <c r="EKY84" s="589" t="s">
        <v>60</v>
      </c>
      <c r="EKZ84" s="589" t="s">
        <v>60</v>
      </c>
      <c r="ELA84" s="589" t="s">
        <v>60</v>
      </c>
      <c r="ELB84" s="589" t="s">
        <v>60</v>
      </c>
      <c r="ELC84" s="589" t="s">
        <v>60</v>
      </c>
      <c r="ELD84" s="589" t="s">
        <v>60</v>
      </c>
      <c r="ELE84" s="589" t="s">
        <v>60</v>
      </c>
      <c r="ELF84" s="589" t="s">
        <v>60</v>
      </c>
      <c r="ELG84" s="589" t="s">
        <v>60</v>
      </c>
      <c r="ELH84" s="589" t="s">
        <v>60</v>
      </c>
      <c r="ELI84" s="589" t="s">
        <v>60</v>
      </c>
      <c r="ELJ84" s="589" t="s">
        <v>60</v>
      </c>
      <c r="ELK84" s="589" t="s">
        <v>60</v>
      </c>
      <c r="ELL84" s="589" t="s">
        <v>60</v>
      </c>
      <c r="ELM84" s="589" t="s">
        <v>60</v>
      </c>
      <c r="ELN84" s="589" t="s">
        <v>60</v>
      </c>
      <c r="ELO84" s="589" t="s">
        <v>60</v>
      </c>
      <c r="ELP84" s="589" t="s">
        <v>60</v>
      </c>
      <c r="ELQ84" s="589" t="s">
        <v>60</v>
      </c>
      <c r="ELR84" s="589" t="s">
        <v>60</v>
      </c>
      <c r="ELS84" s="589" t="s">
        <v>60</v>
      </c>
      <c r="ELT84" s="589" t="s">
        <v>60</v>
      </c>
      <c r="ELU84" s="589" t="s">
        <v>60</v>
      </c>
      <c r="ELV84" s="589" t="s">
        <v>60</v>
      </c>
      <c r="ELW84" s="589" t="s">
        <v>60</v>
      </c>
      <c r="ELX84" s="589" t="s">
        <v>60</v>
      </c>
      <c r="ELY84" s="589" t="s">
        <v>60</v>
      </c>
      <c r="ELZ84" s="589" t="s">
        <v>60</v>
      </c>
      <c r="EMA84" s="589" t="s">
        <v>60</v>
      </c>
      <c r="EMB84" s="589" t="s">
        <v>60</v>
      </c>
      <c r="EMC84" s="589" t="s">
        <v>60</v>
      </c>
      <c r="EMD84" s="589" t="s">
        <v>60</v>
      </c>
      <c r="EME84" s="589" t="s">
        <v>60</v>
      </c>
      <c r="EMF84" s="589" t="s">
        <v>60</v>
      </c>
      <c r="EMG84" s="589" t="s">
        <v>60</v>
      </c>
      <c r="EMH84" s="589" t="s">
        <v>60</v>
      </c>
      <c r="EMI84" s="589" t="s">
        <v>60</v>
      </c>
      <c r="EMJ84" s="589" t="s">
        <v>60</v>
      </c>
      <c r="EMK84" s="589" t="s">
        <v>60</v>
      </c>
      <c r="EML84" s="589" t="s">
        <v>60</v>
      </c>
      <c r="EMM84" s="589" t="s">
        <v>60</v>
      </c>
      <c r="EMN84" s="589" t="s">
        <v>60</v>
      </c>
      <c r="EMO84" s="589" t="s">
        <v>60</v>
      </c>
      <c r="EMP84" s="589" t="s">
        <v>60</v>
      </c>
      <c r="EMQ84" s="589" t="s">
        <v>60</v>
      </c>
      <c r="EMR84" s="589" t="s">
        <v>60</v>
      </c>
      <c r="EMS84" s="589" t="s">
        <v>60</v>
      </c>
      <c r="EMT84" s="589" t="s">
        <v>60</v>
      </c>
      <c r="EMU84" s="589" t="s">
        <v>60</v>
      </c>
      <c r="EMV84" s="589" t="s">
        <v>60</v>
      </c>
      <c r="EMW84" s="589" t="s">
        <v>60</v>
      </c>
      <c r="EMX84" s="589" t="s">
        <v>60</v>
      </c>
      <c r="EMY84" s="589" t="s">
        <v>60</v>
      </c>
      <c r="EMZ84" s="589" t="s">
        <v>60</v>
      </c>
      <c r="ENA84" s="589" t="s">
        <v>60</v>
      </c>
      <c r="ENB84" s="589" t="s">
        <v>60</v>
      </c>
      <c r="ENC84" s="589" t="s">
        <v>60</v>
      </c>
      <c r="END84" s="589" t="s">
        <v>60</v>
      </c>
      <c r="ENE84" s="589" t="s">
        <v>60</v>
      </c>
      <c r="ENF84" s="589" t="s">
        <v>60</v>
      </c>
      <c r="ENG84" s="589" t="s">
        <v>60</v>
      </c>
      <c r="ENH84" s="589" t="s">
        <v>60</v>
      </c>
      <c r="ENI84" s="589" t="s">
        <v>60</v>
      </c>
      <c r="ENJ84" s="589" t="s">
        <v>60</v>
      </c>
      <c r="ENK84" s="589" t="s">
        <v>60</v>
      </c>
      <c r="ENL84" s="589" t="s">
        <v>60</v>
      </c>
      <c r="ENM84" s="589" t="s">
        <v>60</v>
      </c>
      <c r="ENN84" s="589" t="s">
        <v>60</v>
      </c>
      <c r="ENO84" s="589" t="s">
        <v>60</v>
      </c>
      <c r="ENP84" s="589" t="s">
        <v>60</v>
      </c>
      <c r="ENQ84" s="589" t="s">
        <v>60</v>
      </c>
      <c r="ENR84" s="589" t="s">
        <v>60</v>
      </c>
      <c r="ENS84" s="589" t="s">
        <v>60</v>
      </c>
      <c r="ENT84" s="589" t="s">
        <v>60</v>
      </c>
      <c r="ENU84" s="589" t="s">
        <v>60</v>
      </c>
      <c r="ENV84" s="589" t="s">
        <v>60</v>
      </c>
      <c r="ENW84" s="589" t="s">
        <v>60</v>
      </c>
      <c r="ENX84" s="589" t="s">
        <v>60</v>
      </c>
      <c r="ENY84" s="589" t="s">
        <v>60</v>
      </c>
      <c r="ENZ84" s="589" t="s">
        <v>60</v>
      </c>
      <c r="EOA84" s="589" t="s">
        <v>60</v>
      </c>
      <c r="EOB84" s="589" t="s">
        <v>60</v>
      </c>
      <c r="EOC84" s="589" t="s">
        <v>60</v>
      </c>
      <c r="EOD84" s="589" t="s">
        <v>60</v>
      </c>
      <c r="EOE84" s="589" t="s">
        <v>60</v>
      </c>
      <c r="EOF84" s="589" t="s">
        <v>60</v>
      </c>
      <c r="EOG84" s="589" t="s">
        <v>60</v>
      </c>
      <c r="EOH84" s="589" t="s">
        <v>60</v>
      </c>
      <c r="EOI84" s="589" t="s">
        <v>60</v>
      </c>
      <c r="EOJ84" s="589" t="s">
        <v>60</v>
      </c>
      <c r="EOK84" s="589" t="s">
        <v>60</v>
      </c>
      <c r="EOL84" s="589" t="s">
        <v>60</v>
      </c>
      <c r="EOM84" s="589" t="s">
        <v>60</v>
      </c>
      <c r="EON84" s="589" t="s">
        <v>60</v>
      </c>
      <c r="EOO84" s="589" t="s">
        <v>60</v>
      </c>
      <c r="EOP84" s="589" t="s">
        <v>60</v>
      </c>
      <c r="EOQ84" s="589" t="s">
        <v>60</v>
      </c>
      <c r="EOR84" s="589" t="s">
        <v>60</v>
      </c>
      <c r="EOS84" s="589" t="s">
        <v>60</v>
      </c>
      <c r="EOT84" s="589" t="s">
        <v>60</v>
      </c>
      <c r="EOU84" s="589" t="s">
        <v>60</v>
      </c>
      <c r="EOV84" s="589" t="s">
        <v>60</v>
      </c>
      <c r="EOW84" s="589" t="s">
        <v>60</v>
      </c>
      <c r="EOX84" s="589" t="s">
        <v>60</v>
      </c>
      <c r="EOY84" s="589" t="s">
        <v>60</v>
      </c>
      <c r="EOZ84" s="589" t="s">
        <v>60</v>
      </c>
      <c r="EPA84" s="589" t="s">
        <v>60</v>
      </c>
      <c r="EPB84" s="589" t="s">
        <v>60</v>
      </c>
      <c r="EPC84" s="589" t="s">
        <v>60</v>
      </c>
      <c r="EPD84" s="589" t="s">
        <v>60</v>
      </c>
      <c r="EPE84" s="589" t="s">
        <v>60</v>
      </c>
      <c r="EPF84" s="589" t="s">
        <v>60</v>
      </c>
      <c r="EPG84" s="589" t="s">
        <v>60</v>
      </c>
      <c r="EPH84" s="589" t="s">
        <v>60</v>
      </c>
      <c r="EPI84" s="589" t="s">
        <v>60</v>
      </c>
      <c r="EPJ84" s="589" t="s">
        <v>60</v>
      </c>
      <c r="EPK84" s="589" t="s">
        <v>60</v>
      </c>
      <c r="EPL84" s="589" t="s">
        <v>60</v>
      </c>
      <c r="EPM84" s="589" t="s">
        <v>60</v>
      </c>
      <c r="EPN84" s="589" t="s">
        <v>60</v>
      </c>
      <c r="EPO84" s="589" t="s">
        <v>60</v>
      </c>
      <c r="EPP84" s="589" t="s">
        <v>60</v>
      </c>
      <c r="EPQ84" s="589" t="s">
        <v>60</v>
      </c>
      <c r="EPR84" s="589" t="s">
        <v>60</v>
      </c>
      <c r="EPS84" s="589" t="s">
        <v>60</v>
      </c>
      <c r="EPT84" s="589" t="s">
        <v>60</v>
      </c>
      <c r="EPU84" s="589" t="s">
        <v>60</v>
      </c>
      <c r="EPV84" s="589" t="s">
        <v>60</v>
      </c>
      <c r="EPW84" s="589" t="s">
        <v>60</v>
      </c>
      <c r="EPX84" s="589" t="s">
        <v>60</v>
      </c>
      <c r="EPY84" s="589" t="s">
        <v>60</v>
      </c>
      <c r="EPZ84" s="589" t="s">
        <v>60</v>
      </c>
      <c r="EQA84" s="589" t="s">
        <v>60</v>
      </c>
      <c r="EQB84" s="589" t="s">
        <v>60</v>
      </c>
      <c r="EQC84" s="589" t="s">
        <v>60</v>
      </c>
      <c r="EQD84" s="589" t="s">
        <v>60</v>
      </c>
      <c r="EQE84" s="589" t="s">
        <v>60</v>
      </c>
      <c r="EQF84" s="589" t="s">
        <v>60</v>
      </c>
      <c r="EQG84" s="589" t="s">
        <v>60</v>
      </c>
      <c r="EQH84" s="589" t="s">
        <v>60</v>
      </c>
      <c r="EQI84" s="589" t="s">
        <v>60</v>
      </c>
      <c r="EQJ84" s="589" t="s">
        <v>60</v>
      </c>
      <c r="EQK84" s="589" t="s">
        <v>60</v>
      </c>
      <c r="EQL84" s="589" t="s">
        <v>60</v>
      </c>
      <c r="EQM84" s="589" t="s">
        <v>60</v>
      </c>
      <c r="EQN84" s="589" t="s">
        <v>60</v>
      </c>
      <c r="EQO84" s="589" t="s">
        <v>60</v>
      </c>
      <c r="EQP84" s="589" t="s">
        <v>60</v>
      </c>
      <c r="EQQ84" s="589" t="s">
        <v>60</v>
      </c>
      <c r="EQR84" s="589" t="s">
        <v>60</v>
      </c>
      <c r="EQS84" s="589" t="s">
        <v>60</v>
      </c>
      <c r="EQT84" s="589" t="s">
        <v>60</v>
      </c>
      <c r="EQU84" s="589" t="s">
        <v>60</v>
      </c>
      <c r="EQV84" s="589" t="s">
        <v>60</v>
      </c>
      <c r="EQW84" s="589" t="s">
        <v>60</v>
      </c>
      <c r="EQX84" s="589" t="s">
        <v>60</v>
      </c>
      <c r="EQY84" s="589" t="s">
        <v>60</v>
      </c>
      <c r="EQZ84" s="589" t="s">
        <v>60</v>
      </c>
      <c r="ERA84" s="589" t="s">
        <v>60</v>
      </c>
      <c r="ERB84" s="589" t="s">
        <v>60</v>
      </c>
      <c r="ERC84" s="589" t="s">
        <v>60</v>
      </c>
      <c r="ERD84" s="589" t="s">
        <v>60</v>
      </c>
      <c r="ERE84" s="589" t="s">
        <v>60</v>
      </c>
      <c r="ERF84" s="589" t="s">
        <v>60</v>
      </c>
      <c r="ERG84" s="589" t="s">
        <v>60</v>
      </c>
      <c r="ERH84" s="589" t="s">
        <v>60</v>
      </c>
      <c r="ERI84" s="589" t="s">
        <v>60</v>
      </c>
      <c r="ERJ84" s="589" t="s">
        <v>60</v>
      </c>
      <c r="ERK84" s="589" t="s">
        <v>60</v>
      </c>
      <c r="ERL84" s="589" t="s">
        <v>60</v>
      </c>
      <c r="ERM84" s="589" t="s">
        <v>60</v>
      </c>
      <c r="ERN84" s="589" t="s">
        <v>60</v>
      </c>
      <c r="ERO84" s="589" t="s">
        <v>60</v>
      </c>
      <c r="ERP84" s="589" t="s">
        <v>60</v>
      </c>
      <c r="ERQ84" s="589" t="s">
        <v>60</v>
      </c>
      <c r="ERR84" s="589" t="s">
        <v>60</v>
      </c>
      <c r="ERS84" s="589" t="s">
        <v>60</v>
      </c>
      <c r="ERT84" s="589" t="s">
        <v>60</v>
      </c>
      <c r="ERU84" s="589" t="s">
        <v>60</v>
      </c>
      <c r="ERV84" s="589" t="s">
        <v>60</v>
      </c>
      <c r="ERW84" s="589" t="s">
        <v>60</v>
      </c>
      <c r="ERX84" s="589" t="s">
        <v>60</v>
      </c>
      <c r="ERY84" s="589" t="s">
        <v>60</v>
      </c>
      <c r="ERZ84" s="589" t="s">
        <v>60</v>
      </c>
      <c r="ESA84" s="589" t="s">
        <v>60</v>
      </c>
      <c r="ESB84" s="589" t="s">
        <v>60</v>
      </c>
      <c r="ESC84" s="589" t="s">
        <v>60</v>
      </c>
      <c r="ESD84" s="589" t="s">
        <v>60</v>
      </c>
      <c r="ESE84" s="589" t="s">
        <v>60</v>
      </c>
      <c r="ESF84" s="589" t="s">
        <v>60</v>
      </c>
      <c r="ESG84" s="589" t="s">
        <v>60</v>
      </c>
      <c r="ESH84" s="589" t="s">
        <v>60</v>
      </c>
      <c r="ESI84" s="589" t="s">
        <v>60</v>
      </c>
      <c r="ESJ84" s="589" t="s">
        <v>60</v>
      </c>
      <c r="ESK84" s="589" t="s">
        <v>60</v>
      </c>
      <c r="ESL84" s="589" t="s">
        <v>60</v>
      </c>
      <c r="ESM84" s="589" t="s">
        <v>60</v>
      </c>
      <c r="ESN84" s="589" t="s">
        <v>60</v>
      </c>
      <c r="ESO84" s="589" t="s">
        <v>60</v>
      </c>
      <c r="ESP84" s="589" t="s">
        <v>60</v>
      </c>
      <c r="ESQ84" s="589" t="s">
        <v>60</v>
      </c>
      <c r="ESR84" s="589" t="s">
        <v>60</v>
      </c>
      <c r="ESS84" s="589" t="s">
        <v>60</v>
      </c>
      <c r="EST84" s="589" t="s">
        <v>60</v>
      </c>
      <c r="ESU84" s="589" t="s">
        <v>60</v>
      </c>
      <c r="ESV84" s="589" t="s">
        <v>60</v>
      </c>
      <c r="ESW84" s="589" t="s">
        <v>60</v>
      </c>
      <c r="ESX84" s="589" t="s">
        <v>60</v>
      </c>
      <c r="ESY84" s="589" t="s">
        <v>60</v>
      </c>
      <c r="ESZ84" s="589" t="s">
        <v>60</v>
      </c>
      <c r="ETA84" s="589" t="s">
        <v>60</v>
      </c>
      <c r="ETB84" s="589" t="s">
        <v>60</v>
      </c>
      <c r="ETC84" s="589" t="s">
        <v>60</v>
      </c>
      <c r="ETD84" s="589" t="s">
        <v>60</v>
      </c>
      <c r="ETE84" s="589" t="s">
        <v>60</v>
      </c>
      <c r="ETF84" s="589" t="s">
        <v>60</v>
      </c>
      <c r="ETG84" s="589" t="s">
        <v>60</v>
      </c>
      <c r="ETH84" s="589" t="s">
        <v>60</v>
      </c>
      <c r="ETI84" s="589" t="s">
        <v>60</v>
      </c>
      <c r="ETJ84" s="589" t="s">
        <v>60</v>
      </c>
      <c r="ETK84" s="589" t="s">
        <v>60</v>
      </c>
      <c r="ETL84" s="589" t="s">
        <v>60</v>
      </c>
      <c r="ETM84" s="589" t="s">
        <v>60</v>
      </c>
      <c r="ETN84" s="589" t="s">
        <v>60</v>
      </c>
      <c r="ETO84" s="589" t="s">
        <v>60</v>
      </c>
      <c r="ETP84" s="589" t="s">
        <v>60</v>
      </c>
      <c r="ETQ84" s="589" t="s">
        <v>60</v>
      </c>
      <c r="ETR84" s="589" t="s">
        <v>60</v>
      </c>
      <c r="ETS84" s="589" t="s">
        <v>60</v>
      </c>
      <c r="ETT84" s="589" t="s">
        <v>60</v>
      </c>
      <c r="ETU84" s="589" t="s">
        <v>60</v>
      </c>
      <c r="ETV84" s="589" t="s">
        <v>60</v>
      </c>
      <c r="ETW84" s="589" t="s">
        <v>60</v>
      </c>
      <c r="ETX84" s="589" t="s">
        <v>60</v>
      </c>
      <c r="ETY84" s="589" t="s">
        <v>60</v>
      </c>
      <c r="ETZ84" s="589" t="s">
        <v>60</v>
      </c>
      <c r="EUA84" s="589" t="s">
        <v>60</v>
      </c>
      <c r="EUB84" s="589" t="s">
        <v>60</v>
      </c>
      <c r="EUC84" s="589" t="s">
        <v>60</v>
      </c>
      <c r="EUD84" s="589" t="s">
        <v>60</v>
      </c>
      <c r="EUE84" s="589" t="s">
        <v>60</v>
      </c>
      <c r="EUF84" s="589" t="s">
        <v>60</v>
      </c>
      <c r="EUG84" s="589" t="s">
        <v>60</v>
      </c>
      <c r="EUH84" s="589" t="s">
        <v>60</v>
      </c>
      <c r="EUI84" s="589" t="s">
        <v>60</v>
      </c>
      <c r="EUJ84" s="589" t="s">
        <v>60</v>
      </c>
      <c r="EUK84" s="589" t="s">
        <v>60</v>
      </c>
      <c r="EUL84" s="589" t="s">
        <v>60</v>
      </c>
      <c r="EUM84" s="589" t="s">
        <v>60</v>
      </c>
      <c r="EUN84" s="589" t="s">
        <v>60</v>
      </c>
      <c r="EUO84" s="589" t="s">
        <v>60</v>
      </c>
      <c r="EUP84" s="589" t="s">
        <v>60</v>
      </c>
      <c r="EUQ84" s="589" t="s">
        <v>60</v>
      </c>
      <c r="EUR84" s="589" t="s">
        <v>60</v>
      </c>
      <c r="EUS84" s="589" t="s">
        <v>60</v>
      </c>
      <c r="EUT84" s="589" t="s">
        <v>60</v>
      </c>
      <c r="EUU84" s="589" t="s">
        <v>60</v>
      </c>
      <c r="EUV84" s="589" t="s">
        <v>60</v>
      </c>
      <c r="EUW84" s="589" t="s">
        <v>60</v>
      </c>
      <c r="EUX84" s="589" t="s">
        <v>60</v>
      </c>
      <c r="EUY84" s="589" t="s">
        <v>60</v>
      </c>
      <c r="EUZ84" s="589" t="s">
        <v>60</v>
      </c>
      <c r="EVA84" s="589" t="s">
        <v>60</v>
      </c>
      <c r="EVB84" s="589" t="s">
        <v>60</v>
      </c>
      <c r="EVC84" s="589" t="s">
        <v>60</v>
      </c>
      <c r="EVD84" s="589" t="s">
        <v>60</v>
      </c>
      <c r="EVE84" s="589" t="s">
        <v>60</v>
      </c>
      <c r="EVF84" s="589" t="s">
        <v>60</v>
      </c>
      <c r="EVG84" s="589" t="s">
        <v>60</v>
      </c>
      <c r="EVH84" s="589" t="s">
        <v>60</v>
      </c>
      <c r="EVI84" s="589" t="s">
        <v>60</v>
      </c>
      <c r="EVJ84" s="589" t="s">
        <v>60</v>
      </c>
      <c r="EVK84" s="589" t="s">
        <v>60</v>
      </c>
      <c r="EVL84" s="589" t="s">
        <v>60</v>
      </c>
      <c r="EVM84" s="589" t="s">
        <v>60</v>
      </c>
      <c r="EVN84" s="589" t="s">
        <v>60</v>
      </c>
      <c r="EVO84" s="589" t="s">
        <v>60</v>
      </c>
      <c r="EVP84" s="589" t="s">
        <v>60</v>
      </c>
      <c r="EVQ84" s="589" t="s">
        <v>60</v>
      </c>
      <c r="EVR84" s="589" t="s">
        <v>60</v>
      </c>
      <c r="EVS84" s="589" t="s">
        <v>60</v>
      </c>
      <c r="EVT84" s="589" t="s">
        <v>60</v>
      </c>
      <c r="EVU84" s="589" t="s">
        <v>60</v>
      </c>
      <c r="EVV84" s="589" t="s">
        <v>60</v>
      </c>
      <c r="EVW84" s="589" t="s">
        <v>60</v>
      </c>
      <c r="EVX84" s="589" t="s">
        <v>60</v>
      </c>
      <c r="EVY84" s="589" t="s">
        <v>60</v>
      </c>
      <c r="EVZ84" s="589" t="s">
        <v>60</v>
      </c>
      <c r="EWA84" s="589" t="s">
        <v>60</v>
      </c>
      <c r="EWB84" s="589" t="s">
        <v>60</v>
      </c>
      <c r="EWC84" s="589" t="s">
        <v>60</v>
      </c>
      <c r="EWD84" s="589" t="s">
        <v>60</v>
      </c>
      <c r="EWE84" s="589" t="s">
        <v>60</v>
      </c>
      <c r="EWF84" s="589" t="s">
        <v>60</v>
      </c>
      <c r="EWG84" s="589" t="s">
        <v>60</v>
      </c>
      <c r="EWH84" s="589" t="s">
        <v>60</v>
      </c>
      <c r="EWI84" s="589" t="s">
        <v>60</v>
      </c>
      <c r="EWJ84" s="589" t="s">
        <v>60</v>
      </c>
      <c r="EWK84" s="589" t="s">
        <v>60</v>
      </c>
      <c r="EWL84" s="589" t="s">
        <v>60</v>
      </c>
      <c r="EWM84" s="589" t="s">
        <v>60</v>
      </c>
      <c r="EWN84" s="589" t="s">
        <v>60</v>
      </c>
      <c r="EWO84" s="589" t="s">
        <v>60</v>
      </c>
      <c r="EWP84" s="589" t="s">
        <v>60</v>
      </c>
      <c r="EWQ84" s="589" t="s">
        <v>60</v>
      </c>
      <c r="EWR84" s="589" t="s">
        <v>60</v>
      </c>
      <c r="EWS84" s="589" t="s">
        <v>60</v>
      </c>
      <c r="EWT84" s="589" t="s">
        <v>60</v>
      </c>
      <c r="EWU84" s="589" t="s">
        <v>60</v>
      </c>
      <c r="EWV84" s="589" t="s">
        <v>60</v>
      </c>
      <c r="EWW84" s="589" t="s">
        <v>60</v>
      </c>
      <c r="EWX84" s="589" t="s">
        <v>60</v>
      </c>
      <c r="EWY84" s="589" t="s">
        <v>60</v>
      </c>
      <c r="EWZ84" s="589" t="s">
        <v>60</v>
      </c>
      <c r="EXA84" s="589" t="s">
        <v>60</v>
      </c>
      <c r="EXB84" s="589" t="s">
        <v>60</v>
      </c>
      <c r="EXC84" s="589" t="s">
        <v>60</v>
      </c>
      <c r="EXD84" s="589" t="s">
        <v>60</v>
      </c>
      <c r="EXE84" s="589" t="s">
        <v>60</v>
      </c>
      <c r="EXF84" s="589" t="s">
        <v>60</v>
      </c>
      <c r="EXG84" s="589" t="s">
        <v>60</v>
      </c>
      <c r="EXH84" s="589" t="s">
        <v>60</v>
      </c>
      <c r="EXI84" s="589" t="s">
        <v>60</v>
      </c>
      <c r="EXJ84" s="589" t="s">
        <v>60</v>
      </c>
      <c r="EXK84" s="589" t="s">
        <v>60</v>
      </c>
      <c r="EXL84" s="589" t="s">
        <v>60</v>
      </c>
      <c r="EXM84" s="589" t="s">
        <v>60</v>
      </c>
      <c r="EXN84" s="589" t="s">
        <v>60</v>
      </c>
      <c r="EXO84" s="589" t="s">
        <v>60</v>
      </c>
      <c r="EXP84" s="589" t="s">
        <v>60</v>
      </c>
      <c r="EXQ84" s="589" t="s">
        <v>60</v>
      </c>
      <c r="EXR84" s="589" t="s">
        <v>60</v>
      </c>
      <c r="EXS84" s="589" t="s">
        <v>60</v>
      </c>
      <c r="EXT84" s="589" t="s">
        <v>60</v>
      </c>
      <c r="EXU84" s="589" t="s">
        <v>60</v>
      </c>
      <c r="EXV84" s="589" t="s">
        <v>60</v>
      </c>
      <c r="EXW84" s="589" t="s">
        <v>60</v>
      </c>
      <c r="EXX84" s="589" t="s">
        <v>60</v>
      </c>
      <c r="EXY84" s="589" t="s">
        <v>60</v>
      </c>
      <c r="EXZ84" s="589" t="s">
        <v>60</v>
      </c>
      <c r="EYA84" s="589" t="s">
        <v>60</v>
      </c>
      <c r="EYB84" s="589" t="s">
        <v>60</v>
      </c>
      <c r="EYC84" s="589" t="s">
        <v>60</v>
      </c>
      <c r="EYD84" s="589" t="s">
        <v>60</v>
      </c>
      <c r="EYE84" s="589" t="s">
        <v>60</v>
      </c>
      <c r="EYF84" s="589" t="s">
        <v>60</v>
      </c>
      <c r="EYG84" s="589" t="s">
        <v>60</v>
      </c>
      <c r="EYH84" s="589" t="s">
        <v>60</v>
      </c>
      <c r="EYI84" s="589" t="s">
        <v>60</v>
      </c>
      <c r="EYJ84" s="589" t="s">
        <v>60</v>
      </c>
      <c r="EYK84" s="589" t="s">
        <v>60</v>
      </c>
      <c r="EYL84" s="589" t="s">
        <v>60</v>
      </c>
      <c r="EYM84" s="589" t="s">
        <v>60</v>
      </c>
      <c r="EYN84" s="589" t="s">
        <v>60</v>
      </c>
      <c r="EYO84" s="589" t="s">
        <v>60</v>
      </c>
      <c r="EYP84" s="589" t="s">
        <v>60</v>
      </c>
      <c r="EYQ84" s="589" t="s">
        <v>60</v>
      </c>
      <c r="EYR84" s="589" t="s">
        <v>60</v>
      </c>
      <c r="EYS84" s="589" t="s">
        <v>60</v>
      </c>
      <c r="EYT84" s="589" t="s">
        <v>60</v>
      </c>
      <c r="EYU84" s="589" t="s">
        <v>60</v>
      </c>
      <c r="EYV84" s="589" t="s">
        <v>60</v>
      </c>
      <c r="EYW84" s="589" t="s">
        <v>60</v>
      </c>
      <c r="EYX84" s="589" t="s">
        <v>60</v>
      </c>
      <c r="EYY84" s="589" t="s">
        <v>60</v>
      </c>
      <c r="EYZ84" s="589" t="s">
        <v>60</v>
      </c>
      <c r="EZA84" s="589" t="s">
        <v>60</v>
      </c>
      <c r="EZB84" s="589" t="s">
        <v>60</v>
      </c>
      <c r="EZC84" s="589" t="s">
        <v>60</v>
      </c>
      <c r="EZD84" s="589" t="s">
        <v>60</v>
      </c>
      <c r="EZE84" s="589" t="s">
        <v>60</v>
      </c>
      <c r="EZF84" s="589" t="s">
        <v>60</v>
      </c>
      <c r="EZG84" s="589" t="s">
        <v>60</v>
      </c>
      <c r="EZH84" s="589" t="s">
        <v>60</v>
      </c>
      <c r="EZI84" s="589" t="s">
        <v>60</v>
      </c>
      <c r="EZJ84" s="589" t="s">
        <v>60</v>
      </c>
      <c r="EZK84" s="589" t="s">
        <v>60</v>
      </c>
      <c r="EZL84" s="589" t="s">
        <v>60</v>
      </c>
      <c r="EZM84" s="589" t="s">
        <v>60</v>
      </c>
      <c r="EZN84" s="589" t="s">
        <v>60</v>
      </c>
      <c r="EZO84" s="589" t="s">
        <v>60</v>
      </c>
      <c r="EZP84" s="589" t="s">
        <v>60</v>
      </c>
      <c r="EZQ84" s="589" t="s">
        <v>60</v>
      </c>
      <c r="EZR84" s="589" t="s">
        <v>60</v>
      </c>
      <c r="EZS84" s="589" t="s">
        <v>60</v>
      </c>
      <c r="EZT84" s="589" t="s">
        <v>60</v>
      </c>
      <c r="EZU84" s="589" t="s">
        <v>60</v>
      </c>
      <c r="EZV84" s="589" t="s">
        <v>60</v>
      </c>
      <c r="EZW84" s="589" t="s">
        <v>60</v>
      </c>
      <c r="EZX84" s="589" t="s">
        <v>60</v>
      </c>
      <c r="EZY84" s="589" t="s">
        <v>60</v>
      </c>
      <c r="EZZ84" s="589" t="s">
        <v>60</v>
      </c>
      <c r="FAA84" s="589" t="s">
        <v>60</v>
      </c>
      <c r="FAB84" s="589" t="s">
        <v>60</v>
      </c>
      <c r="FAC84" s="589" t="s">
        <v>60</v>
      </c>
      <c r="FAD84" s="589" t="s">
        <v>60</v>
      </c>
      <c r="FAE84" s="589" t="s">
        <v>60</v>
      </c>
      <c r="FAF84" s="589" t="s">
        <v>60</v>
      </c>
      <c r="FAG84" s="589" t="s">
        <v>60</v>
      </c>
      <c r="FAH84" s="589" t="s">
        <v>60</v>
      </c>
      <c r="FAI84" s="589" t="s">
        <v>60</v>
      </c>
      <c r="FAJ84" s="589" t="s">
        <v>60</v>
      </c>
      <c r="FAK84" s="589" t="s">
        <v>60</v>
      </c>
      <c r="FAL84" s="589" t="s">
        <v>60</v>
      </c>
      <c r="FAM84" s="589" t="s">
        <v>60</v>
      </c>
      <c r="FAN84" s="589" t="s">
        <v>60</v>
      </c>
      <c r="FAO84" s="589" t="s">
        <v>60</v>
      </c>
      <c r="FAP84" s="589" t="s">
        <v>60</v>
      </c>
      <c r="FAQ84" s="589" t="s">
        <v>60</v>
      </c>
      <c r="FAR84" s="589" t="s">
        <v>60</v>
      </c>
      <c r="FAS84" s="589" t="s">
        <v>60</v>
      </c>
      <c r="FAT84" s="589" t="s">
        <v>60</v>
      </c>
      <c r="FAU84" s="589" t="s">
        <v>60</v>
      </c>
      <c r="FAV84" s="589" t="s">
        <v>60</v>
      </c>
      <c r="FAW84" s="589" t="s">
        <v>60</v>
      </c>
      <c r="FAX84" s="589" t="s">
        <v>60</v>
      </c>
      <c r="FAY84" s="589" t="s">
        <v>60</v>
      </c>
      <c r="FAZ84" s="589" t="s">
        <v>60</v>
      </c>
      <c r="FBA84" s="589" t="s">
        <v>60</v>
      </c>
      <c r="FBB84" s="589" t="s">
        <v>60</v>
      </c>
      <c r="FBC84" s="589" t="s">
        <v>60</v>
      </c>
      <c r="FBD84" s="589" t="s">
        <v>60</v>
      </c>
      <c r="FBE84" s="589" t="s">
        <v>60</v>
      </c>
      <c r="FBF84" s="589" t="s">
        <v>60</v>
      </c>
      <c r="FBG84" s="589" t="s">
        <v>60</v>
      </c>
      <c r="FBH84" s="589" t="s">
        <v>60</v>
      </c>
      <c r="FBI84" s="589" t="s">
        <v>60</v>
      </c>
      <c r="FBJ84" s="589" t="s">
        <v>60</v>
      </c>
      <c r="FBK84" s="589" t="s">
        <v>60</v>
      </c>
      <c r="FBL84" s="589" t="s">
        <v>60</v>
      </c>
      <c r="FBM84" s="589" t="s">
        <v>60</v>
      </c>
      <c r="FBN84" s="589" t="s">
        <v>60</v>
      </c>
      <c r="FBO84" s="589" t="s">
        <v>60</v>
      </c>
      <c r="FBP84" s="589" t="s">
        <v>60</v>
      </c>
      <c r="FBQ84" s="589" t="s">
        <v>60</v>
      </c>
      <c r="FBR84" s="589" t="s">
        <v>60</v>
      </c>
      <c r="FBS84" s="589" t="s">
        <v>60</v>
      </c>
      <c r="FBT84" s="589" t="s">
        <v>60</v>
      </c>
      <c r="FBU84" s="589" t="s">
        <v>60</v>
      </c>
      <c r="FBV84" s="589" t="s">
        <v>60</v>
      </c>
      <c r="FBW84" s="589" t="s">
        <v>60</v>
      </c>
      <c r="FBX84" s="589" t="s">
        <v>60</v>
      </c>
      <c r="FBY84" s="589" t="s">
        <v>60</v>
      </c>
      <c r="FBZ84" s="589" t="s">
        <v>60</v>
      </c>
      <c r="FCA84" s="589" t="s">
        <v>60</v>
      </c>
      <c r="FCB84" s="589" t="s">
        <v>60</v>
      </c>
      <c r="FCC84" s="589" t="s">
        <v>60</v>
      </c>
      <c r="FCD84" s="589" t="s">
        <v>60</v>
      </c>
      <c r="FCE84" s="589" t="s">
        <v>60</v>
      </c>
      <c r="FCF84" s="589" t="s">
        <v>60</v>
      </c>
      <c r="FCG84" s="589" t="s">
        <v>60</v>
      </c>
      <c r="FCH84" s="589" t="s">
        <v>60</v>
      </c>
      <c r="FCI84" s="589" t="s">
        <v>60</v>
      </c>
      <c r="FCJ84" s="589" t="s">
        <v>60</v>
      </c>
      <c r="FCK84" s="589" t="s">
        <v>60</v>
      </c>
      <c r="FCL84" s="589" t="s">
        <v>60</v>
      </c>
      <c r="FCM84" s="589" t="s">
        <v>60</v>
      </c>
      <c r="FCN84" s="589" t="s">
        <v>60</v>
      </c>
      <c r="FCO84" s="589" t="s">
        <v>60</v>
      </c>
      <c r="FCP84" s="589" t="s">
        <v>60</v>
      </c>
      <c r="FCQ84" s="589" t="s">
        <v>60</v>
      </c>
      <c r="FCR84" s="589" t="s">
        <v>60</v>
      </c>
      <c r="FCS84" s="589" t="s">
        <v>60</v>
      </c>
      <c r="FCT84" s="589" t="s">
        <v>60</v>
      </c>
      <c r="FCU84" s="589" t="s">
        <v>60</v>
      </c>
      <c r="FCV84" s="589" t="s">
        <v>60</v>
      </c>
      <c r="FCW84" s="589" t="s">
        <v>60</v>
      </c>
      <c r="FCX84" s="589" t="s">
        <v>60</v>
      </c>
      <c r="FCY84" s="589" t="s">
        <v>60</v>
      </c>
      <c r="FCZ84" s="589" t="s">
        <v>60</v>
      </c>
      <c r="FDA84" s="589" t="s">
        <v>60</v>
      </c>
      <c r="FDB84" s="589" t="s">
        <v>60</v>
      </c>
      <c r="FDC84" s="589" t="s">
        <v>60</v>
      </c>
      <c r="FDD84" s="589" t="s">
        <v>60</v>
      </c>
      <c r="FDE84" s="589" t="s">
        <v>60</v>
      </c>
      <c r="FDF84" s="589" t="s">
        <v>60</v>
      </c>
      <c r="FDG84" s="589" t="s">
        <v>60</v>
      </c>
      <c r="FDH84" s="589" t="s">
        <v>60</v>
      </c>
      <c r="FDI84" s="589" t="s">
        <v>60</v>
      </c>
      <c r="FDJ84" s="589" t="s">
        <v>60</v>
      </c>
      <c r="FDK84" s="589" t="s">
        <v>60</v>
      </c>
      <c r="FDL84" s="589" t="s">
        <v>60</v>
      </c>
      <c r="FDM84" s="589" t="s">
        <v>60</v>
      </c>
      <c r="FDN84" s="589" t="s">
        <v>60</v>
      </c>
      <c r="FDO84" s="589" t="s">
        <v>60</v>
      </c>
      <c r="FDP84" s="589" t="s">
        <v>60</v>
      </c>
      <c r="FDQ84" s="589" t="s">
        <v>60</v>
      </c>
      <c r="FDR84" s="589" t="s">
        <v>60</v>
      </c>
      <c r="FDS84" s="589" t="s">
        <v>60</v>
      </c>
      <c r="FDT84" s="589" t="s">
        <v>60</v>
      </c>
      <c r="FDU84" s="589" t="s">
        <v>60</v>
      </c>
      <c r="FDV84" s="589" t="s">
        <v>60</v>
      </c>
      <c r="FDW84" s="589" t="s">
        <v>60</v>
      </c>
      <c r="FDX84" s="589" t="s">
        <v>60</v>
      </c>
      <c r="FDY84" s="589" t="s">
        <v>60</v>
      </c>
      <c r="FDZ84" s="589" t="s">
        <v>60</v>
      </c>
      <c r="FEA84" s="589" t="s">
        <v>60</v>
      </c>
      <c r="FEB84" s="589" t="s">
        <v>60</v>
      </c>
      <c r="FEC84" s="589" t="s">
        <v>60</v>
      </c>
      <c r="FED84" s="589" t="s">
        <v>60</v>
      </c>
      <c r="FEE84" s="589" t="s">
        <v>60</v>
      </c>
      <c r="FEF84" s="589" t="s">
        <v>60</v>
      </c>
      <c r="FEG84" s="589" t="s">
        <v>60</v>
      </c>
      <c r="FEH84" s="589" t="s">
        <v>60</v>
      </c>
      <c r="FEI84" s="589" t="s">
        <v>60</v>
      </c>
      <c r="FEJ84" s="589" t="s">
        <v>60</v>
      </c>
      <c r="FEK84" s="589" t="s">
        <v>60</v>
      </c>
      <c r="FEL84" s="589" t="s">
        <v>60</v>
      </c>
      <c r="FEM84" s="589" t="s">
        <v>60</v>
      </c>
      <c r="FEN84" s="589" t="s">
        <v>60</v>
      </c>
      <c r="FEO84" s="589" t="s">
        <v>60</v>
      </c>
      <c r="FEP84" s="589" t="s">
        <v>60</v>
      </c>
      <c r="FEQ84" s="589" t="s">
        <v>60</v>
      </c>
      <c r="FER84" s="589" t="s">
        <v>60</v>
      </c>
      <c r="FES84" s="589" t="s">
        <v>60</v>
      </c>
      <c r="FET84" s="589" t="s">
        <v>60</v>
      </c>
      <c r="FEU84" s="589" t="s">
        <v>60</v>
      </c>
      <c r="FEV84" s="589" t="s">
        <v>60</v>
      </c>
      <c r="FEW84" s="589" t="s">
        <v>60</v>
      </c>
      <c r="FEX84" s="589" t="s">
        <v>60</v>
      </c>
      <c r="FEY84" s="589" t="s">
        <v>60</v>
      </c>
      <c r="FEZ84" s="589" t="s">
        <v>60</v>
      </c>
      <c r="FFA84" s="589" t="s">
        <v>60</v>
      </c>
      <c r="FFB84" s="589" t="s">
        <v>60</v>
      </c>
      <c r="FFC84" s="589" t="s">
        <v>60</v>
      </c>
      <c r="FFD84" s="589" t="s">
        <v>60</v>
      </c>
      <c r="FFE84" s="589" t="s">
        <v>60</v>
      </c>
      <c r="FFF84" s="589" t="s">
        <v>60</v>
      </c>
      <c r="FFG84" s="589" t="s">
        <v>60</v>
      </c>
      <c r="FFH84" s="589" t="s">
        <v>60</v>
      </c>
      <c r="FFI84" s="589" t="s">
        <v>60</v>
      </c>
      <c r="FFJ84" s="589" t="s">
        <v>60</v>
      </c>
      <c r="FFK84" s="589" t="s">
        <v>60</v>
      </c>
      <c r="FFL84" s="589" t="s">
        <v>60</v>
      </c>
      <c r="FFM84" s="589" t="s">
        <v>60</v>
      </c>
      <c r="FFN84" s="589" t="s">
        <v>60</v>
      </c>
      <c r="FFO84" s="589" t="s">
        <v>60</v>
      </c>
      <c r="FFP84" s="589" t="s">
        <v>60</v>
      </c>
      <c r="FFQ84" s="589" t="s">
        <v>60</v>
      </c>
      <c r="FFR84" s="589" t="s">
        <v>60</v>
      </c>
      <c r="FFS84" s="589" t="s">
        <v>60</v>
      </c>
      <c r="FFT84" s="589" t="s">
        <v>60</v>
      </c>
      <c r="FFU84" s="589" t="s">
        <v>60</v>
      </c>
      <c r="FFV84" s="589" t="s">
        <v>60</v>
      </c>
      <c r="FFW84" s="589" t="s">
        <v>60</v>
      </c>
      <c r="FFX84" s="589" t="s">
        <v>60</v>
      </c>
      <c r="FFY84" s="589" t="s">
        <v>60</v>
      </c>
      <c r="FFZ84" s="589" t="s">
        <v>60</v>
      </c>
      <c r="FGA84" s="589" t="s">
        <v>60</v>
      </c>
      <c r="FGB84" s="589" t="s">
        <v>60</v>
      </c>
      <c r="FGC84" s="589" t="s">
        <v>60</v>
      </c>
      <c r="FGD84" s="589" t="s">
        <v>60</v>
      </c>
      <c r="FGE84" s="589" t="s">
        <v>60</v>
      </c>
      <c r="FGF84" s="589" t="s">
        <v>60</v>
      </c>
      <c r="FGG84" s="589" t="s">
        <v>60</v>
      </c>
      <c r="FGH84" s="589" t="s">
        <v>60</v>
      </c>
      <c r="FGI84" s="589" t="s">
        <v>60</v>
      </c>
      <c r="FGJ84" s="589" t="s">
        <v>60</v>
      </c>
      <c r="FGK84" s="589" t="s">
        <v>60</v>
      </c>
      <c r="FGL84" s="589" t="s">
        <v>60</v>
      </c>
      <c r="FGM84" s="589" t="s">
        <v>60</v>
      </c>
      <c r="FGN84" s="589" t="s">
        <v>60</v>
      </c>
      <c r="FGO84" s="589" t="s">
        <v>60</v>
      </c>
      <c r="FGP84" s="589" t="s">
        <v>60</v>
      </c>
      <c r="FGQ84" s="589" t="s">
        <v>60</v>
      </c>
      <c r="FGR84" s="589" t="s">
        <v>60</v>
      </c>
      <c r="FGS84" s="589" t="s">
        <v>60</v>
      </c>
      <c r="FGT84" s="589" t="s">
        <v>60</v>
      </c>
      <c r="FGU84" s="589" t="s">
        <v>60</v>
      </c>
      <c r="FGV84" s="589" t="s">
        <v>60</v>
      </c>
      <c r="FGW84" s="589" t="s">
        <v>60</v>
      </c>
      <c r="FGX84" s="589" t="s">
        <v>60</v>
      </c>
      <c r="FGY84" s="589" t="s">
        <v>60</v>
      </c>
      <c r="FGZ84" s="589" t="s">
        <v>60</v>
      </c>
      <c r="FHA84" s="589" t="s">
        <v>60</v>
      </c>
      <c r="FHB84" s="589" t="s">
        <v>60</v>
      </c>
      <c r="FHC84" s="589" t="s">
        <v>60</v>
      </c>
      <c r="FHD84" s="589" t="s">
        <v>60</v>
      </c>
      <c r="FHE84" s="589" t="s">
        <v>60</v>
      </c>
      <c r="FHF84" s="589" t="s">
        <v>60</v>
      </c>
      <c r="FHG84" s="589" t="s">
        <v>60</v>
      </c>
      <c r="FHH84" s="589" t="s">
        <v>60</v>
      </c>
      <c r="FHI84" s="589" t="s">
        <v>60</v>
      </c>
      <c r="FHJ84" s="589" t="s">
        <v>60</v>
      </c>
      <c r="FHK84" s="589" t="s">
        <v>60</v>
      </c>
      <c r="FHL84" s="589" t="s">
        <v>60</v>
      </c>
      <c r="FHM84" s="589" t="s">
        <v>60</v>
      </c>
      <c r="FHN84" s="589" t="s">
        <v>60</v>
      </c>
      <c r="FHO84" s="589" t="s">
        <v>60</v>
      </c>
      <c r="FHP84" s="589" t="s">
        <v>60</v>
      </c>
      <c r="FHQ84" s="589" t="s">
        <v>60</v>
      </c>
      <c r="FHR84" s="589" t="s">
        <v>60</v>
      </c>
      <c r="FHS84" s="589" t="s">
        <v>60</v>
      </c>
      <c r="FHT84" s="589" t="s">
        <v>60</v>
      </c>
      <c r="FHU84" s="589" t="s">
        <v>60</v>
      </c>
      <c r="FHV84" s="589" t="s">
        <v>60</v>
      </c>
      <c r="FHW84" s="589" t="s">
        <v>60</v>
      </c>
      <c r="FHX84" s="589" t="s">
        <v>60</v>
      </c>
      <c r="FHY84" s="589" t="s">
        <v>60</v>
      </c>
      <c r="FHZ84" s="589" t="s">
        <v>60</v>
      </c>
      <c r="FIA84" s="589" t="s">
        <v>60</v>
      </c>
      <c r="FIB84" s="589" t="s">
        <v>60</v>
      </c>
      <c r="FIC84" s="589" t="s">
        <v>60</v>
      </c>
      <c r="FID84" s="589" t="s">
        <v>60</v>
      </c>
      <c r="FIE84" s="589" t="s">
        <v>60</v>
      </c>
      <c r="FIF84" s="589" t="s">
        <v>60</v>
      </c>
      <c r="FIG84" s="589" t="s">
        <v>60</v>
      </c>
      <c r="FIH84" s="589" t="s">
        <v>60</v>
      </c>
      <c r="FII84" s="589" t="s">
        <v>60</v>
      </c>
      <c r="FIJ84" s="589" t="s">
        <v>60</v>
      </c>
      <c r="FIK84" s="589" t="s">
        <v>60</v>
      </c>
      <c r="FIL84" s="589" t="s">
        <v>60</v>
      </c>
      <c r="FIM84" s="589" t="s">
        <v>60</v>
      </c>
      <c r="FIN84" s="589" t="s">
        <v>60</v>
      </c>
      <c r="FIO84" s="589" t="s">
        <v>60</v>
      </c>
      <c r="FIP84" s="589" t="s">
        <v>60</v>
      </c>
      <c r="FIQ84" s="589" t="s">
        <v>60</v>
      </c>
      <c r="FIR84" s="589" t="s">
        <v>60</v>
      </c>
      <c r="FIS84" s="589" t="s">
        <v>60</v>
      </c>
      <c r="FIT84" s="589" t="s">
        <v>60</v>
      </c>
      <c r="FIU84" s="589" t="s">
        <v>60</v>
      </c>
      <c r="FIV84" s="589" t="s">
        <v>60</v>
      </c>
      <c r="FIW84" s="589" t="s">
        <v>60</v>
      </c>
      <c r="FIX84" s="589" t="s">
        <v>60</v>
      </c>
      <c r="FIY84" s="589" t="s">
        <v>60</v>
      </c>
      <c r="FIZ84" s="589" t="s">
        <v>60</v>
      </c>
      <c r="FJA84" s="589" t="s">
        <v>60</v>
      </c>
      <c r="FJB84" s="589" t="s">
        <v>60</v>
      </c>
      <c r="FJC84" s="589" t="s">
        <v>60</v>
      </c>
      <c r="FJD84" s="589" t="s">
        <v>60</v>
      </c>
      <c r="FJE84" s="589" t="s">
        <v>60</v>
      </c>
      <c r="FJF84" s="589" t="s">
        <v>60</v>
      </c>
      <c r="FJG84" s="589" t="s">
        <v>60</v>
      </c>
      <c r="FJH84" s="589" t="s">
        <v>60</v>
      </c>
      <c r="FJI84" s="589" t="s">
        <v>60</v>
      </c>
      <c r="FJJ84" s="589" t="s">
        <v>60</v>
      </c>
      <c r="FJK84" s="589" t="s">
        <v>60</v>
      </c>
      <c r="FJL84" s="589" t="s">
        <v>60</v>
      </c>
      <c r="FJM84" s="589" t="s">
        <v>60</v>
      </c>
      <c r="FJN84" s="589" t="s">
        <v>60</v>
      </c>
      <c r="FJO84" s="589" t="s">
        <v>60</v>
      </c>
      <c r="FJP84" s="589" t="s">
        <v>60</v>
      </c>
      <c r="FJQ84" s="589" t="s">
        <v>60</v>
      </c>
      <c r="FJR84" s="589" t="s">
        <v>60</v>
      </c>
      <c r="FJS84" s="589" t="s">
        <v>60</v>
      </c>
      <c r="FJT84" s="589" t="s">
        <v>60</v>
      </c>
      <c r="FJU84" s="589" t="s">
        <v>60</v>
      </c>
      <c r="FJV84" s="589" t="s">
        <v>60</v>
      </c>
      <c r="FJW84" s="589" t="s">
        <v>60</v>
      </c>
      <c r="FJX84" s="589" t="s">
        <v>60</v>
      </c>
      <c r="FJY84" s="589" t="s">
        <v>60</v>
      </c>
      <c r="FJZ84" s="589" t="s">
        <v>60</v>
      </c>
      <c r="FKA84" s="589" t="s">
        <v>60</v>
      </c>
      <c r="FKB84" s="589" t="s">
        <v>60</v>
      </c>
      <c r="FKC84" s="589" t="s">
        <v>60</v>
      </c>
      <c r="FKD84" s="589" t="s">
        <v>60</v>
      </c>
      <c r="FKE84" s="589" t="s">
        <v>60</v>
      </c>
      <c r="FKF84" s="589" t="s">
        <v>60</v>
      </c>
      <c r="FKG84" s="589" t="s">
        <v>60</v>
      </c>
      <c r="FKH84" s="589" t="s">
        <v>60</v>
      </c>
      <c r="FKI84" s="589" t="s">
        <v>60</v>
      </c>
      <c r="FKJ84" s="589" t="s">
        <v>60</v>
      </c>
      <c r="FKK84" s="589" t="s">
        <v>60</v>
      </c>
      <c r="FKL84" s="589" t="s">
        <v>60</v>
      </c>
      <c r="FKM84" s="589" t="s">
        <v>60</v>
      </c>
      <c r="FKN84" s="589" t="s">
        <v>60</v>
      </c>
      <c r="FKO84" s="589" t="s">
        <v>60</v>
      </c>
      <c r="FKP84" s="589" t="s">
        <v>60</v>
      </c>
      <c r="FKQ84" s="589" t="s">
        <v>60</v>
      </c>
      <c r="FKR84" s="589" t="s">
        <v>60</v>
      </c>
      <c r="FKS84" s="589" t="s">
        <v>60</v>
      </c>
      <c r="FKT84" s="589" t="s">
        <v>60</v>
      </c>
      <c r="FKU84" s="589" t="s">
        <v>60</v>
      </c>
      <c r="FKV84" s="589" t="s">
        <v>60</v>
      </c>
      <c r="FKW84" s="589" t="s">
        <v>60</v>
      </c>
      <c r="FKX84" s="589" t="s">
        <v>60</v>
      </c>
      <c r="FKY84" s="589" t="s">
        <v>60</v>
      </c>
      <c r="FKZ84" s="589" t="s">
        <v>60</v>
      </c>
      <c r="FLA84" s="589" t="s">
        <v>60</v>
      </c>
      <c r="FLB84" s="589" t="s">
        <v>60</v>
      </c>
      <c r="FLC84" s="589" t="s">
        <v>60</v>
      </c>
      <c r="FLD84" s="589" t="s">
        <v>60</v>
      </c>
      <c r="FLE84" s="589" t="s">
        <v>60</v>
      </c>
      <c r="FLF84" s="589" t="s">
        <v>60</v>
      </c>
      <c r="FLG84" s="589" t="s">
        <v>60</v>
      </c>
      <c r="FLH84" s="589" t="s">
        <v>60</v>
      </c>
      <c r="FLI84" s="589" t="s">
        <v>60</v>
      </c>
      <c r="FLJ84" s="589" t="s">
        <v>60</v>
      </c>
      <c r="FLK84" s="589" t="s">
        <v>60</v>
      </c>
      <c r="FLL84" s="589" t="s">
        <v>60</v>
      </c>
      <c r="FLM84" s="589" t="s">
        <v>60</v>
      </c>
      <c r="FLN84" s="589" t="s">
        <v>60</v>
      </c>
      <c r="FLO84" s="589" t="s">
        <v>60</v>
      </c>
      <c r="FLP84" s="589" t="s">
        <v>60</v>
      </c>
      <c r="FLQ84" s="589" t="s">
        <v>60</v>
      </c>
      <c r="FLR84" s="589" t="s">
        <v>60</v>
      </c>
      <c r="FLS84" s="589" t="s">
        <v>60</v>
      </c>
      <c r="FLT84" s="589" t="s">
        <v>60</v>
      </c>
      <c r="FLU84" s="589" t="s">
        <v>60</v>
      </c>
      <c r="FLV84" s="589" t="s">
        <v>60</v>
      </c>
      <c r="FLW84" s="589" t="s">
        <v>60</v>
      </c>
      <c r="FLX84" s="589" t="s">
        <v>60</v>
      </c>
      <c r="FLY84" s="589" t="s">
        <v>60</v>
      </c>
      <c r="FLZ84" s="589" t="s">
        <v>60</v>
      </c>
      <c r="FMA84" s="589" t="s">
        <v>60</v>
      </c>
      <c r="FMB84" s="589" t="s">
        <v>60</v>
      </c>
      <c r="FMC84" s="589" t="s">
        <v>60</v>
      </c>
      <c r="FMD84" s="589" t="s">
        <v>60</v>
      </c>
      <c r="FME84" s="589" t="s">
        <v>60</v>
      </c>
      <c r="FMF84" s="589" t="s">
        <v>60</v>
      </c>
      <c r="FMG84" s="589" t="s">
        <v>60</v>
      </c>
      <c r="FMH84" s="589" t="s">
        <v>60</v>
      </c>
      <c r="FMI84" s="589" t="s">
        <v>60</v>
      </c>
      <c r="FMJ84" s="589" t="s">
        <v>60</v>
      </c>
      <c r="FMK84" s="589" t="s">
        <v>60</v>
      </c>
      <c r="FML84" s="589" t="s">
        <v>60</v>
      </c>
      <c r="FMM84" s="589" t="s">
        <v>60</v>
      </c>
      <c r="FMN84" s="589" t="s">
        <v>60</v>
      </c>
      <c r="FMO84" s="589" t="s">
        <v>60</v>
      </c>
      <c r="FMP84" s="589" t="s">
        <v>60</v>
      </c>
      <c r="FMQ84" s="589" t="s">
        <v>60</v>
      </c>
      <c r="FMR84" s="589" t="s">
        <v>60</v>
      </c>
      <c r="FMS84" s="589" t="s">
        <v>60</v>
      </c>
      <c r="FMT84" s="589" t="s">
        <v>60</v>
      </c>
      <c r="FMU84" s="589" t="s">
        <v>60</v>
      </c>
      <c r="FMV84" s="589" t="s">
        <v>60</v>
      </c>
      <c r="FMW84" s="589" t="s">
        <v>60</v>
      </c>
      <c r="FMX84" s="589" t="s">
        <v>60</v>
      </c>
      <c r="FMY84" s="589" t="s">
        <v>60</v>
      </c>
      <c r="FMZ84" s="589" t="s">
        <v>60</v>
      </c>
      <c r="FNA84" s="589" t="s">
        <v>60</v>
      </c>
      <c r="FNB84" s="589" t="s">
        <v>60</v>
      </c>
      <c r="FNC84" s="589" t="s">
        <v>60</v>
      </c>
      <c r="FND84" s="589" t="s">
        <v>60</v>
      </c>
      <c r="FNE84" s="589" t="s">
        <v>60</v>
      </c>
      <c r="FNF84" s="589" t="s">
        <v>60</v>
      </c>
      <c r="FNG84" s="589" t="s">
        <v>60</v>
      </c>
      <c r="FNH84" s="589" t="s">
        <v>60</v>
      </c>
      <c r="FNI84" s="589" t="s">
        <v>60</v>
      </c>
      <c r="FNJ84" s="589" t="s">
        <v>60</v>
      </c>
      <c r="FNK84" s="589" t="s">
        <v>60</v>
      </c>
      <c r="FNL84" s="589" t="s">
        <v>60</v>
      </c>
      <c r="FNM84" s="589" t="s">
        <v>60</v>
      </c>
      <c r="FNN84" s="589" t="s">
        <v>60</v>
      </c>
      <c r="FNO84" s="589" t="s">
        <v>60</v>
      </c>
      <c r="FNP84" s="589" t="s">
        <v>60</v>
      </c>
      <c r="FNQ84" s="589" t="s">
        <v>60</v>
      </c>
      <c r="FNR84" s="589" t="s">
        <v>60</v>
      </c>
      <c r="FNS84" s="589" t="s">
        <v>60</v>
      </c>
      <c r="FNT84" s="589" t="s">
        <v>60</v>
      </c>
      <c r="FNU84" s="589" t="s">
        <v>60</v>
      </c>
      <c r="FNV84" s="589" t="s">
        <v>60</v>
      </c>
      <c r="FNW84" s="589" t="s">
        <v>60</v>
      </c>
      <c r="FNX84" s="589" t="s">
        <v>60</v>
      </c>
      <c r="FNY84" s="589" t="s">
        <v>60</v>
      </c>
      <c r="FNZ84" s="589" t="s">
        <v>60</v>
      </c>
      <c r="FOA84" s="589" t="s">
        <v>60</v>
      </c>
      <c r="FOB84" s="589" t="s">
        <v>60</v>
      </c>
      <c r="FOC84" s="589" t="s">
        <v>60</v>
      </c>
      <c r="FOD84" s="589" t="s">
        <v>60</v>
      </c>
      <c r="FOE84" s="589" t="s">
        <v>60</v>
      </c>
      <c r="FOF84" s="589" t="s">
        <v>60</v>
      </c>
      <c r="FOG84" s="589" t="s">
        <v>60</v>
      </c>
      <c r="FOH84" s="589" t="s">
        <v>60</v>
      </c>
      <c r="FOI84" s="589" t="s">
        <v>60</v>
      </c>
      <c r="FOJ84" s="589" t="s">
        <v>60</v>
      </c>
      <c r="FOK84" s="589" t="s">
        <v>60</v>
      </c>
      <c r="FOL84" s="589" t="s">
        <v>60</v>
      </c>
      <c r="FOM84" s="589" t="s">
        <v>60</v>
      </c>
      <c r="FON84" s="589" t="s">
        <v>60</v>
      </c>
      <c r="FOO84" s="589" t="s">
        <v>60</v>
      </c>
      <c r="FOP84" s="589" t="s">
        <v>60</v>
      </c>
      <c r="FOQ84" s="589" t="s">
        <v>60</v>
      </c>
      <c r="FOR84" s="589" t="s">
        <v>60</v>
      </c>
      <c r="FOS84" s="589" t="s">
        <v>60</v>
      </c>
      <c r="FOT84" s="589" t="s">
        <v>60</v>
      </c>
      <c r="FOU84" s="589" t="s">
        <v>60</v>
      </c>
      <c r="FOV84" s="589" t="s">
        <v>60</v>
      </c>
      <c r="FOW84" s="589" t="s">
        <v>60</v>
      </c>
      <c r="FOX84" s="589" t="s">
        <v>60</v>
      </c>
      <c r="FOY84" s="589" t="s">
        <v>60</v>
      </c>
      <c r="FOZ84" s="589" t="s">
        <v>60</v>
      </c>
      <c r="FPA84" s="589" t="s">
        <v>60</v>
      </c>
      <c r="FPB84" s="589" t="s">
        <v>60</v>
      </c>
      <c r="FPC84" s="589" t="s">
        <v>60</v>
      </c>
      <c r="FPD84" s="589" t="s">
        <v>60</v>
      </c>
      <c r="FPE84" s="589" t="s">
        <v>60</v>
      </c>
      <c r="FPF84" s="589" t="s">
        <v>60</v>
      </c>
      <c r="FPG84" s="589" t="s">
        <v>60</v>
      </c>
      <c r="FPH84" s="589" t="s">
        <v>60</v>
      </c>
      <c r="FPI84" s="589" t="s">
        <v>60</v>
      </c>
      <c r="FPJ84" s="589" t="s">
        <v>60</v>
      </c>
      <c r="FPK84" s="589" t="s">
        <v>60</v>
      </c>
      <c r="FPL84" s="589" t="s">
        <v>60</v>
      </c>
      <c r="FPM84" s="589" t="s">
        <v>60</v>
      </c>
      <c r="FPN84" s="589" t="s">
        <v>60</v>
      </c>
      <c r="FPO84" s="589" t="s">
        <v>60</v>
      </c>
      <c r="FPP84" s="589" t="s">
        <v>60</v>
      </c>
      <c r="FPQ84" s="589" t="s">
        <v>60</v>
      </c>
      <c r="FPR84" s="589" t="s">
        <v>60</v>
      </c>
      <c r="FPS84" s="589" t="s">
        <v>60</v>
      </c>
      <c r="FPT84" s="589" t="s">
        <v>60</v>
      </c>
      <c r="FPU84" s="589" t="s">
        <v>60</v>
      </c>
      <c r="FPV84" s="589" t="s">
        <v>60</v>
      </c>
      <c r="FPW84" s="589" t="s">
        <v>60</v>
      </c>
      <c r="FPX84" s="589" t="s">
        <v>60</v>
      </c>
      <c r="FPY84" s="589" t="s">
        <v>60</v>
      </c>
      <c r="FPZ84" s="589" t="s">
        <v>60</v>
      </c>
      <c r="FQA84" s="589" t="s">
        <v>60</v>
      </c>
      <c r="FQB84" s="589" t="s">
        <v>60</v>
      </c>
      <c r="FQC84" s="589" t="s">
        <v>60</v>
      </c>
      <c r="FQD84" s="589" t="s">
        <v>60</v>
      </c>
      <c r="FQE84" s="589" t="s">
        <v>60</v>
      </c>
      <c r="FQF84" s="589" t="s">
        <v>60</v>
      </c>
      <c r="FQG84" s="589" t="s">
        <v>60</v>
      </c>
      <c r="FQH84" s="589" t="s">
        <v>60</v>
      </c>
      <c r="FQI84" s="589" t="s">
        <v>60</v>
      </c>
      <c r="FQJ84" s="589" t="s">
        <v>60</v>
      </c>
      <c r="FQK84" s="589" t="s">
        <v>60</v>
      </c>
      <c r="FQL84" s="589" t="s">
        <v>60</v>
      </c>
      <c r="FQM84" s="589" t="s">
        <v>60</v>
      </c>
      <c r="FQN84" s="589" t="s">
        <v>60</v>
      </c>
      <c r="FQO84" s="589" t="s">
        <v>60</v>
      </c>
      <c r="FQP84" s="589" t="s">
        <v>60</v>
      </c>
      <c r="FQQ84" s="589" t="s">
        <v>60</v>
      </c>
      <c r="FQR84" s="589" t="s">
        <v>60</v>
      </c>
      <c r="FQS84" s="589" t="s">
        <v>60</v>
      </c>
      <c r="FQT84" s="589" t="s">
        <v>60</v>
      </c>
      <c r="FQU84" s="589" t="s">
        <v>60</v>
      </c>
      <c r="FQV84" s="589" t="s">
        <v>60</v>
      </c>
      <c r="FQW84" s="589" t="s">
        <v>60</v>
      </c>
      <c r="FQX84" s="589" t="s">
        <v>60</v>
      </c>
      <c r="FQY84" s="589" t="s">
        <v>60</v>
      </c>
      <c r="FQZ84" s="589" t="s">
        <v>60</v>
      </c>
      <c r="FRA84" s="589" t="s">
        <v>60</v>
      </c>
      <c r="FRB84" s="589" t="s">
        <v>60</v>
      </c>
      <c r="FRC84" s="589" t="s">
        <v>60</v>
      </c>
      <c r="FRD84" s="589" t="s">
        <v>60</v>
      </c>
      <c r="FRE84" s="589" t="s">
        <v>60</v>
      </c>
      <c r="FRF84" s="589" t="s">
        <v>60</v>
      </c>
      <c r="FRG84" s="589" t="s">
        <v>60</v>
      </c>
      <c r="FRH84" s="589" t="s">
        <v>60</v>
      </c>
      <c r="FRI84" s="589" t="s">
        <v>60</v>
      </c>
      <c r="FRJ84" s="589" t="s">
        <v>60</v>
      </c>
      <c r="FRK84" s="589" t="s">
        <v>60</v>
      </c>
      <c r="FRL84" s="589" t="s">
        <v>60</v>
      </c>
      <c r="FRM84" s="589" t="s">
        <v>60</v>
      </c>
      <c r="FRN84" s="589" t="s">
        <v>60</v>
      </c>
      <c r="FRO84" s="589" t="s">
        <v>60</v>
      </c>
      <c r="FRP84" s="589" t="s">
        <v>60</v>
      </c>
      <c r="FRQ84" s="589" t="s">
        <v>60</v>
      </c>
      <c r="FRR84" s="589" t="s">
        <v>60</v>
      </c>
      <c r="FRS84" s="589" t="s">
        <v>60</v>
      </c>
      <c r="FRT84" s="589" t="s">
        <v>60</v>
      </c>
      <c r="FRU84" s="589" t="s">
        <v>60</v>
      </c>
      <c r="FRV84" s="589" t="s">
        <v>60</v>
      </c>
      <c r="FRW84" s="589" t="s">
        <v>60</v>
      </c>
      <c r="FRX84" s="589" t="s">
        <v>60</v>
      </c>
      <c r="FRY84" s="589" t="s">
        <v>60</v>
      </c>
      <c r="FRZ84" s="589" t="s">
        <v>60</v>
      </c>
      <c r="FSA84" s="589" t="s">
        <v>60</v>
      </c>
      <c r="FSB84" s="589" t="s">
        <v>60</v>
      </c>
      <c r="FSC84" s="589" t="s">
        <v>60</v>
      </c>
      <c r="FSD84" s="589" t="s">
        <v>60</v>
      </c>
      <c r="FSE84" s="589" t="s">
        <v>60</v>
      </c>
      <c r="FSF84" s="589" t="s">
        <v>60</v>
      </c>
      <c r="FSG84" s="589" t="s">
        <v>60</v>
      </c>
      <c r="FSH84" s="589" t="s">
        <v>60</v>
      </c>
      <c r="FSI84" s="589" t="s">
        <v>60</v>
      </c>
      <c r="FSJ84" s="589" t="s">
        <v>60</v>
      </c>
      <c r="FSK84" s="589" t="s">
        <v>60</v>
      </c>
      <c r="FSL84" s="589" t="s">
        <v>60</v>
      </c>
      <c r="FSM84" s="589" t="s">
        <v>60</v>
      </c>
      <c r="FSN84" s="589" t="s">
        <v>60</v>
      </c>
      <c r="FSO84" s="589" t="s">
        <v>60</v>
      </c>
      <c r="FSP84" s="589" t="s">
        <v>60</v>
      </c>
      <c r="FSQ84" s="589" t="s">
        <v>60</v>
      </c>
      <c r="FSR84" s="589" t="s">
        <v>60</v>
      </c>
      <c r="FSS84" s="589" t="s">
        <v>60</v>
      </c>
      <c r="FST84" s="589" t="s">
        <v>60</v>
      </c>
      <c r="FSU84" s="589" t="s">
        <v>60</v>
      </c>
      <c r="FSV84" s="589" t="s">
        <v>60</v>
      </c>
      <c r="FSW84" s="589" t="s">
        <v>60</v>
      </c>
      <c r="FSX84" s="589" t="s">
        <v>60</v>
      </c>
      <c r="FSY84" s="589" t="s">
        <v>60</v>
      </c>
      <c r="FSZ84" s="589" t="s">
        <v>60</v>
      </c>
      <c r="FTA84" s="589" t="s">
        <v>60</v>
      </c>
      <c r="FTB84" s="589" t="s">
        <v>60</v>
      </c>
      <c r="FTC84" s="589" t="s">
        <v>60</v>
      </c>
      <c r="FTD84" s="589" t="s">
        <v>60</v>
      </c>
      <c r="FTE84" s="589" t="s">
        <v>60</v>
      </c>
      <c r="FTF84" s="589" t="s">
        <v>60</v>
      </c>
      <c r="FTG84" s="589" t="s">
        <v>60</v>
      </c>
      <c r="FTH84" s="589" t="s">
        <v>60</v>
      </c>
      <c r="FTI84" s="589" t="s">
        <v>60</v>
      </c>
      <c r="FTJ84" s="589" t="s">
        <v>60</v>
      </c>
      <c r="FTK84" s="589" t="s">
        <v>60</v>
      </c>
      <c r="FTL84" s="589" t="s">
        <v>60</v>
      </c>
      <c r="FTM84" s="589" t="s">
        <v>60</v>
      </c>
      <c r="FTN84" s="589" t="s">
        <v>60</v>
      </c>
      <c r="FTO84" s="589" t="s">
        <v>60</v>
      </c>
      <c r="FTP84" s="589" t="s">
        <v>60</v>
      </c>
      <c r="FTQ84" s="589" t="s">
        <v>60</v>
      </c>
      <c r="FTR84" s="589" t="s">
        <v>60</v>
      </c>
      <c r="FTS84" s="589" t="s">
        <v>60</v>
      </c>
      <c r="FTT84" s="589" t="s">
        <v>60</v>
      </c>
      <c r="FTU84" s="589" t="s">
        <v>60</v>
      </c>
      <c r="FTV84" s="589" t="s">
        <v>60</v>
      </c>
      <c r="FTW84" s="589" t="s">
        <v>60</v>
      </c>
      <c r="FTX84" s="589" t="s">
        <v>60</v>
      </c>
      <c r="FTY84" s="589" t="s">
        <v>60</v>
      </c>
      <c r="FTZ84" s="589" t="s">
        <v>60</v>
      </c>
      <c r="FUA84" s="589" t="s">
        <v>60</v>
      </c>
      <c r="FUB84" s="589" t="s">
        <v>60</v>
      </c>
      <c r="FUC84" s="589" t="s">
        <v>60</v>
      </c>
      <c r="FUD84" s="589" t="s">
        <v>60</v>
      </c>
      <c r="FUE84" s="589" t="s">
        <v>60</v>
      </c>
      <c r="FUF84" s="589" t="s">
        <v>60</v>
      </c>
      <c r="FUG84" s="589" t="s">
        <v>60</v>
      </c>
      <c r="FUH84" s="589" t="s">
        <v>60</v>
      </c>
      <c r="FUI84" s="589" t="s">
        <v>60</v>
      </c>
      <c r="FUJ84" s="589" t="s">
        <v>60</v>
      </c>
      <c r="FUK84" s="589" t="s">
        <v>60</v>
      </c>
      <c r="FUL84" s="589" t="s">
        <v>60</v>
      </c>
      <c r="FUM84" s="589" t="s">
        <v>60</v>
      </c>
      <c r="FUN84" s="589" t="s">
        <v>60</v>
      </c>
      <c r="FUO84" s="589" t="s">
        <v>60</v>
      </c>
      <c r="FUP84" s="589" t="s">
        <v>60</v>
      </c>
      <c r="FUQ84" s="589" t="s">
        <v>60</v>
      </c>
      <c r="FUR84" s="589" t="s">
        <v>60</v>
      </c>
      <c r="FUS84" s="589" t="s">
        <v>60</v>
      </c>
      <c r="FUT84" s="589" t="s">
        <v>60</v>
      </c>
      <c r="FUU84" s="589" t="s">
        <v>60</v>
      </c>
      <c r="FUV84" s="589" t="s">
        <v>60</v>
      </c>
      <c r="FUW84" s="589" t="s">
        <v>60</v>
      </c>
      <c r="FUX84" s="589" t="s">
        <v>60</v>
      </c>
      <c r="FUY84" s="589" t="s">
        <v>60</v>
      </c>
      <c r="FUZ84" s="589" t="s">
        <v>60</v>
      </c>
      <c r="FVA84" s="589" t="s">
        <v>60</v>
      </c>
      <c r="FVB84" s="589" t="s">
        <v>60</v>
      </c>
      <c r="FVC84" s="589" t="s">
        <v>60</v>
      </c>
      <c r="FVD84" s="589" t="s">
        <v>60</v>
      </c>
      <c r="FVE84" s="589" t="s">
        <v>60</v>
      </c>
      <c r="FVF84" s="589" t="s">
        <v>60</v>
      </c>
      <c r="FVG84" s="589" t="s">
        <v>60</v>
      </c>
      <c r="FVH84" s="589" t="s">
        <v>60</v>
      </c>
      <c r="FVI84" s="589" t="s">
        <v>60</v>
      </c>
      <c r="FVJ84" s="589" t="s">
        <v>60</v>
      </c>
      <c r="FVK84" s="589" t="s">
        <v>60</v>
      </c>
      <c r="FVL84" s="589" t="s">
        <v>60</v>
      </c>
      <c r="FVM84" s="589" t="s">
        <v>60</v>
      </c>
      <c r="FVN84" s="589" t="s">
        <v>60</v>
      </c>
      <c r="FVO84" s="589" t="s">
        <v>60</v>
      </c>
      <c r="FVP84" s="589" t="s">
        <v>60</v>
      </c>
      <c r="FVQ84" s="589" t="s">
        <v>60</v>
      </c>
      <c r="FVR84" s="589" t="s">
        <v>60</v>
      </c>
      <c r="FVS84" s="589" t="s">
        <v>60</v>
      </c>
      <c r="FVT84" s="589" t="s">
        <v>60</v>
      </c>
      <c r="FVU84" s="589" t="s">
        <v>60</v>
      </c>
      <c r="FVV84" s="589" t="s">
        <v>60</v>
      </c>
      <c r="FVW84" s="589" t="s">
        <v>60</v>
      </c>
      <c r="FVX84" s="589" t="s">
        <v>60</v>
      </c>
      <c r="FVY84" s="589" t="s">
        <v>60</v>
      </c>
      <c r="FVZ84" s="589" t="s">
        <v>60</v>
      </c>
      <c r="FWA84" s="589" t="s">
        <v>60</v>
      </c>
      <c r="FWB84" s="589" t="s">
        <v>60</v>
      </c>
      <c r="FWC84" s="589" t="s">
        <v>60</v>
      </c>
      <c r="FWD84" s="589" t="s">
        <v>60</v>
      </c>
      <c r="FWE84" s="589" t="s">
        <v>60</v>
      </c>
      <c r="FWF84" s="589" t="s">
        <v>60</v>
      </c>
      <c r="FWG84" s="589" t="s">
        <v>60</v>
      </c>
      <c r="FWH84" s="589" t="s">
        <v>60</v>
      </c>
      <c r="FWI84" s="589" t="s">
        <v>60</v>
      </c>
      <c r="FWJ84" s="589" t="s">
        <v>60</v>
      </c>
      <c r="FWK84" s="589" t="s">
        <v>60</v>
      </c>
      <c r="FWL84" s="589" t="s">
        <v>60</v>
      </c>
      <c r="FWM84" s="589" t="s">
        <v>60</v>
      </c>
      <c r="FWN84" s="589" t="s">
        <v>60</v>
      </c>
      <c r="FWO84" s="589" t="s">
        <v>60</v>
      </c>
      <c r="FWP84" s="589" t="s">
        <v>60</v>
      </c>
      <c r="FWQ84" s="589" t="s">
        <v>60</v>
      </c>
      <c r="FWR84" s="589" t="s">
        <v>60</v>
      </c>
      <c r="FWS84" s="589" t="s">
        <v>60</v>
      </c>
      <c r="FWT84" s="589" t="s">
        <v>60</v>
      </c>
      <c r="FWU84" s="589" t="s">
        <v>60</v>
      </c>
      <c r="FWV84" s="589" t="s">
        <v>60</v>
      </c>
      <c r="FWW84" s="589" t="s">
        <v>60</v>
      </c>
      <c r="FWX84" s="589" t="s">
        <v>60</v>
      </c>
      <c r="FWY84" s="589" t="s">
        <v>60</v>
      </c>
      <c r="FWZ84" s="589" t="s">
        <v>60</v>
      </c>
      <c r="FXA84" s="589" t="s">
        <v>60</v>
      </c>
      <c r="FXB84" s="589" t="s">
        <v>60</v>
      </c>
      <c r="FXC84" s="589" t="s">
        <v>60</v>
      </c>
      <c r="FXD84" s="589" t="s">
        <v>60</v>
      </c>
      <c r="FXE84" s="589" t="s">
        <v>60</v>
      </c>
      <c r="FXF84" s="589" t="s">
        <v>60</v>
      </c>
      <c r="FXG84" s="589" t="s">
        <v>60</v>
      </c>
      <c r="FXH84" s="589" t="s">
        <v>60</v>
      </c>
      <c r="FXI84" s="589" t="s">
        <v>60</v>
      </c>
      <c r="FXJ84" s="589" t="s">
        <v>60</v>
      </c>
      <c r="FXK84" s="589" t="s">
        <v>60</v>
      </c>
      <c r="FXL84" s="589" t="s">
        <v>60</v>
      </c>
      <c r="FXM84" s="589" t="s">
        <v>60</v>
      </c>
      <c r="FXN84" s="589" t="s">
        <v>60</v>
      </c>
      <c r="FXO84" s="589" t="s">
        <v>60</v>
      </c>
      <c r="FXP84" s="589" t="s">
        <v>60</v>
      </c>
      <c r="FXQ84" s="589" t="s">
        <v>60</v>
      </c>
      <c r="FXR84" s="589" t="s">
        <v>60</v>
      </c>
      <c r="FXS84" s="589" t="s">
        <v>60</v>
      </c>
      <c r="FXT84" s="589" t="s">
        <v>60</v>
      </c>
      <c r="FXU84" s="589" t="s">
        <v>60</v>
      </c>
      <c r="FXV84" s="589" t="s">
        <v>60</v>
      </c>
      <c r="FXW84" s="589" t="s">
        <v>60</v>
      </c>
      <c r="FXX84" s="589" t="s">
        <v>60</v>
      </c>
      <c r="FXY84" s="589" t="s">
        <v>60</v>
      </c>
      <c r="FXZ84" s="589" t="s">
        <v>60</v>
      </c>
      <c r="FYA84" s="589" t="s">
        <v>60</v>
      </c>
      <c r="FYB84" s="589" t="s">
        <v>60</v>
      </c>
      <c r="FYC84" s="589" t="s">
        <v>60</v>
      </c>
      <c r="FYD84" s="589" t="s">
        <v>60</v>
      </c>
      <c r="FYE84" s="589" t="s">
        <v>60</v>
      </c>
      <c r="FYF84" s="589" t="s">
        <v>60</v>
      </c>
      <c r="FYG84" s="589" t="s">
        <v>60</v>
      </c>
      <c r="FYH84" s="589" t="s">
        <v>60</v>
      </c>
      <c r="FYI84" s="589" t="s">
        <v>60</v>
      </c>
      <c r="FYJ84" s="589" t="s">
        <v>60</v>
      </c>
      <c r="FYK84" s="589" t="s">
        <v>60</v>
      </c>
      <c r="FYL84" s="589" t="s">
        <v>60</v>
      </c>
      <c r="FYM84" s="589" t="s">
        <v>60</v>
      </c>
      <c r="FYN84" s="589" t="s">
        <v>60</v>
      </c>
      <c r="FYO84" s="589" t="s">
        <v>60</v>
      </c>
      <c r="FYP84" s="589" t="s">
        <v>60</v>
      </c>
      <c r="FYQ84" s="589" t="s">
        <v>60</v>
      </c>
      <c r="FYR84" s="589" t="s">
        <v>60</v>
      </c>
      <c r="FYS84" s="589" t="s">
        <v>60</v>
      </c>
      <c r="FYT84" s="589" t="s">
        <v>60</v>
      </c>
      <c r="FYU84" s="589" t="s">
        <v>60</v>
      </c>
      <c r="FYV84" s="589" t="s">
        <v>60</v>
      </c>
      <c r="FYW84" s="589" t="s">
        <v>60</v>
      </c>
      <c r="FYX84" s="589" t="s">
        <v>60</v>
      </c>
      <c r="FYY84" s="589" t="s">
        <v>60</v>
      </c>
      <c r="FYZ84" s="589" t="s">
        <v>60</v>
      </c>
      <c r="FZA84" s="589" t="s">
        <v>60</v>
      </c>
      <c r="FZB84" s="589" t="s">
        <v>60</v>
      </c>
      <c r="FZC84" s="589" t="s">
        <v>60</v>
      </c>
      <c r="FZD84" s="589" t="s">
        <v>60</v>
      </c>
      <c r="FZE84" s="589" t="s">
        <v>60</v>
      </c>
      <c r="FZF84" s="589" t="s">
        <v>60</v>
      </c>
      <c r="FZG84" s="589" t="s">
        <v>60</v>
      </c>
      <c r="FZH84" s="589" t="s">
        <v>60</v>
      </c>
      <c r="FZI84" s="589" t="s">
        <v>60</v>
      </c>
      <c r="FZJ84" s="589" t="s">
        <v>60</v>
      </c>
      <c r="FZK84" s="589" t="s">
        <v>60</v>
      </c>
      <c r="FZL84" s="589" t="s">
        <v>60</v>
      </c>
      <c r="FZM84" s="589" t="s">
        <v>60</v>
      </c>
      <c r="FZN84" s="589" t="s">
        <v>60</v>
      </c>
      <c r="FZO84" s="589" t="s">
        <v>60</v>
      </c>
      <c r="FZP84" s="589" t="s">
        <v>60</v>
      </c>
      <c r="FZQ84" s="589" t="s">
        <v>60</v>
      </c>
      <c r="FZR84" s="589" t="s">
        <v>60</v>
      </c>
      <c r="FZS84" s="589" t="s">
        <v>60</v>
      </c>
      <c r="FZT84" s="589" t="s">
        <v>60</v>
      </c>
      <c r="FZU84" s="589" t="s">
        <v>60</v>
      </c>
      <c r="FZV84" s="589" t="s">
        <v>60</v>
      </c>
      <c r="FZW84" s="589" t="s">
        <v>60</v>
      </c>
      <c r="FZX84" s="589" t="s">
        <v>60</v>
      </c>
      <c r="FZY84" s="589" t="s">
        <v>60</v>
      </c>
      <c r="FZZ84" s="589" t="s">
        <v>60</v>
      </c>
      <c r="GAA84" s="589" t="s">
        <v>60</v>
      </c>
      <c r="GAB84" s="589" t="s">
        <v>60</v>
      </c>
      <c r="GAC84" s="589" t="s">
        <v>60</v>
      </c>
      <c r="GAD84" s="589" t="s">
        <v>60</v>
      </c>
      <c r="GAE84" s="589" t="s">
        <v>60</v>
      </c>
      <c r="GAF84" s="589" t="s">
        <v>60</v>
      </c>
      <c r="GAG84" s="589" t="s">
        <v>60</v>
      </c>
      <c r="GAH84" s="589" t="s">
        <v>60</v>
      </c>
      <c r="GAI84" s="589" t="s">
        <v>60</v>
      </c>
      <c r="GAJ84" s="589" t="s">
        <v>60</v>
      </c>
      <c r="GAK84" s="589" t="s">
        <v>60</v>
      </c>
      <c r="GAL84" s="589" t="s">
        <v>60</v>
      </c>
      <c r="GAM84" s="589" t="s">
        <v>60</v>
      </c>
      <c r="GAN84" s="589" t="s">
        <v>60</v>
      </c>
      <c r="GAO84" s="589" t="s">
        <v>60</v>
      </c>
      <c r="GAP84" s="589" t="s">
        <v>60</v>
      </c>
      <c r="GAQ84" s="589" t="s">
        <v>60</v>
      </c>
      <c r="GAR84" s="589" t="s">
        <v>60</v>
      </c>
      <c r="GAS84" s="589" t="s">
        <v>60</v>
      </c>
      <c r="GAT84" s="589" t="s">
        <v>60</v>
      </c>
      <c r="GAU84" s="589" t="s">
        <v>60</v>
      </c>
      <c r="GAV84" s="589" t="s">
        <v>60</v>
      </c>
      <c r="GAW84" s="589" t="s">
        <v>60</v>
      </c>
      <c r="GAX84" s="589" t="s">
        <v>60</v>
      </c>
      <c r="GAY84" s="589" t="s">
        <v>60</v>
      </c>
      <c r="GAZ84" s="589" t="s">
        <v>60</v>
      </c>
      <c r="GBA84" s="589" t="s">
        <v>60</v>
      </c>
      <c r="GBB84" s="589" t="s">
        <v>60</v>
      </c>
      <c r="GBC84" s="589" t="s">
        <v>60</v>
      </c>
      <c r="GBD84" s="589" t="s">
        <v>60</v>
      </c>
      <c r="GBE84" s="589" t="s">
        <v>60</v>
      </c>
      <c r="GBF84" s="589" t="s">
        <v>60</v>
      </c>
      <c r="GBG84" s="589" t="s">
        <v>60</v>
      </c>
      <c r="GBH84" s="589" t="s">
        <v>60</v>
      </c>
      <c r="GBI84" s="589" t="s">
        <v>60</v>
      </c>
      <c r="GBJ84" s="589" t="s">
        <v>60</v>
      </c>
      <c r="GBK84" s="589" t="s">
        <v>60</v>
      </c>
      <c r="GBL84" s="589" t="s">
        <v>60</v>
      </c>
      <c r="GBM84" s="589" t="s">
        <v>60</v>
      </c>
      <c r="GBN84" s="589" t="s">
        <v>60</v>
      </c>
      <c r="GBO84" s="589" t="s">
        <v>60</v>
      </c>
      <c r="GBP84" s="589" t="s">
        <v>60</v>
      </c>
      <c r="GBQ84" s="589" t="s">
        <v>60</v>
      </c>
      <c r="GBR84" s="589" t="s">
        <v>60</v>
      </c>
      <c r="GBS84" s="589" t="s">
        <v>60</v>
      </c>
      <c r="GBT84" s="589" t="s">
        <v>60</v>
      </c>
      <c r="GBU84" s="589" t="s">
        <v>60</v>
      </c>
      <c r="GBV84" s="589" t="s">
        <v>60</v>
      </c>
      <c r="GBW84" s="589" t="s">
        <v>60</v>
      </c>
      <c r="GBX84" s="589" t="s">
        <v>60</v>
      </c>
      <c r="GBY84" s="589" t="s">
        <v>60</v>
      </c>
      <c r="GBZ84" s="589" t="s">
        <v>60</v>
      </c>
      <c r="GCA84" s="589" t="s">
        <v>60</v>
      </c>
      <c r="GCB84" s="589" t="s">
        <v>60</v>
      </c>
      <c r="GCC84" s="589" t="s">
        <v>60</v>
      </c>
      <c r="GCD84" s="589" t="s">
        <v>60</v>
      </c>
      <c r="GCE84" s="589" t="s">
        <v>60</v>
      </c>
      <c r="GCF84" s="589" t="s">
        <v>60</v>
      </c>
      <c r="GCG84" s="589" t="s">
        <v>60</v>
      </c>
      <c r="GCH84" s="589" t="s">
        <v>60</v>
      </c>
      <c r="GCI84" s="589" t="s">
        <v>60</v>
      </c>
      <c r="GCJ84" s="589" t="s">
        <v>60</v>
      </c>
      <c r="GCK84" s="589" t="s">
        <v>60</v>
      </c>
      <c r="GCL84" s="589" t="s">
        <v>60</v>
      </c>
      <c r="GCM84" s="589" t="s">
        <v>60</v>
      </c>
      <c r="GCN84" s="589" t="s">
        <v>60</v>
      </c>
      <c r="GCO84" s="589" t="s">
        <v>60</v>
      </c>
      <c r="GCP84" s="589" t="s">
        <v>60</v>
      </c>
      <c r="GCQ84" s="589" t="s">
        <v>60</v>
      </c>
      <c r="GCR84" s="589" t="s">
        <v>60</v>
      </c>
      <c r="GCS84" s="589" t="s">
        <v>60</v>
      </c>
      <c r="GCT84" s="589" t="s">
        <v>60</v>
      </c>
      <c r="GCU84" s="589" t="s">
        <v>60</v>
      </c>
      <c r="GCV84" s="589" t="s">
        <v>60</v>
      </c>
      <c r="GCW84" s="589" t="s">
        <v>60</v>
      </c>
      <c r="GCX84" s="589" t="s">
        <v>60</v>
      </c>
      <c r="GCY84" s="589" t="s">
        <v>60</v>
      </c>
      <c r="GCZ84" s="589" t="s">
        <v>60</v>
      </c>
      <c r="GDA84" s="589" t="s">
        <v>60</v>
      </c>
      <c r="GDB84" s="589" t="s">
        <v>60</v>
      </c>
      <c r="GDC84" s="589" t="s">
        <v>60</v>
      </c>
      <c r="GDD84" s="589" t="s">
        <v>60</v>
      </c>
      <c r="GDE84" s="589" t="s">
        <v>60</v>
      </c>
      <c r="GDF84" s="589" t="s">
        <v>60</v>
      </c>
      <c r="GDG84" s="589" t="s">
        <v>60</v>
      </c>
      <c r="GDH84" s="589" t="s">
        <v>60</v>
      </c>
      <c r="GDI84" s="589" t="s">
        <v>60</v>
      </c>
      <c r="GDJ84" s="589" t="s">
        <v>60</v>
      </c>
      <c r="GDK84" s="589" t="s">
        <v>60</v>
      </c>
      <c r="GDL84" s="589" t="s">
        <v>60</v>
      </c>
      <c r="GDM84" s="589" t="s">
        <v>60</v>
      </c>
      <c r="GDN84" s="589" t="s">
        <v>60</v>
      </c>
      <c r="GDO84" s="589" t="s">
        <v>60</v>
      </c>
      <c r="GDP84" s="589" t="s">
        <v>60</v>
      </c>
      <c r="GDQ84" s="589" t="s">
        <v>60</v>
      </c>
      <c r="GDR84" s="589" t="s">
        <v>60</v>
      </c>
      <c r="GDS84" s="589" t="s">
        <v>60</v>
      </c>
      <c r="GDT84" s="589" t="s">
        <v>60</v>
      </c>
      <c r="GDU84" s="589" t="s">
        <v>60</v>
      </c>
      <c r="GDV84" s="589" t="s">
        <v>60</v>
      </c>
      <c r="GDW84" s="589" t="s">
        <v>60</v>
      </c>
      <c r="GDX84" s="589" t="s">
        <v>60</v>
      </c>
      <c r="GDY84" s="589" t="s">
        <v>60</v>
      </c>
      <c r="GDZ84" s="589" t="s">
        <v>60</v>
      </c>
      <c r="GEA84" s="589" t="s">
        <v>60</v>
      </c>
      <c r="GEB84" s="589" t="s">
        <v>60</v>
      </c>
      <c r="GEC84" s="589" t="s">
        <v>60</v>
      </c>
      <c r="GED84" s="589" t="s">
        <v>60</v>
      </c>
      <c r="GEE84" s="589" t="s">
        <v>60</v>
      </c>
      <c r="GEF84" s="589" t="s">
        <v>60</v>
      </c>
      <c r="GEG84" s="589" t="s">
        <v>60</v>
      </c>
      <c r="GEH84" s="589" t="s">
        <v>60</v>
      </c>
      <c r="GEI84" s="589" t="s">
        <v>60</v>
      </c>
      <c r="GEJ84" s="589" t="s">
        <v>60</v>
      </c>
      <c r="GEK84" s="589" t="s">
        <v>60</v>
      </c>
      <c r="GEL84" s="589" t="s">
        <v>60</v>
      </c>
      <c r="GEM84" s="589" t="s">
        <v>60</v>
      </c>
      <c r="GEN84" s="589" t="s">
        <v>60</v>
      </c>
      <c r="GEO84" s="589" t="s">
        <v>60</v>
      </c>
      <c r="GEP84" s="589" t="s">
        <v>60</v>
      </c>
      <c r="GEQ84" s="589" t="s">
        <v>60</v>
      </c>
      <c r="GER84" s="589" t="s">
        <v>60</v>
      </c>
      <c r="GES84" s="589" t="s">
        <v>60</v>
      </c>
      <c r="GET84" s="589" t="s">
        <v>60</v>
      </c>
      <c r="GEU84" s="589" t="s">
        <v>60</v>
      </c>
      <c r="GEV84" s="589" t="s">
        <v>60</v>
      </c>
      <c r="GEW84" s="589" t="s">
        <v>60</v>
      </c>
      <c r="GEX84" s="589" t="s">
        <v>60</v>
      </c>
      <c r="GEY84" s="589" t="s">
        <v>60</v>
      </c>
      <c r="GEZ84" s="589" t="s">
        <v>60</v>
      </c>
      <c r="GFA84" s="589" t="s">
        <v>60</v>
      </c>
      <c r="GFB84" s="589" t="s">
        <v>60</v>
      </c>
      <c r="GFC84" s="589" t="s">
        <v>60</v>
      </c>
      <c r="GFD84" s="589" t="s">
        <v>60</v>
      </c>
      <c r="GFE84" s="589" t="s">
        <v>60</v>
      </c>
      <c r="GFF84" s="589" t="s">
        <v>60</v>
      </c>
      <c r="GFG84" s="589" t="s">
        <v>60</v>
      </c>
      <c r="GFH84" s="589" t="s">
        <v>60</v>
      </c>
      <c r="GFI84" s="589" t="s">
        <v>60</v>
      </c>
      <c r="GFJ84" s="589" t="s">
        <v>60</v>
      </c>
      <c r="GFK84" s="589" t="s">
        <v>60</v>
      </c>
      <c r="GFL84" s="589" t="s">
        <v>60</v>
      </c>
      <c r="GFM84" s="589" t="s">
        <v>60</v>
      </c>
      <c r="GFN84" s="589" t="s">
        <v>60</v>
      </c>
      <c r="GFO84" s="589" t="s">
        <v>60</v>
      </c>
      <c r="GFP84" s="589" t="s">
        <v>60</v>
      </c>
      <c r="GFQ84" s="589" t="s">
        <v>60</v>
      </c>
      <c r="GFR84" s="589" t="s">
        <v>60</v>
      </c>
      <c r="GFS84" s="589" t="s">
        <v>60</v>
      </c>
      <c r="GFT84" s="589" t="s">
        <v>60</v>
      </c>
      <c r="GFU84" s="589" t="s">
        <v>60</v>
      </c>
      <c r="GFV84" s="589" t="s">
        <v>60</v>
      </c>
      <c r="GFW84" s="589" t="s">
        <v>60</v>
      </c>
      <c r="GFX84" s="589" t="s">
        <v>60</v>
      </c>
      <c r="GFY84" s="589" t="s">
        <v>60</v>
      </c>
      <c r="GFZ84" s="589" t="s">
        <v>60</v>
      </c>
      <c r="GGA84" s="589" t="s">
        <v>60</v>
      </c>
      <c r="GGB84" s="589" t="s">
        <v>60</v>
      </c>
      <c r="GGC84" s="589" t="s">
        <v>60</v>
      </c>
      <c r="GGD84" s="589" t="s">
        <v>60</v>
      </c>
      <c r="GGE84" s="589" t="s">
        <v>60</v>
      </c>
      <c r="GGF84" s="589" t="s">
        <v>60</v>
      </c>
      <c r="GGG84" s="589" t="s">
        <v>60</v>
      </c>
      <c r="GGH84" s="589" t="s">
        <v>60</v>
      </c>
      <c r="GGI84" s="589" t="s">
        <v>60</v>
      </c>
      <c r="GGJ84" s="589" t="s">
        <v>60</v>
      </c>
      <c r="GGK84" s="589" t="s">
        <v>60</v>
      </c>
      <c r="GGL84" s="589" t="s">
        <v>60</v>
      </c>
      <c r="GGM84" s="589" t="s">
        <v>60</v>
      </c>
      <c r="GGN84" s="589" t="s">
        <v>60</v>
      </c>
      <c r="GGO84" s="589" t="s">
        <v>60</v>
      </c>
      <c r="GGP84" s="589" t="s">
        <v>60</v>
      </c>
      <c r="GGQ84" s="589" t="s">
        <v>60</v>
      </c>
      <c r="GGR84" s="589" t="s">
        <v>60</v>
      </c>
      <c r="GGS84" s="589" t="s">
        <v>60</v>
      </c>
      <c r="GGT84" s="589" t="s">
        <v>60</v>
      </c>
      <c r="GGU84" s="589" t="s">
        <v>60</v>
      </c>
      <c r="GGV84" s="589" t="s">
        <v>60</v>
      </c>
      <c r="GGW84" s="589" t="s">
        <v>60</v>
      </c>
      <c r="GGX84" s="589" t="s">
        <v>60</v>
      </c>
      <c r="GGY84" s="589" t="s">
        <v>60</v>
      </c>
      <c r="GGZ84" s="589" t="s">
        <v>60</v>
      </c>
      <c r="GHA84" s="589" t="s">
        <v>60</v>
      </c>
      <c r="GHB84" s="589" t="s">
        <v>60</v>
      </c>
      <c r="GHC84" s="589" t="s">
        <v>60</v>
      </c>
      <c r="GHD84" s="589" t="s">
        <v>60</v>
      </c>
      <c r="GHE84" s="589" t="s">
        <v>60</v>
      </c>
      <c r="GHF84" s="589" t="s">
        <v>60</v>
      </c>
      <c r="GHG84" s="589" t="s">
        <v>60</v>
      </c>
      <c r="GHH84" s="589" t="s">
        <v>60</v>
      </c>
      <c r="GHI84" s="589" t="s">
        <v>60</v>
      </c>
      <c r="GHJ84" s="589" t="s">
        <v>60</v>
      </c>
      <c r="GHK84" s="589" t="s">
        <v>60</v>
      </c>
      <c r="GHL84" s="589" t="s">
        <v>60</v>
      </c>
      <c r="GHM84" s="589" t="s">
        <v>60</v>
      </c>
      <c r="GHN84" s="589" t="s">
        <v>60</v>
      </c>
      <c r="GHO84" s="589" t="s">
        <v>60</v>
      </c>
      <c r="GHP84" s="589" t="s">
        <v>60</v>
      </c>
      <c r="GHQ84" s="589" t="s">
        <v>60</v>
      </c>
      <c r="GHR84" s="589" t="s">
        <v>60</v>
      </c>
      <c r="GHS84" s="589" t="s">
        <v>60</v>
      </c>
      <c r="GHT84" s="589" t="s">
        <v>60</v>
      </c>
      <c r="GHU84" s="589" t="s">
        <v>60</v>
      </c>
      <c r="GHV84" s="589" t="s">
        <v>60</v>
      </c>
      <c r="GHW84" s="589" t="s">
        <v>60</v>
      </c>
      <c r="GHX84" s="589" t="s">
        <v>60</v>
      </c>
      <c r="GHY84" s="589" t="s">
        <v>60</v>
      </c>
      <c r="GHZ84" s="589" t="s">
        <v>60</v>
      </c>
      <c r="GIA84" s="589" t="s">
        <v>60</v>
      </c>
      <c r="GIB84" s="589" t="s">
        <v>60</v>
      </c>
      <c r="GIC84" s="589" t="s">
        <v>60</v>
      </c>
      <c r="GID84" s="589" t="s">
        <v>60</v>
      </c>
      <c r="GIE84" s="589" t="s">
        <v>60</v>
      </c>
      <c r="GIF84" s="589" t="s">
        <v>60</v>
      </c>
      <c r="GIG84" s="589" t="s">
        <v>60</v>
      </c>
      <c r="GIH84" s="589" t="s">
        <v>60</v>
      </c>
      <c r="GII84" s="589" t="s">
        <v>60</v>
      </c>
      <c r="GIJ84" s="589" t="s">
        <v>60</v>
      </c>
      <c r="GIK84" s="589" t="s">
        <v>60</v>
      </c>
      <c r="GIL84" s="589" t="s">
        <v>60</v>
      </c>
      <c r="GIM84" s="589" t="s">
        <v>60</v>
      </c>
      <c r="GIN84" s="589" t="s">
        <v>60</v>
      </c>
      <c r="GIO84" s="589" t="s">
        <v>60</v>
      </c>
      <c r="GIP84" s="589" t="s">
        <v>60</v>
      </c>
      <c r="GIQ84" s="589" t="s">
        <v>60</v>
      </c>
      <c r="GIR84" s="589" t="s">
        <v>60</v>
      </c>
      <c r="GIS84" s="589" t="s">
        <v>60</v>
      </c>
      <c r="GIT84" s="589" t="s">
        <v>60</v>
      </c>
      <c r="GIU84" s="589" t="s">
        <v>60</v>
      </c>
      <c r="GIV84" s="589" t="s">
        <v>60</v>
      </c>
      <c r="GIW84" s="589" t="s">
        <v>60</v>
      </c>
      <c r="GIX84" s="589" t="s">
        <v>60</v>
      </c>
      <c r="GIY84" s="589" t="s">
        <v>60</v>
      </c>
      <c r="GIZ84" s="589" t="s">
        <v>60</v>
      </c>
      <c r="GJA84" s="589" t="s">
        <v>60</v>
      </c>
      <c r="GJB84" s="589" t="s">
        <v>60</v>
      </c>
      <c r="GJC84" s="589" t="s">
        <v>60</v>
      </c>
      <c r="GJD84" s="589" t="s">
        <v>60</v>
      </c>
      <c r="GJE84" s="589" t="s">
        <v>60</v>
      </c>
      <c r="GJF84" s="589" t="s">
        <v>60</v>
      </c>
      <c r="GJG84" s="589" t="s">
        <v>60</v>
      </c>
      <c r="GJH84" s="589" t="s">
        <v>60</v>
      </c>
      <c r="GJI84" s="589" t="s">
        <v>60</v>
      </c>
      <c r="GJJ84" s="589" t="s">
        <v>60</v>
      </c>
      <c r="GJK84" s="589" t="s">
        <v>60</v>
      </c>
      <c r="GJL84" s="589" t="s">
        <v>60</v>
      </c>
      <c r="GJM84" s="589" t="s">
        <v>60</v>
      </c>
      <c r="GJN84" s="589" t="s">
        <v>60</v>
      </c>
      <c r="GJO84" s="589" t="s">
        <v>60</v>
      </c>
      <c r="GJP84" s="589" t="s">
        <v>60</v>
      </c>
      <c r="GJQ84" s="589" t="s">
        <v>60</v>
      </c>
      <c r="GJR84" s="589" t="s">
        <v>60</v>
      </c>
      <c r="GJS84" s="589" t="s">
        <v>60</v>
      </c>
      <c r="GJT84" s="589" t="s">
        <v>60</v>
      </c>
      <c r="GJU84" s="589" t="s">
        <v>60</v>
      </c>
      <c r="GJV84" s="589" t="s">
        <v>60</v>
      </c>
      <c r="GJW84" s="589" t="s">
        <v>60</v>
      </c>
      <c r="GJX84" s="589" t="s">
        <v>60</v>
      </c>
      <c r="GJY84" s="589" t="s">
        <v>60</v>
      </c>
      <c r="GJZ84" s="589" t="s">
        <v>60</v>
      </c>
      <c r="GKA84" s="589" t="s">
        <v>60</v>
      </c>
      <c r="GKB84" s="589" t="s">
        <v>60</v>
      </c>
      <c r="GKC84" s="589" t="s">
        <v>60</v>
      </c>
      <c r="GKD84" s="589" t="s">
        <v>60</v>
      </c>
      <c r="GKE84" s="589" t="s">
        <v>60</v>
      </c>
      <c r="GKF84" s="589" t="s">
        <v>60</v>
      </c>
      <c r="GKG84" s="589" t="s">
        <v>60</v>
      </c>
      <c r="GKH84" s="589" t="s">
        <v>60</v>
      </c>
      <c r="GKI84" s="589" t="s">
        <v>60</v>
      </c>
      <c r="GKJ84" s="589" t="s">
        <v>60</v>
      </c>
      <c r="GKK84" s="589" t="s">
        <v>60</v>
      </c>
      <c r="GKL84" s="589" t="s">
        <v>60</v>
      </c>
      <c r="GKM84" s="589" t="s">
        <v>60</v>
      </c>
      <c r="GKN84" s="589" t="s">
        <v>60</v>
      </c>
      <c r="GKO84" s="589" t="s">
        <v>60</v>
      </c>
      <c r="GKP84" s="589" t="s">
        <v>60</v>
      </c>
      <c r="GKQ84" s="589" t="s">
        <v>60</v>
      </c>
      <c r="GKR84" s="589" t="s">
        <v>60</v>
      </c>
      <c r="GKS84" s="589" t="s">
        <v>60</v>
      </c>
      <c r="GKT84" s="589" t="s">
        <v>60</v>
      </c>
      <c r="GKU84" s="589" t="s">
        <v>60</v>
      </c>
      <c r="GKV84" s="589" t="s">
        <v>60</v>
      </c>
      <c r="GKW84" s="589" t="s">
        <v>60</v>
      </c>
      <c r="GKX84" s="589" t="s">
        <v>60</v>
      </c>
      <c r="GKY84" s="589" t="s">
        <v>60</v>
      </c>
      <c r="GKZ84" s="589" t="s">
        <v>60</v>
      </c>
      <c r="GLA84" s="589" t="s">
        <v>60</v>
      </c>
      <c r="GLB84" s="589" t="s">
        <v>60</v>
      </c>
      <c r="GLC84" s="589" t="s">
        <v>60</v>
      </c>
      <c r="GLD84" s="589" t="s">
        <v>60</v>
      </c>
      <c r="GLE84" s="589" t="s">
        <v>60</v>
      </c>
      <c r="GLF84" s="589" t="s">
        <v>60</v>
      </c>
      <c r="GLG84" s="589" t="s">
        <v>60</v>
      </c>
      <c r="GLH84" s="589" t="s">
        <v>60</v>
      </c>
      <c r="GLI84" s="589" t="s">
        <v>60</v>
      </c>
      <c r="GLJ84" s="589" t="s">
        <v>60</v>
      </c>
      <c r="GLK84" s="589" t="s">
        <v>60</v>
      </c>
      <c r="GLL84" s="589" t="s">
        <v>60</v>
      </c>
      <c r="GLM84" s="589" t="s">
        <v>60</v>
      </c>
      <c r="GLN84" s="589" t="s">
        <v>60</v>
      </c>
      <c r="GLO84" s="589" t="s">
        <v>60</v>
      </c>
      <c r="GLP84" s="589" t="s">
        <v>60</v>
      </c>
      <c r="GLQ84" s="589" t="s">
        <v>60</v>
      </c>
      <c r="GLR84" s="589" t="s">
        <v>60</v>
      </c>
      <c r="GLS84" s="589" t="s">
        <v>60</v>
      </c>
      <c r="GLT84" s="589" t="s">
        <v>60</v>
      </c>
      <c r="GLU84" s="589" t="s">
        <v>60</v>
      </c>
      <c r="GLV84" s="589" t="s">
        <v>60</v>
      </c>
      <c r="GLW84" s="589" t="s">
        <v>60</v>
      </c>
      <c r="GLX84" s="589" t="s">
        <v>60</v>
      </c>
      <c r="GLY84" s="589" t="s">
        <v>60</v>
      </c>
      <c r="GLZ84" s="589" t="s">
        <v>60</v>
      </c>
      <c r="GMA84" s="589" t="s">
        <v>60</v>
      </c>
      <c r="GMB84" s="589" t="s">
        <v>60</v>
      </c>
      <c r="GMC84" s="589" t="s">
        <v>60</v>
      </c>
      <c r="GMD84" s="589" t="s">
        <v>60</v>
      </c>
      <c r="GME84" s="589" t="s">
        <v>60</v>
      </c>
      <c r="GMF84" s="589" t="s">
        <v>60</v>
      </c>
      <c r="GMG84" s="589" t="s">
        <v>60</v>
      </c>
      <c r="GMH84" s="589" t="s">
        <v>60</v>
      </c>
      <c r="GMI84" s="589" t="s">
        <v>60</v>
      </c>
      <c r="GMJ84" s="589" t="s">
        <v>60</v>
      </c>
      <c r="GMK84" s="589" t="s">
        <v>60</v>
      </c>
      <c r="GML84" s="589" t="s">
        <v>60</v>
      </c>
      <c r="GMM84" s="589" t="s">
        <v>60</v>
      </c>
      <c r="GMN84" s="589" t="s">
        <v>60</v>
      </c>
      <c r="GMO84" s="589" t="s">
        <v>60</v>
      </c>
      <c r="GMP84" s="589" t="s">
        <v>60</v>
      </c>
      <c r="GMQ84" s="589" t="s">
        <v>60</v>
      </c>
      <c r="GMR84" s="589" t="s">
        <v>60</v>
      </c>
      <c r="GMS84" s="589" t="s">
        <v>60</v>
      </c>
      <c r="GMT84" s="589" t="s">
        <v>60</v>
      </c>
      <c r="GMU84" s="589" t="s">
        <v>60</v>
      </c>
      <c r="GMV84" s="589" t="s">
        <v>60</v>
      </c>
      <c r="GMW84" s="589" t="s">
        <v>60</v>
      </c>
      <c r="GMX84" s="589" t="s">
        <v>60</v>
      </c>
      <c r="GMY84" s="589" t="s">
        <v>60</v>
      </c>
      <c r="GMZ84" s="589" t="s">
        <v>60</v>
      </c>
      <c r="GNA84" s="589" t="s">
        <v>60</v>
      </c>
      <c r="GNB84" s="589" t="s">
        <v>60</v>
      </c>
      <c r="GNC84" s="589" t="s">
        <v>60</v>
      </c>
      <c r="GND84" s="589" t="s">
        <v>60</v>
      </c>
      <c r="GNE84" s="589" t="s">
        <v>60</v>
      </c>
      <c r="GNF84" s="589" t="s">
        <v>60</v>
      </c>
      <c r="GNG84" s="589" t="s">
        <v>60</v>
      </c>
      <c r="GNH84" s="589" t="s">
        <v>60</v>
      </c>
      <c r="GNI84" s="589" t="s">
        <v>60</v>
      </c>
      <c r="GNJ84" s="589" t="s">
        <v>60</v>
      </c>
      <c r="GNK84" s="589" t="s">
        <v>60</v>
      </c>
      <c r="GNL84" s="589" t="s">
        <v>60</v>
      </c>
      <c r="GNM84" s="589" t="s">
        <v>60</v>
      </c>
      <c r="GNN84" s="589" t="s">
        <v>60</v>
      </c>
      <c r="GNO84" s="589" t="s">
        <v>60</v>
      </c>
      <c r="GNP84" s="589" t="s">
        <v>60</v>
      </c>
      <c r="GNQ84" s="589" t="s">
        <v>60</v>
      </c>
      <c r="GNR84" s="589" t="s">
        <v>60</v>
      </c>
      <c r="GNS84" s="589" t="s">
        <v>60</v>
      </c>
      <c r="GNT84" s="589" t="s">
        <v>60</v>
      </c>
      <c r="GNU84" s="589" t="s">
        <v>60</v>
      </c>
      <c r="GNV84" s="589" t="s">
        <v>60</v>
      </c>
      <c r="GNW84" s="589" t="s">
        <v>60</v>
      </c>
      <c r="GNX84" s="589" t="s">
        <v>60</v>
      </c>
      <c r="GNY84" s="589" t="s">
        <v>60</v>
      </c>
      <c r="GNZ84" s="589" t="s">
        <v>60</v>
      </c>
      <c r="GOA84" s="589" t="s">
        <v>60</v>
      </c>
      <c r="GOB84" s="589" t="s">
        <v>60</v>
      </c>
      <c r="GOC84" s="589" t="s">
        <v>60</v>
      </c>
      <c r="GOD84" s="589" t="s">
        <v>60</v>
      </c>
      <c r="GOE84" s="589" t="s">
        <v>60</v>
      </c>
      <c r="GOF84" s="589" t="s">
        <v>60</v>
      </c>
      <c r="GOG84" s="589" t="s">
        <v>60</v>
      </c>
      <c r="GOH84" s="589" t="s">
        <v>60</v>
      </c>
      <c r="GOI84" s="589" t="s">
        <v>60</v>
      </c>
      <c r="GOJ84" s="589" t="s">
        <v>60</v>
      </c>
      <c r="GOK84" s="589" t="s">
        <v>60</v>
      </c>
      <c r="GOL84" s="589" t="s">
        <v>60</v>
      </c>
      <c r="GOM84" s="589" t="s">
        <v>60</v>
      </c>
      <c r="GON84" s="589" t="s">
        <v>60</v>
      </c>
      <c r="GOO84" s="589" t="s">
        <v>60</v>
      </c>
      <c r="GOP84" s="589" t="s">
        <v>60</v>
      </c>
      <c r="GOQ84" s="589" t="s">
        <v>60</v>
      </c>
      <c r="GOR84" s="589" t="s">
        <v>60</v>
      </c>
      <c r="GOS84" s="589" t="s">
        <v>60</v>
      </c>
      <c r="GOT84" s="589" t="s">
        <v>60</v>
      </c>
      <c r="GOU84" s="589" t="s">
        <v>60</v>
      </c>
      <c r="GOV84" s="589" t="s">
        <v>60</v>
      </c>
      <c r="GOW84" s="589" t="s">
        <v>60</v>
      </c>
      <c r="GOX84" s="589" t="s">
        <v>60</v>
      </c>
      <c r="GOY84" s="589" t="s">
        <v>60</v>
      </c>
      <c r="GOZ84" s="589" t="s">
        <v>60</v>
      </c>
      <c r="GPA84" s="589" t="s">
        <v>60</v>
      </c>
      <c r="GPB84" s="589" t="s">
        <v>60</v>
      </c>
      <c r="GPC84" s="589" t="s">
        <v>60</v>
      </c>
      <c r="GPD84" s="589" t="s">
        <v>60</v>
      </c>
      <c r="GPE84" s="589" t="s">
        <v>60</v>
      </c>
      <c r="GPF84" s="589" t="s">
        <v>60</v>
      </c>
      <c r="GPG84" s="589" t="s">
        <v>60</v>
      </c>
      <c r="GPH84" s="589" t="s">
        <v>60</v>
      </c>
      <c r="GPI84" s="589" t="s">
        <v>60</v>
      </c>
      <c r="GPJ84" s="589" t="s">
        <v>60</v>
      </c>
      <c r="GPK84" s="589" t="s">
        <v>60</v>
      </c>
      <c r="GPL84" s="589" t="s">
        <v>60</v>
      </c>
      <c r="GPM84" s="589" t="s">
        <v>60</v>
      </c>
      <c r="GPN84" s="589" t="s">
        <v>60</v>
      </c>
      <c r="GPO84" s="589" t="s">
        <v>60</v>
      </c>
      <c r="GPP84" s="589" t="s">
        <v>60</v>
      </c>
      <c r="GPQ84" s="589" t="s">
        <v>60</v>
      </c>
      <c r="GPR84" s="589" t="s">
        <v>60</v>
      </c>
      <c r="GPS84" s="589" t="s">
        <v>60</v>
      </c>
      <c r="GPT84" s="589" t="s">
        <v>60</v>
      </c>
      <c r="GPU84" s="589" t="s">
        <v>60</v>
      </c>
      <c r="GPV84" s="589" t="s">
        <v>60</v>
      </c>
      <c r="GPW84" s="589" t="s">
        <v>60</v>
      </c>
      <c r="GPX84" s="589" t="s">
        <v>60</v>
      </c>
      <c r="GPY84" s="589" t="s">
        <v>60</v>
      </c>
      <c r="GPZ84" s="589" t="s">
        <v>60</v>
      </c>
      <c r="GQA84" s="589" t="s">
        <v>60</v>
      </c>
      <c r="GQB84" s="589" t="s">
        <v>60</v>
      </c>
      <c r="GQC84" s="589" t="s">
        <v>60</v>
      </c>
      <c r="GQD84" s="589" t="s">
        <v>60</v>
      </c>
      <c r="GQE84" s="589" t="s">
        <v>60</v>
      </c>
      <c r="GQF84" s="589" t="s">
        <v>60</v>
      </c>
      <c r="GQG84" s="589" t="s">
        <v>60</v>
      </c>
      <c r="GQH84" s="589" t="s">
        <v>60</v>
      </c>
      <c r="GQI84" s="589" t="s">
        <v>60</v>
      </c>
      <c r="GQJ84" s="589" t="s">
        <v>60</v>
      </c>
      <c r="GQK84" s="589" t="s">
        <v>60</v>
      </c>
      <c r="GQL84" s="589" t="s">
        <v>60</v>
      </c>
      <c r="GQM84" s="589" t="s">
        <v>60</v>
      </c>
      <c r="GQN84" s="589" t="s">
        <v>60</v>
      </c>
      <c r="GQO84" s="589" t="s">
        <v>60</v>
      </c>
      <c r="GQP84" s="589" t="s">
        <v>60</v>
      </c>
      <c r="GQQ84" s="589" t="s">
        <v>60</v>
      </c>
      <c r="GQR84" s="589" t="s">
        <v>60</v>
      </c>
      <c r="GQS84" s="589" t="s">
        <v>60</v>
      </c>
      <c r="GQT84" s="589" t="s">
        <v>60</v>
      </c>
      <c r="GQU84" s="589" t="s">
        <v>60</v>
      </c>
      <c r="GQV84" s="589" t="s">
        <v>60</v>
      </c>
      <c r="GQW84" s="589" t="s">
        <v>60</v>
      </c>
      <c r="GQX84" s="589" t="s">
        <v>60</v>
      </c>
      <c r="GQY84" s="589" t="s">
        <v>60</v>
      </c>
      <c r="GQZ84" s="589" t="s">
        <v>60</v>
      </c>
      <c r="GRA84" s="589" t="s">
        <v>60</v>
      </c>
      <c r="GRB84" s="589" t="s">
        <v>60</v>
      </c>
      <c r="GRC84" s="589" t="s">
        <v>60</v>
      </c>
      <c r="GRD84" s="589" t="s">
        <v>60</v>
      </c>
      <c r="GRE84" s="589" t="s">
        <v>60</v>
      </c>
      <c r="GRF84" s="589" t="s">
        <v>60</v>
      </c>
      <c r="GRG84" s="589" t="s">
        <v>60</v>
      </c>
      <c r="GRH84" s="589" t="s">
        <v>60</v>
      </c>
      <c r="GRI84" s="589" t="s">
        <v>60</v>
      </c>
      <c r="GRJ84" s="589" t="s">
        <v>60</v>
      </c>
      <c r="GRK84" s="589" t="s">
        <v>60</v>
      </c>
      <c r="GRL84" s="589" t="s">
        <v>60</v>
      </c>
      <c r="GRM84" s="589" t="s">
        <v>60</v>
      </c>
      <c r="GRN84" s="589" t="s">
        <v>60</v>
      </c>
      <c r="GRO84" s="589" t="s">
        <v>60</v>
      </c>
      <c r="GRP84" s="589" t="s">
        <v>60</v>
      </c>
      <c r="GRQ84" s="589" t="s">
        <v>60</v>
      </c>
      <c r="GRR84" s="589" t="s">
        <v>60</v>
      </c>
      <c r="GRS84" s="589" t="s">
        <v>60</v>
      </c>
      <c r="GRT84" s="589" t="s">
        <v>60</v>
      </c>
      <c r="GRU84" s="589" t="s">
        <v>60</v>
      </c>
      <c r="GRV84" s="589" t="s">
        <v>60</v>
      </c>
      <c r="GRW84" s="589" t="s">
        <v>60</v>
      </c>
      <c r="GRX84" s="589" t="s">
        <v>60</v>
      </c>
      <c r="GRY84" s="589" t="s">
        <v>60</v>
      </c>
      <c r="GRZ84" s="589" t="s">
        <v>60</v>
      </c>
      <c r="GSA84" s="589" t="s">
        <v>60</v>
      </c>
      <c r="GSB84" s="589" t="s">
        <v>60</v>
      </c>
      <c r="GSC84" s="589" t="s">
        <v>60</v>
      </c>
      <c r="GSD84" s="589" t="s">
        <v>60</v>
      </c>
      <c r="GSE84" s="589" t="s">
        <v>60</v>
      </c>
      <c r="GSF84" s="589" t="s">
        <v>60</v>
      </c>
      <c r="GSG84" s="589" t="s">
        <v>60</v>
      </c>
      <c r="GSH84" s="589" t="s">
        <v>60</v>
      </c>
      <c r="GSI84" s="589" t="s">
        <v>60</v>
      </c>
      <c r="GSJ84" s="589" t="s">
        <v>60</v>
      </c>
      <c r="GSK84" s="589" t="s">
        <v>60</v>
      </c>
      <c r="GSL84" s="589" t="s">
        <v>60</v>
      </c>
      <c r="GSM84" s="589" t="s">
        <v>60</v>
      </c>
      <c r="GSN84" s="589" t="s">
        <v>60</v>
      </c>
      <c r="GSO84" s="589" t="s">
        <v>60</v>
      </c>
      <c r="GSP84" s="589" t="s">
        <v>60</v>
      </c>
      <c r="GSQ84" s="589" t="s">
        <v>60</v>
      </c>
      <c r="GSR84" s="589" t="s">
        <v>60</v>
      </c>
      <c r="GSS84" s="589" t="s">
        <v>60</v>
      </c>
      <c r="GST84" s="589" t="s">
        <v>60</v>
      </c>
      <c r="GSU84" s="589" t="s">
        <v>60</v>
      </c>
      <c r="GSV84" s="589" t="s">
        <v>60</v>
      </c>
      <c r="GSW84" s="589" t="s">
        <v>60</v>
      </c>
      <c r="GSX84" s="589" t="s">
        <v>60</v>
      </c>
      <c r="GSY84" s="589" t="s">
        <v>60</v>
      </c>
      <c r="GSZ84" s="589" t="s">
        <v>60</v>
      </c>
      <c r="GTA84" s="589" t="s">
        <v>60</v>
      </c>
      <c r="GTB84" s="589" t="s">
        <v>60</v>
      </c>
      <c r="GTC84" s="589" t="s">
        <v>60</v>
      </c>
      <c r="GTD84" s="589" t="s">
        <v>60</v>
      </c>
      <c r="GTE84" s="589" t="s">
        <v>60</v>
      </c>
      <c r="GTF84" s="589" t="s">
        <v>60</v>
      </c>
      <c r="GTG84" s="589" t="s">
        <v>60</v>
      </c>
      <c r="GTH84" s="589" t="s">
        <v>60</v>
      </c>
      <c r="GTI84" s="589" t="s">
        <v>60</v>
      </c>
      <c r="GTJ84" s="589" t="s">
        <v>60</v>
      </c>
      <c r="GTK84" s="589" t="s">
        <v>60</v>
      </c>
      <c r="GTL84" s="589" t="s">
        <v>60</v>
      </c>
      <c r="GTM84" s="589" t="s">
        <v>60</v>
      </c>
      <c r="GTN84" s="589" t="s">
        <v>60</v>
      </c>
      <c r="GTO84" s="589" t="s">
        <v>60</v>
      </c>
      <c r="GTP84" s="589" t="s">
        <v>60</v>
      </c>
      <c r="GTQ84" s="589" t="s">
        <v>60</v>
      </c>
      <c r="GTR84" s="589" t="s">
        <v>60</v>
      </c>
      <c r="GTS84" s="589" t="s">
        <v>60</v>
      </c>
      <c r="GTT84" s="589" t="s">
        <v>60</v>
      </c>
      <c r="GTU84" s="589" t="s">
        <v>60</v>
      </c>
      <c r="GTV84" s="589" t="s">
        <v>60</v>
      </c>
      <c r="GTW84" s="589" t="s">
        <v>60</v>
      </c>
      <c r="GTX84" s="589" t="s">
        <v>60</v>
      </c>
      <c r="GTY84" s="589" t="s">
        <v>60</v>
      </c>
      <c r="GTZ84" s="589" t="s">
        <v>60</v>
      </c>
      <c r="GUA84" s="589" t="s">
        <v>60</v>
      </c>
      <c r="GUB84" s="589" t="s">
        <v>60</v>
      </c>
      <c r="GUC84" s="589" t="s">
        <v>60</v>
      </c>
      <c r="GUD84" s="589" t="s">
        <v>60</v>
      </c>
      <c r="GUE84" s="589" t="s">
        <v>60</v>
      </c>
      <c r="GUF84" s="589" t="s">
        <v>60</v>
      </c>
      <c r="GUG84" s="589" t="s">
        <v>60</v>
      </c>
      <c r="GUH84" s="589" t="s">
        <v>60</v>
      </c>
      <c r="GUI84" s="589" t="s">
        <v>60</v>
      </c>
      <c r="GUJ84" s="589" t="s">
        <v>60</v>
      </c>
      <c r="GUK84" s="589" t="s">
        <v>60</v>
      </c>
      <c r="GUL84" s="589" t="s">
        <v>60</v>
      </c>
      <c r="GUM84" s="589" t="s">
        <v>60</v>
      </c>
      <c r="GUN84" s="589" t="s">
        <v>60</v>
      </c>
      <c r="GUO84" s="589" t="s">
        <v>60</v>
      </c>
      <c r="GUP84" s="589" t="s">
        <v>60</v>
      </c>
      <c r="GUQ84" s="589" t="s">
        <v>60</v>
      </c>
      <c r="GUR84" s="589" t="s">
        <v>60</v>
      </c>
      <c r="GUS84" s="589" t="s">
        <v>60</v>
      </c>
      <c r="GUT84" s="589" t="s">
        <v>60</v>
      </c>
      <c r="GUU84" s="589" t="s">
        <v>60</v>
      </c>
      <c r="GUV84" s="589" t="s">
        <v>60</v>
      </c>
      <c r="GUW84" s="589" t="s">
        <v>60</v>
      </c>
      <c r="GUX84" s="589" t="s">
        <v>60</v>
      </c>
      <c r="GUY84" s="589" t="s">
        <v>60</v>
      </c>
      <c r="GUZ84" s="589" t="s">
        <v>60</v>
      </c>
      <c r="GVA84" s="589" t="s">
        <v>60</v>
      </c>
      <c r="GVB84" s="589" t="s">
        <v>60</v>
      </c>
      <c r="GVC84" s="589" t="s">
        <v>60</v>
      </c>
      <c r="GVD84" s="589" t="s">
        <v>60</v>
      </c>
      <c r="GVE84" s="589" t="s">
        <v>60</v>
      </c>
      <c r="GVF84" s="589" t="s">
        <v>60</v>
      </c>
      <c r="GVG84" s="589" t="s">
        <v>60</v>
      </c>
      <c r="GVH84" s="589" t="s">
        <v>60</v>
      </c>
      <c r="GVI84" s="589" t="s">
        <v>60</v>
      </c>
      <c r="GVJ84" s="589" t="s">
        <v>60</v>
      </c>
      <c r="GVK84" s="589" t="s">
        <v>60</v>
      </c>
      <c r="GVL84" s="589" t="s">
        <v>60</v>
      </c>
      <c r="GVM84" s="589" t="s">
        <v>60</v>
      </c>
      <c r="GVN84" s="589" t="s">
        <v>60</v>
      </c>
      <c r="GVO84" s="589" t="s">
        <v>60</v>
      </c>
      <c r="GVP84" s="589" t="s">
        <v>60</v>
      </c>
      <c r="GVQ84" s="589" t="s">
        <v>60</v>
      </c>
      <c r="GVR84" s="589" t="s">
        <v>60</v>
      </c>
      <c r="GVS84" s="589" t="s">
        <v>60</v>
      </c>
      <c r="GVT84" s="589" t="s">
        <v>60</v>
      </c>
      <c r="GVU84" s="589" t="s">
        <v>60</v>
      </c>
      <c r="GVV84" s="589" t="s">
        <v>60</v>
      </c>
      <c r="GVW84" s="589" t="s">
        <v>60</v>
      </c>
      <c r="GVX84" s="589" t="s">
        <v>60</v>
      </c>
      <c r="GVY84" s="589" t="s">
        <v>60</v>
      </c>
      <c r="GVZ84" s="589" t="s">
        <v>60</v>
      </c>
      <c r="GWA84" s="589" t="s">
        <v>60</v>
      </c>
      <c r="GWB84" s="589" t="s">
        <v>60</v>
      </c>
      <c r="GWC84" s="589" t="s">
        <v>60</v>
      </c>
      <c r="GWD84" s="589" t="s">
        <v>60</v>
      </c>
      <c r="GWE84" s="589" t="s">
        <v>60</v>
      </c>
      <c r="GWF84" s="589" t="s">
        <v>60</v>
      </c>
      <c r="GWG84" s="589" t="s">
        <v>60</v>
      </c>
      <c r="GWH84" s="589" t="s">
        <v>60</v>
      </c>
      <c r="GWI84" s="589" t="s">
        <v>60</v>
      </c>
      <c r="GWJ84" s="589" t="s">
        <v>60</v>
      </c>
      <c r="GWK84" s="589" t="s">
        <v>60</v>
      </c>
      <c r="GWL84" s="589" t="s">
        <v>60</v>
      </c>
      <c r="GWM84" s="589" t="s">
        <v>60</v>
      </c>
      <c r="GWN84" s="589" t="s">
        <v>60</v>
      </c>
      <c r="GWO84" s="589" t="s">
        <v>60</v>
      </c>
      <c r="GWP84" s="589" t="s">
        <v>60</v>
      </c>
      <c r="GWQ84" s="589" t="s">
        <v>60</v>
      </c>
      <c r="GWR84" s="589" t="s">
        <v>60</v>
      </c>
      <c r="GWS84" s="589" t="s">
        <v>60</v>
      </c>
      <c r="GWT84" s="589" t="s">
        <v>60</v>
      </c>
      <c r="GWU84" s="589" t="s">
        <v>60</v>
      </c>
      <c r="GWV84" s="589" t="s">
        <v>60</v>
      </c>
      <c r="GWW84" s="589" t="s">
        <v>60</v>
      </c>
      <c r="GWX84" s="589" t="s">
        <v>60</v>
      </c>
      <c r="GWY84" s="589" t="s">
        <v>60</v>
      </c>
      <c r="GWZ84" s="589" t="s">
        <v>60</v>
      </c>
      <c r="GXA84" s="589" t="s">
        <v>60</v>
      </c>
      <c r="GXB84" s="589" t="s">
        <v>60</v>
      </c>
      <c r="GXC84" s="589" t="s">
        <v>60</v>
      </c>
      <c r="GXD84" s="589" t="s">
        <v>60</v>
      </c>
      <c r="GXE84" s="589" t="s">
        <v>60</v>
      </c>
      <c r="GXF84" s="589" t="s">
        <v>60</v>
      </c>
      <c r="GXG84" s="589" t="s">
        <v>60</v>
      </c>
      <c r="GXH84" s="589" t="s">
        <v>60</v>
      </c>
      <c r="GXI84" s="589" t="s">
        <v>60</v>
      </c>
      <c r="GXJ84" s="589" t="s">
        <v>60</v>
      </c>
      <c r="GXK84" s="589" t="s">
        <v>60</v>
      </c>
      <c r="GXL84" s="589" t="s">
        <v>60</v>
      </c>
      <c r="GXM84" s="589" t="s">
        <v>60</v>
      </c>
      <c r="GXN84" s="589" t="s">
        <v>60</v>
      </c>
      <c r="GXO84" s="589" t="s">
        <v>60</v>
      </c>
      <c r="GXP84" s="589" t="s">
        <v>60</v>
      </c>
      <c r="GXQ84" s="589" t="s">
        <v>60</v>
      </c>
      <c r="GXR84" s="589" t="s">
        <v>60</v>
      </c>
      <c r="GXS84" s="589" t="s">
        <v>60</v>
      </c>
      <c r="GXT84" s="589" t="s">
        <v>60</v>
      </c>
      <c r="GXU84" s="589" t="s">
        <v>60</v>
      </c>
      <c r="GXV84" s="589" t="s">
        <v>60</v>
      </c>
      <c r="GXW84" s="589" t="s">
        <v>60</v>
      </c>
      <c r="GXX84" s="589" t="s">
        <v>60</v>
      </c>
      <c r="GXY84" s="589" t="s">
        <v>60</v>
      </c>
      <c r="GXZ84" s="589" t="s">
        <v>60</v>
      </c>
      <c r="GYA84" s="589" t="s">
        <v>60</v>
      </c>
      <c r="GYB84" s="589" t="s">
        <v>60</v>
      </c>
      <c r="GYC84" s="589" t="s">
        <v>60</v>
      </c>
      <c r="GYD84" s="589" t="s">
        <v>60</v>
      </c>
      <c r="GYE84" s="589" t="s">
        <v>60</v>
      </c>
      <c r="GYF84" s="589" t="s">
        <v>60</v>
      </c>
      <c r="GYG84" s="589" t="s">
        <v>60</v>
      </c>
      <c r="GYH84" s="589" t="s">
        <v>60</v>
      </c>
      <c r="GYI84" s="589" t="s">
        <v>60</v>
      </c>
      <c r="GYJ84" s="589" t="s">
        <v>60</v>
      </c>
      <c r="GYK84" s="589" t="s">
        <v>60</v>
      </c>
      <c r="GYL84" s="589" t="s">
        <v>60</v>
      </c>
      <c r="GYM84" s="589" t="s">
        <v>60</v>
      </c>
      <c r="GYN84" s="589" t="s">
        <v>60</v>
      </c>
      <c r="GYO84" s="589" t="s">
        <v>60</v>
      </c>
      <c r="GYP84" s="589" t="s">
        <v>60</v>
      </c>
      <c r="GYQ84" s="589" t="s">
        <v>60</v>
      </c>
      <c r="GYR84" s="589" t="s">
        <v>60</v>
      </c>
      <c r="GYS84" s="589" t="s">
        <v>60</v>
      </c>
      <c r="GYT84" s="589" t="s">
        <v>60</v>
      </c>
      <c r="GYU84" s="589" t="s">
        <v>60</v>
      </c>
      <c r="GYV84" s="589" t="s">
        <v>60</v>
      </c>
      <c r="GYW84" s="589" t="s">
        <v>60</v>
      </c>
      <c r="GYX84" s="589" t="s">
        <v>60</v>
      </c>
      <c r="GYY84" s="589" t="s">
        <v>60</v>
      </c>
      <c r="GYZ84" s="589" t="s">
        <v>60</v>
      </c>
      <c r="GZA84" s="589" t="s">
        <v>60</v>
      </c>
      <c r="GZB84" s="589" t="s">
        <v>60</v>
      </c>
      <c r="GZC84" s="589" t="s">
        <v>60</v>
      </c>
      <c r="GZD84" s="589" t="s">
        <v>60</v>
      </c>
      <c r="GZE84" s="589" t="s">
        <v>60</v>
      </c>
      <c r="GZF84" s="589" t="s">
        <v>60</v>
      </c>
      <c r="GZG84" s="589" t="s">
        <v>60</v>
      </c>
      <c r="GZH84" s="589" t="s">
        <v>60</v>
      </c>
      <c r="GZI84" s="589" t="s">
        <v>60</v>
      </c>
      <c r="GZJ84" s="589" t="s">
        <v>60</v>
      </c>
      <c r="GZK84" s="589" t="s">
        <v>60</v>
      </c>
      <c r="GZL84" s="589" t="s">
        <v>60</v>
      </c>
      <c r="GZM84" s="589" t="s">
        <v>60</v>
      </c>
      <c r="GZN84" s="589" t="s">
        <v>60</v>
      </c>
      <c r="GZO84" s="589" t="s">
        <v>60</v>
      </c>
      <c r="GZP84" s="589" t="s">
        <v>60</v>
      </c>
      <c r="GZQ84" s="589" t="s">
        <v>60</v>
      </c>
      <c r="GZR84" s="589" t="s">
        <v>60</v>
      </c>
      <c r="GZS84" s="589" t="s">
        <v>60</v>
      </c>
      <c r="GZT84" s="589" t="s">
        <v>60</v>
      </c>
      <c r="GZU84" s="589" t="s">
        <v>60</v>
      </c>
      <c r="GZV84" s="589" t="s">
        <v>60</v>
      </c>
      <c r="GZW84" s="589" t="s">
        <v>60</v>
      </c>
      <c r="GZX84" s="589" t="s">
        <v>60</v>
      </c>
      <c r="GZY84" s="589" t="s">
        <v>60</v>
      </c>
      <c r="GZZ84" s="589" t="s">
        <v>60</v>
      </c>
      <c r="HAA84" s="589" t="s">
        <v>60</v>
      </c>
      <c r="HAB84" s="589" t="s">
        <v>60</v>
      </c>
      <c r="HAC84" s="589" t="s">
        <v>60</v>
      </c>
      <c r="HAD84" s="589" t="s">
        <v>60</v>
      </c>
      <c r="HAE84" s="589" t="s">
        <v>60</v>
      </c>
      <c r="HAF84" s="589" t="s">
        <v>60</v>
      </c>
      <c r="HAG84" s="589" t="s">
        <v>60</v>
      </c>
      <c r="HAH84" s="589" t="s">
        <v>60</v>
      </c>
      <c r="HAI84" s="589" t="s">
        <v>60</v>
      </c>
      <c r="HAJ84" s="589" t="s">
        <v>60</v>
      </c>
      <c r="HAK84" s="589" t="s">
        <v>60</v>
      </c>
      <c r="HAL84" s="589" t="s">
        <v>60</v>
      </c>
      <c r="HAM84" s="589" t="s">
        <v>60</v>
      </c>
      <c r="HAN84" s="589" t="s">
        <v>60</v>
      </c>
      <c r="HAO84" s="589" t="s">
        <v>60</v>
      </c>
      <c r="HAP84" s="589" t="s">
        <v>60</v>
      </c>
      <c r="HAQ84" s="589" t="s">
        <v>60</v>
      </c>
      <c r="HAR84" s="589" t="s">
        <v>60</v>
      </c>
      <c r="HAS84" s="589" t="s">
        <v>60</v>
      </c>
      <c r="HAT84" s="589" t="s">
        <v>60</v>
      </c>
      <c r="HAU84" s="589" t="s">
        <v>60</v>
      </c>
      <c r="HAV84" s="589" t="s">
        <v>60</v>
      </c>
      <c r="HAW84" s="589" t="s">
        <v>60</v>
      </c>
      <c r="HAX84" s="589" t="s">
        <v>60</v>
      </c>
      <c r="HAY84" s="589" t="s">
        <v>60</v>
      </c>
      <c r="HAZ84" s="589" t="s">
        <v>60</v>
      </c>
      <c r="HBA84" s="589" t="s">
        <v>60</v>
      </c>
      <c r="HBB84" s="589" t="s">
        <v>60</v>
      </c>
      <c r="HBC84" s="589" t="s">
        <v>60</v>
      </c>
      <c r="HBD84" s="589" t="s">
        <v>60</v>
      </c>
      <c r="HBE84" s="589" t="s">
        <v>60</v>
      </c>
      <c r="HBF84" s="589" t="s">
        <v>60</v>
      </c>
      <c r="HBG84" s="589" t="s">
        <v>60</v>
      </c>
      <c r="HBH84" s="589" t="s">
        <v>60</v>
      </c>
      <c r="HBI84" s="589" t="s">
        <v>60</v>
      </c>
      <c r="HBJ84" s="589" t="s">
        <v>60</v>
      </c>
      <c r="HBK84" s="589" t="s">
        <v>60</v>
      </c>
      <c r="HBL84" s="589" t="s">
        <v>60</v>
      </c>
      <c r="HBM84" s="589" t="s">
        <v>60</v>
      </c>
      <c r="HBN84" s="589" t="s">
        <v>60</v>
      </c>
      <c r="HBO84" s="589" t="s">
        <v>60</v>
      </c>
      <c r="HBP84" s="589" t="s">
        <v>60</v>
      </c>
      <c r="HBQ84" s="589" t="s">
        <v>60</v>
      </c>
      <c r="HBR84" s="589" t="s">
        <v>60</v>
      </c>
      <c r="HBS84" s="589" t="s">
        <v>60</v>
      </c>
      <c r="HBT84" s="589" t="s">
        <v>60</v>
      </c>
      <c r="HBU84" s="589" t="s">
        <v>60</v>
      </c>
      <c r="HBV84" s="589" t="s">
        <v>60</v>
      </c>
      <c r="HBW84" s="589" t="s">
        <v>60</v>
      </c>
      <c r="HBX84" s="589" t="s">
        <v>60</v>
      </c>
      <c r="HBY84" s="589" t="s">
        <v>60</v>
      </c>
      <c r="HBZ84" s="589" t="s">
        <v>60</v>
      </c>
      <c r="HCA84" s="589" t="s">
        <v>60</v>
      </c>
      <c r="HCB84" s="589" t="s">
        <v>60</v>
      </c>
      <c r="HCC84" s="589" t="s">
        <v>60</v>
      </c>
      <c r="HCD84" s="589" t="s">
        <v>60</v>
      </c>
      <c r="HCE84" s="589" t="s">
        <v>60</v>
      </c>
      <c r="HCF84" s="589" t="s">
        <v>60</v>
      </c>
      <c r="HCG84" s="589" t="s">
        <v>60</v>
      </c>
      <c r="HCH84" s="589" t="s">
        <v>60</v>
      </c>
      <c r="HCI84" s="589" t="s">
        <v>60</v>
      </c>
      <c r="HCJ84" s="589" t="s">
        <v>60</v>
      </c>
      <c r="HCK84" s="589" t="s">
        <v>60</v>
      </c>
      <c r="HCL84" s="589" t="s">
        <v>60</v>
      </c>
      <c r="HCM84" s="589" t="s">
        <v>60</v>
      </c>
      <c r="HCN84" s="589" t="s">
        <v>60</v>
      </c>
      <c r="HCO84" s="589" t="s">
        <v>60</v>
      </c>
      <c r="HCP84" s="589" t="s">
        <v>60</v>
      </c>
      <c r="HCQ84" s="589" t="s">
        <v>60</v>
      </c>
      <c r="HCR84" s="589" t="s">
        <v>60</v>
      </c>
      <c r="HCS84" s="589" t="s">
        <v>60</v>
      </c>
      <c r="HCT84" s="589" t="s">
        <v>60</v>
      </c>
      <c r="HCU84" s="589" t="s">
        <v>60</v>
      </c>
      <c r="HCV84" s="589" t="s">
        <v>60</v>
      </c>
      <c r="HCW84" s="589" t="s">
        <v>60</v>
      </c>
      <c r="HCX84" s="589" t="s">
        <v>60</v>
      </c>
      <c r="HCY84" s="589" t="s">
        <v>60</v>
      </c>
      <c r="HCZ84" s="589" t="s">
        <v>60</v>
      </c>
      <c r="HDA84" s="589" t="s">
        <v>60</v>
      </c>
      <c r="HDB84" s="589" t="s">
        <v>60</v>
      </c>
      <c r="HDC84" s="589" t="s">
        <v>60</v>
      </c>
      <c r="HDD84" s="589" t="s">
        <v>60</v>
      </c>
      <c r="HDE84" s="589" t="s">
        <v>60</v>
      </c>
      <c r="HDF84" s="589" t="s">
        <v>60</v>
      </c>
      <c r="HDG84" s="589" t="s">
        <v>60</v>
      </c>
      <c r="HDH84" s="589" t="s">
        <v>60</v>
      </c>
      <c r="HDI84" s="589" t="s">
        <v>60</v>
      </c>
      <c r="HDJ84" s="589" t="s">
        <v>60</v>
      </c>
      <c r="HDK84" s="589" t="s">
        <v>60</v>
      </c>
      <c r="HDL84" s="589" t="s">
        <v>60</v>
      </c>
      <c r="HDM84" s="589" t="s">
        <v>60</v>
      </c>
      <c r="HDN84" s="589" t="s">
        <v>60</v>
      </c>
      <c r="HDO84" s="589" t="s">
        <v>60</v>
      </c>
      <c r="HDP84" s="589" t="s">
        <v>60</v>
      </c>
      <c r="HDQ84" s="589" t="s">
        <v>60</v>
      </c>
      <c r="HDR84" s="589" t="s">
        <v>60</v>
      </c>
      <c r="HDS84" s="589" t="s">
        <v>60</v>
      </c>
      <c r="HDT84" s="589" t="s">
        <v>60</v>
      </c>
      <c r="HDU84" s="589" t="s">
        <v>60</v>
      </c>
      <c r="HDV84" s="589" t="s">
        <v>60</v>
      </c>
      <c r="HDW84" s="589" t="s">
        <v>60</v>
      </c>
      <c r="HDX84" s="589" t="s">
        <v>60</v>
      </c>
      <c r="HDY84" s="589" t="s">
        <v>60</v>
      </c>
      <c r="HDZ84" s="589" t="s">
        <v>60</v>
      </c>
      <c r="HEA84" s="589" t="s">
        <v>60</v>
      </c>
      <c r="HEB84" s="589" t="s">
        <v>60</v>
      </c>
      <c r="HEC84" s="589" t="s">
        <v>60</v>
      </c>
      <c r="HED84" s="589" t="s">
        <v>60</v>
      </c>
      <c r="HEE84" s="589" t="s">
        <v>60</v>
      </c>
      <c r="HEF84" s="589" t="s">
        <v>60</v>
      </c>
      <c r="HEG84" s="589" t="s">
        <v>60</v>
      </c>
      <c r="HEH84" s="589" t="s">
        <v>60</v>
      </c>
      <c r="HEI84" s="589" t="s">
        <v>60</v>
      </c>
      <c r="HEJ84" s="589" t="s">
        <v>60</v>
      </c>
      <c r="HEK84" s="589" t="s">
        <v>60</v>
      </c>
      <c r="HEL84" s="589" t="s">
        <v>60</v>
      </c>
      <c r="HEM84" s="589" t="s">
        <v>60</v>
      </c>
      <c r="HEN84" s="589" t="s">
        <v>60</v>
      </c>
      <c r="HEO84" s="589" t="s">
        <v>60</v>
      </c>
      <c r="HEP84" s="589" t="s">
        <v>60</v>
      </c>
      <c r="HEQ84" s="589" t="s">
        <v>60</v>
      </c>
      <c r="HER84" s="589" t="s">
        <v>60</v>
      </c>
      <c r="HES84" s="589" t="s">
        <v>60</v>
      </c>
      <c r="HET84" s="589" t="s">
        <v>60</v>
      </c>
      <c r="HEU84" s="589" t="s">
        <v>60</v>
      </c>
      <c r="HEV84" s="589" t="s">
        <v>60</v>
      </c>
      <c r="HEW84" s="589" t="s">
        <v>60</v>
      </c>
      <c r="HEX84" s="589" t="s">
        <v>60</v>
      </c>
      <c r="HEY84" s="589" t="s">
        <v>60</v>
      </c>
      <c r="HEZ84" s="589" t="s">
        <v>60</v>
      </c>
      <c r="HFA84" s="589" t="s">
        <v>60</v>
      </c>
      <c r="HFB84" s="589" t="s">
        <v>60</v>
      </c>
      <c r="HFC84" s="589" t="s">
        <v>60</v>
      </c>
      <c r="HFD84" s="589" t="s">
        <v>60</v>
      </c>
      <c r="HFE84" s="589" t="s">
        <v>60</v>
      </c>
      <c r="HFF84" s="589" t="s">
        <v>60</v>
      </c>
      <c r="HFG84" s="589" t="s">
        <v>60</v>
      </c>
      <c r="HFH84" s="589" t="s">
        <v>60</v>
      </c>
      <c r="HFI84" s="589" t="s">
        <v>60</v>
      </c>
      <c r="HFJ84" s="589" t="s">
        <v>60</v>
      </c>
      <c r="HFK84" s="589" t="s">
        <v>60</v>
      </c>
      <c r="HFL84" s="589" t="s">
        <v>60</v>
      </c>
      <c r="HFM84" s="589" t="s">
        <v>60</v>
      </c>
      <c r="HFN84" s="589" t="s">
        <v>60</v>
      </c>
      <c r="HFO84" s="589" t="s">
        <v>60</v>
      </c>
      <c r="HFP84" s="589" t="s">
        <v>60</v>
      </c>
      <c r="HFQ84" s="589" t="s">
        <v>60</v>
      </c>
      <c r="HFR84" s="589" t="s">
        <v>60</v>
      </c>
      <c r="HFS84" s="589" t="s">
        <v>60</v>
      </c>
      <c r="HFT84" s="589" t="s">
        <v>60</v>
      </c>
      <c r="HFU84" s="589" t="s">
        <v>60</v>
      </c>
      <c r="HFV84" s="589" t="s">
        <v>60</v>
      </c>
      <c r="HFW84" s="589" t="s">
        <v>60</v>
      </c>
      <c r="HFX84" s="589" t="s">
        <v>60</v>
      </c>
      <c r="HFY84" s="589" t="s">
        <v>60</v>
      </c>
      <c r="HFZ84" s="589" t="s">
        <v>60</v>
      </c>
      <c r="HGA84" s="589" t="s">
        <v>60</v>
      </c>
      <c r="HGB84" s="589" t="s">
        <v>60</v>
      </c>
      <c r="HGC84" s="589" t="s">
        <v>60</v>
      </c>
      <c r="HGD84" s="589" t="s">
        <v>60</v>
      </c>
      <c r="HGE84" s="589" t="s">
        <v>60</v>
      </c>
      <c r="HGF84" s="589" t="s">
        <v>60</v>
      </c>
      <c r="HGG84" s="589" t="s">
        <v>60</v>
      </c>
      <c r="HGH84" s="589" t="s">
        <v>60</v>
      </c>
      <c r="HGI84" s="589" t="s">
        <v>60</v>
      </c>
      <c r="HGJ84" s="589" t="s">
        <v>60</v>
      </c>
      <c r="HGK84" s="589" t="s">
        <v>60</v>
      </c>
      <c r="HGL84" s="589" t="s">
        <v>60</v>
      </c>
      <c r="HGM84" s="589" t="s">
        <v>60</v>
      </c>
      <c r="HGN84" s="589" t="s">
        <v>60</v>
      </c>
      <c r="HGO84" s="589" t="s">
        <v>60</v>
      </c>
      <c r="HGP84" s="589" t="s">
        <v>60</v>
      </c>
      <c r="HGQ84" s="589" t="s">
        <v>60</v>
      </c>
      <c r="HGR84" s="589" t="s">
        <v>60</v>
      </c>
      <c r="HGS84" s="589" t="s">
        <v>60</v>
      </c>
      <c r="HGT84" s="589" t="s">
        <v>60</v>
      </c>
      <c r="HGU84" s="589" t="s">
        <v>60</v>
      </c>
      <c r="HGV84" s="589" t="s">
        <v>60</v>
      </c>
      <c r="HGW84" s="589" t="s">
        <v>60</v>
      </c>
      <c r="HGX84" s="589" t="s">
        <v>60</v>
      </c>
      <c r="HGY84" s="589" t="s">
        <v>60</v>
      </c>
      <c r="HGZ84" s="589" t="s">
        <v>60</v>
      </c>
      <c r="HHA84" s="589" t="s">
        <v>60</v>
      </c>
      <c r="HHB84" s="589" t="s">
        <v>60</v>
      </c>
      <c r="HHC84" s="589" t="s">
        <v>60</v>
      </c>
      <c r="HHD84" s="589" t="s">
        <v>60</v>
      </c>
      <c r="HHE84" s="589" t="s">
        <v>60</v>
      </c>
      <c r="HHF84" s="589" t="s">
        <v>60</v>
      </c>
      <c r="HHG84" s="589" t="s">
        <v>60</v>
      </c>
      <c r="HHH84" s="589" t="s">
        <v>60</v>
      </c>
      <c r="HHI84" s="589" t="s">
        <v>60</v>
      </c>
      <c r="HHJ84" s="589" t="s">
        <v>60</v>
      </c>
      <c r="HHK84" s="589" t="s">
        <v>60</v>
      </c>
      <c r="HHL84" s="589" t="s">
        <v>60</v>
      </c>
      <c r="HHM84" s="589" t="s">
        <v>60</v>
      </c>
      <c r="HHN84" s="589" t="s">
        <v>60</v>
      </c>
      <c r="HHO84" s="589" t="s">
        <v>60</v>
      </c>
      <c r="HHP84" s="589" t="s">
        <v>60</v>
      </c>
      <c r="HHQ84" s="589" t="s">
        <v>60</v>
      </c>
      <c r="HHR84" s="589" t="s">
        <v>60</v>
      </c>
      <c r="HHS84" s="589" t="s">
        <v>60</v>
      </c>
      <c r="HHT84" s="589" t="s">
        <v>60</v>
      </c>
      <c r="HHU84" s="589" t="s">
        <v>60</v>
      </c>
      <c r="HHV84" s="589" t="s">
        <v>60</v>
      </c>
      <c r="HHW84" s="589" t="s">
        <v>60</v>
      </c>
      <c r="HHX84" s="589" t="s">
        <v>60</v>
      </c>
      <c r="HHY84" s="589" t="s">
        <v>60</v>
      </c>
      <c r="HHZ84" s="589" t="s">
        <v>60</v>
      </c>
      <c r="HIA84" s="589" t="s">
        <v>60</v>
      </c>
      <c r="HIB84" s="589" t="s">
        <v>60</v>
      </c>
      <c r="HIC84" s="589" t="s">
        <v>60</v>
      </c>
      <c r="HID84" s="589" t="s">
        <v>60</v>
      </c>
      <c r="HIE84" s="589" t="s">
        <v>60</v>
      </c>
      <c r="HIF84" s="589" t="s">
        <v>60</v>
      </c>
      <c r="HIG84" s="589" t="s">
        <v>60</v>
      </c>
      <c r="HIH84" s="589" t="s">
        <v>60</v>
      </c>
      <c r="HII84" s="589" t="s">
        <v>60</v>
      </c>
      <c r="HIJ84" s="589" t="s">
        <v>60</v>
      </c>
      <c r="HIK84" s="589" t="s">
        <v>60</v>
      </c>
      <c r="HIL84" s="589" t="s">
        <v>60</v>
      </c>
      <c r="HIM84" s="589" t="s">
        <v>60</v>
      </c>
      <c r="HIN84" s="589" t="s">
        <v>60</v>
      </c>
      <c r="HIO84" s="589" t="s">
        <v>60</v>
      </c>
      <c r="HIP84" s="589" t="s">
        <v>60</v>
      </c>
      <c r="HIQ84" s="589" t="s">
        <v>60</v>
      </c>
      <c r="HIR84" s="589" t="s">
        <v>60</v>
      </c>
      <c r="HIS84" s="589" t="s">
        <v>60</v>
      </c>
      <c r="HIT84" s="589" t="s">
        <v>60</v>
      </c>
      <c r="HIU84" s="589" t="s">
        <v>60</v>
      </c>
      <c r="HIV84" s="589" t="s">
        <v>60</v>
      </c>
      <c r="HIW84" s="589" t="s">
        <v>60</v>
      </c>
      <c r="HIX84" s="589" t="s">
        <v>60</v>
      </c>
      <c r="HIY84" s="589" t="s">
        <v>60</v>
      </c>
      <c r="HIZ84" s="589" t="s">
        <v>60</v>
      </c>
      <c r="HJA84" s="589" t="s">
        <v>60</v>
      </c>
      <c r="HJB84" s="589" t="s">
        <v>60</v>
      </c>
      <c r="HJC84" s="589" t="s">
        <v>60</v>
      </c>
      <c r="HJD84" s="589" t="s">
        <v>60</v>
      </c>
      <c r="HJE84" s="589" t="s">
        <v>60</v>
      </c>
      <c r="HJF84" s="589" t="s">
        <v>60</v>
      </c>
      <c r="HJG84" s="589" t="s">
        <v>60</v>
      </c>
      <c r="HJH84" s="589" t="s">
        <v>60</v>
      </c>
      <c r="HJI84" s="589" t="s">
        <v>60</v>
      </c>
      <c r="HJJ84" s="589" t="s">
        <v>60</v>
      </c>
      <c r="HJK84" s="589" t="s">
        <v>60</v>
      </c>
      <c r="HJL84" s="589" t="s">
        <v>60</v>
      </c>
      <c r="HJM84" s="589" t="s">
        <v>60</v>
      </c>
      <c r="HJN84" s="589" t="s">
        <v>60</v>
      </c>
      <c r="HJO84" s="589" t="s">
        <v>60</v>
      </c>
      <c r="HJP84" s="589" t="s">
        <v>60</v>
      </c>
      <c r="HJQ84" s="589" t="s">
        <v>60</v>
      </c>
      <c r="HJR84" s="589" t="s">
        <v>60</v>
      </c>
      <c r="HJS84" s="589" t="s">
        <v>60</v>
      </c>
      <c r="HJT84" s="589" t="s">
        <v>60</v>
      </c>
      <c r="HJU84" s="589" t="s">
        <v>60</v>
      </c>
      <c r="HJV84" s="589" t="s">
        <v>60</v>
      </c>
      <c r="HJW84" s="589" t="s">
        <v>60</v>
      </c>
      <c r="HJX84" s="589" t="s">
        <v>60</v>
      </c>
      <c r="HJY84" s="589" t="s">
        <v>60</v>
      </c>
      <c r="HJZ84" s="589" t="s">
        <v>60</v>
      </c>
      <c r="HKA84" s="589" t="s">
        <v>60</v>
      </c>
      <c r="HKB84" s="589" t="s">
        <v>60</v>
      </c>
      <c r="HKC84" s="589" t="s">
        <v>60</v>
      </c>
      <c r="HKD84" s="589" t="s">
        <v>60</v>
      </c>
      <c r="HKE84" s="589" t="s">
        <v>60</v>
      </c>
      <c r="HKF84" s="589" t="s">
        <v>60</v>
      </c>
      <c r="HKG84" s="589" t="s">
        <v>60</v>
      </c>
      <c r="HKH84" s="589" t="s">
        <v>60</v>
      </c>
      <c r="HKI84" s="589" t="s">
        <v>60</v>
      </c>
      <c r="HKJ84" s="589" t="s">
        <v>60</v>
      </c>
      <c r="HKK84" s="589" t="s">
        <v>60</v>
      </c>
      <c r="HKL84" s="589" t="s">
        <v>60</v>
      </c>
      <c r="HKM84" s="589" t="s">
        <v>60</v>
      </c>
      <c r="HKN84" s="589" t="s">
        <v>60</v>
      </c>
      <c r="HKO84" s="589" t="s">
        <v>60</v>
      </c>
      <c r="HKP84" s="589" t="s">
        <v>60</v>
      </c>
      <c r="HKQ84" s="589" t="s">
        <v>60</v>
      </c>
      <c r="HKR84" s="589" t="s">
        <v>60</v>
      </c>
      <c r="HKS84" s="589" t="s">
        <v>60</v>
      </c>
      <c r="HKT84" s="589" t="s">
        <v>60</v>
      </c>
      <c r="HKU84" s="589" t="s">
        <v>60</v>
      </c>
      <c r="HKV84" s="589" t="s">
        <v>60</v>
      </c>
      <c r="HKW84" s="589" t="s">
        <v>60</v>
      </c>
      <c r="HKX84" s="589" t="s">
        <v>60</v>
      </c>
      <c r="HKY84" s="589" t="s">
        <v>60</v>
      </c>
      <c r="HKZ84" s="589" t="s">
        <v>60</v>
      </c>
      <c r="HLA84" s="589" t="s">
        <v>60</v>
      </c>
      <c r="HLB84" s="589" t="s">
        <v>60</v>
      </c>
      <c r="HLC84" s="589" t="s">
        <v>60</v>
      </c>
      <c r="HLD84" s="589" t="s">
        <v>60</v>
      </c>
      <c r="HLE84" s="589" t="s">
        <v>60</v>
      </c>
      <c r="HLF84" s="589" t="s">
        <v>60</v>
      </c>
      <c r="HLG84" s="589" t="s">
        <v>60</v>
      </c>
      <c r="HLH84" s="589" t="s">
        <v>60</v>
      </c>
      <c r="HLI84" s="589" t="s">
        <v>60</v>
      </c>
      <c r="HLJ84" s="589" t="s">
        <v>60</v>
      </c>
      <c r="HLK84" s="589" t="s">
        <v>60</v>
      </c>
      <c r="HLL84" s="589" t="s">
        <v>60</v>
      </c>
      <c r="HLM84" s="589" t="s">
        <v>60</v>
      </c>
      <c r="HLN84" s="589" t="s">
        <v>60</v>
      </c>
      <c r="HLO84" s="589" t="s">
        <v>60</v>
      </c>
      <c r="HLP84" s="589" t="s">
        <v>60</v>
      </c>
      <c r="HLQ84" s="589" t="s">
        <v>60</v>
      </c>
      <c r="HLR84" s="589" t="s">
        <v>60</v>
      </c>
      <c r="HLS84" s="589" t="s">
        <v>60</v>
      </c>
      <c r="HLT84" s="589" t="s">
        <v>60</v>
      </c>
      <c r="HLU84" s="589" t="s">
        <v>60</v>
      </c>
      <c r="HLV84" s="589" t="s">
        <v>60</v>
      </c>
      <c r="HLW84" s="589" t="s">
        <v>60</v>
      </c>
      <c r="HLX84" s="589" t="s">
        <v>60</v>
      </c>
      <c r="HLY84" s="589" t="s">
        <v>60</v>
      </c>
      <c r="HLZ84" s="589" t="s">
        <v>60</v>
      </c>
      <c r="HMA84" s="589" t="s">
        <v>60</v>
      </c>
      <c r="HMB84" s="589" t="s">
        <v>60</v>
      </c>
      <c r="HMC84" s="589" t="s">
        <v>60</v>
      </c>
      <c r="HMD84" s="589" t="s">
        <v>60</v>
      </c>
      <c r="HME84" s="589" t="s">
        <v>60</v>
      </c>
      <c r="HMF84" s="589" t="s">
        <v>60</v>
      </c>
      <c r="HMG84" s="589" t="s">
        <v>60</v>
      </c>
      <c r="HMH84" s="589" t="s">
        <v>60</v>
      </c>
      <c r="HMI84" s="589" t="s">
        <v>60</v>
      </c>
      <c r="HMJ84" s="589" t="s">
        <v>60</v>
      </c>
      <c r="HMK84" s="589" t="s">
        <v>60</v>
      </c>
      <c r="HML84" s="589" t="s">
        <v>60</v>
      </c>
      <c r="HMM84" s="589" t="s">
        <v>60</v>
      </c>
      <c r="HMN84" s="589" t="s">
        <v>60</v>
      </c>
      <c r="HMO84" s="589" t="s">
        <v>60</v>
      </c>
      <c r="HMP84" s="589" t="s">
        <v>60</v>
      </c>
      <c r="HMQ84" s="589" t="s">
        <v>60</v>
      </c>
      <c r="HMR84" s="589" t="s">
        <v>60</v>
      </c>
      <c r="HMS84" s="589" t="s">
        <v>60</v>
      </c>
      <c r="HMT84" s="589" t="s">
        <v>60</v>
      </c>
      <c r="HMU84" s="589" t="s">
        <v>60</v>
      </c>
      <c r="HMV84" s="589" t="s">
        <v>60</v>
      </c>
      <c r="HMW84" s="589" t="s">
        <v>60</v>
      </c>
      <c r="HMX84" s="589" t="s">
        <v>60</v>
      </c>
      <c r="HMY84" s="589" t="s">
        <v>60</v>
      </c>
      <c r="HMZ84" s="589" t="s">
        <v>60</v>
      </c>
      <c r="HNA84" s="589" t="s">
        <v>60</v>
      </c>
      <c r="HNB84" s="589" t="s">
        <v>60</v>
      </c>
      <c r="HNC84" s="589" t="s">
        <v>60</v>
      </c>
      <c r="HND84" s="589" t="s">
        <v>60</v>
      </c>
      <c r="HNE84" s="589" t="s">
        <v>60</v>
      </c>
      <c r="HNF84" s="589" t="s">
        <v>60</v>
      </c>
      <c r="HNG84" s="589" t="s">
        <v>60</v>
      </c>
      <c r="HNH84" s="589" t="s">
        <v>60</v>
      </c>
      <c r="HNI84" s="589" t="s">
        <v>60</v>
      </c>
      <c r="HNJ84" s="589" t="s">
        <v>60</v>
      </c>
      <c r="HNK84" s="589" t="s">
        <v>60</v>
      </c>
      <c r="HNL84" s="589" t="s">
        <v>60</v>
      </c>
      <c r="HNM84" s="589" t="s">
        <v>60</v>
      </c>
      <c r="HNN84" s="589" t="s">
        <v>60</v>
      </c>
      <c r="HNO84" s="589" t="s">
        <v>60</v>
      </c>
      <c r="HNP84" s="589" t="s">
        <v>60</v>
      </c>
      <c r="HNQ84" s="589" t="s">
        <v>60</v>
      </c>
      <c r="HNR84" s="589" t="s">
        <v>60</v>
      </c>
      <c r="HNS84" s="589" t="s">
        <v>60</v>
      </c>
      <c r="HNT84" s="589" t="s">
        <v>60</v>
      </c>
      <c r="HNU84" s="589" t="s">
        <v>60</v>
      </c>
      <c r="HNV84" s="589" t="s">
        <v>60</v>
      </c>
      <c r="HNW84" s="589" t="s">
        <v>60</v>
      </c>
      <c r="HNX84" s="589" t="s">
        <v>60</v>
      </c>
      <c r="HNY84" s="589" t="s">
        <v>60</v>
      </c>
      <c r="HNZ84" s="589" t="s">
        <v>60</v>
      </c>
      <c r="HOA84" s="589" t="s">
        <v>60</v>
      </c>
      <c r="HOB84" s="589" t="s">
        <v>60</v>
      </c>
      <c r="HOC84" s="589" t="s">
        <v>60</v>
      </c>
      <c r="HOD84" s="589" t="s">
        <v>60</v>
      </c>
      <c r="HOE84" s="589" t="s">
        <v>60</v>
      </c>
      <c r="HOF84" s="589" t="s">
        <v>60</v>
      </c>
      <c r="HOG84" s="589" t="s">
        <v>60</v>
      </c>
      <c r="HOH84" s="589" t="s">
        <v>60</v>
      </c>
      <c r="HOI84" s="589" t="s">
        <v>60</v>
      </c>
      <c r="HOJ84" s="589" t="s">
        <v>60</v>
      </c>
      <c r="HOK84" s="589" t="s">
        <v>60</v>
      </c>
      <c r="HOL84" s="589" t="s">
        <v>60</v>
      </c>
      <c r="HOM84" s="589" t="s">
        <v>60</v>
      </c>
      <c r="HON84" s="589" t="s">
        <v>60</v>
      </c>
      <c r="HOO84" s="589" t="s">
        <v>60</v>
      </c>
      <c r="HOP84" s="589" t="s">
        <v>60</v>
      </c>
      <c r="HOQ84" s="589" t="s">
        <v>60</v>
      </c>
      <c r="HOR84" s="589" t="s">
        <v>60</v>
      </c>
      <c r="HOS84" s="589" t="s">
        <v>60</v>
      </c>
      <c r="HOT84" s="589" t="s">
        <v>60</v>
      </c>
      <c r="HOU84" s="589" t="s">
        <v>60</v>
      </c>
      <c r="HOV84" s="589" t="s">
        <v>60</v>
      </c>
      <c r="HOW84" s="589" t="s">
        <v>60</v>
      </c>
      <c r="HOX84" s="589" t="s">
        <v>60</v>
      </c>
      <c r="HOY84" s="589" t="s">
        <v>60</v>
      </c>
      <c r="HOZ84" s="589" t="s">
        <v>60</v>
      </c>
      <c r="HPA84" s="589" t="s">
        <v>60</v>
      </c>
      <c r="HPB84" s="589" t="s">
        <v>60</v>
      </c>
      <c r="HPC84" s="589" t="s">
        <v>60</v>
      </c>
      <c r="HPD84" s="589" t="s">
        <v>60</v>
      </c>
      <c r="HPE84" s="589" t="s">
        <v>60</v>
      </c>
      <c r="HPF84" s="589" t="s">
        <v>60</v>
      </c>
      <c r="HPG84" s="589" t="s">
        <v>60</v>
      </c>
      <c r="HPH84" s="589" t="s">
        <v>60</v>
      </c>
      <c r="HPI84" s="589" t="s">
        <v>60</v>
      </c>
      <c r="HPJ84" s="589" t="s">
        <v>60</v>
      </c>
      <c r="HPK84" s="589" t="s">
        <v>60</v>
      </c>
      <c r="HPL84" s="589" t="s">
        <v>60</v>
      </c>
      <c r="HPM84" s="589" t="s">
        <v>60</v>
      </c>
      <c r="HPN84" s="589" t="s">
        <v>60</v>
      </c>
      <c r="HPO84" s="589" t="s">
        <v>60</v>
      </c>
      <c r="HPP84" s="589" t="s">
        <v>60</v>
      </c>
      <c r="HPQ84" s="589" t="s">
        <v>60</v>
      </c>
      <c r="HPR84" s="589" t="s">
        <v>60</v>
      </c>
      <c r="HPS84" s="589" t="s">
        <v>60</v>
      </c>
      <c r="HPT84" s="589" t="s">
        <v>60</v>
      </c>
      <c r="HPU84" s="589" t="s">
        <v>60</v>
      </c>
      <c r="HPV84" s="589" t="s">
        <v>60</v>
      </c>
      <c r="HPW84" s="589" t="s">
        <v>60</v>
      </c>
      <c r="HPX84" s="589" t="s">
        <v>60</v>
      </c>
      <c r="HPY84" s="589" t="s">
        <v>60</v>
      </c>
      <c r="HPZ84" s="589" t="s">
        <v>60</v>
      </c>
      <c r="HQA84" s="589" t="s">
        <v>60</v>
      </c>
      <c r="HQB84" s="589" t="s">
        <v>60</v>
      </c>
      <c r="HQC84" s="589" t="s">
        <v>60</v>
      </c>
      <c r="HQD84" s="589" t="s">
        <v>60</v>
      </c>
      <c r="HQE84" s="589" t="s">
        <v>60</v>
      </c>
      <c r="HQF84" s="589" t="s">
        <v>60</v>
      </c>
      <c r="HQG84" s="589" t="s">
        <v>60</v>
      </c>
      <c r="HQH84" s="589" t="s">
        <v>60</v>
      </c>
      <c r="HQI84" s="589" t="s">
        <v>60</v>
      </c>
      <c r="HQJ84" s="589" t="s">
        <v>60</v>
      </c>
      <c r="HQK84" s="589" t="s">
        <v>60</v>
      </c>
      <c r="HQL84" s="589" t="s">
        <v>60</v>
      </c>
      <c r="HQM84" s="589" t="s">
        <v>60</v>
      </c>
      <c r="HQN84" s="589" t="s">
        <v>60</v>
      </c>
      <c r="HQO84" s="589" t="s">
        <v>60</v>
      </c>
      <c r="HQP84" s="589" t="s">
        <v>60</v>
      </c>
      <c r="HQQ84" s="589" t="s">
        <v>60</v>
      </c>
      <c r="HQR84" s="589" t="s">
        <v>60</v>
      </c>
      <c r="HQS84" s="589" t="s">
        <v>60</v>
      </c>
      <c r="HQT84" s="589" t="s">
        <v>60</v>
      </c>
      <c r="HQU84" s="589" t="s">
        <v>60</v>
      </c>
      <c r="HQV84" s="589" t="s">
        <v>60</v>
      </c>
      <c r="HQW84" s="589" t="s">
        <v>60</v>
      </c>
      <c r="HQX84" s="589" t="s">
        <v>60</v>
      </c>
      <c r="HQY84" s="589" t="s">
        <v>60</v>
      </c>
      <c r="HQZ84" s="589" t="s">
        <v>60</v>
      </c>
      <c r="HRA84" s="589" t="s">
        <v>60</v>
      </c>
      <c r="HRB84" s="589" t="s">
        <v>60</v>
      </c>
      <c r="HRC84" s="589" t="s">
        <v>60</v>
      </c>
      <c r="HRD84" s="589" t="s">
        <v>60</v>
      </c>
      <c r="HRE84" s="589" t="s">
        <v>60</v>
      </c>
      <c r="HRF84" s="589" t="s">
        <v>60</v>
      </c>
      <c r="HRG84" s="589" t="s">
        <v>60</v>
      </c>
      <c r="HRH84" s="589" t="s">
        <v>60</v>
      </c>
      <c r="HRI84" s="589" t="s">
        <v>60</v>
      </c>
      <c r="HRJ84" s="589" t="s">
        <v>60</v>
      </c>
      <c r="HRK84" s="589" t="s">
        <v>60</v>
      </c>
      <c r="HRL84" s="589" t="s">
        <v>60</v>
      </c>
      <c r="HRM84" s="589" t="s">
        <v>60</v>
      </c>
      <c r="HRN84" s="589" t="s">
        <v>60</v>
      </c>
      <c r="HRO84" s="589" t="s">
        <v>60</v>
      </c>
      <c r="HRP84" s="589" t="s">
        <v>60</v>
      </c>
      <c r="HRQ84" s="589" t="s">
        <v>60</v>
      </c>
      <c r="HRR84" s="589" t="s">
        <v>60</v>
      </c>
      <c r="HRS84" s="589" t="s">
        <v>60</v>
      </c>
      <c r="HRT84" s="589" t="s">
        <v>60</v>
      </c>
      <c r="HRU84" s="589" t="s">
        <v>60</v>
      </c>
      <c r="HRV84" s="589" t="s">
        <v>60</v>
      </c>
      <c r="HRW84" s="589" t="s">
        <v>60</v>
      </c>
      <c r="HRX84" s="589" t="s">
        <v>60</v>
      </c>
      <c r="HRY84" s="589" t="s">
        <v>60</v>
      </c>
      <c r="HRZ84" s="589" t="s">
        <v>60</v>
      </c>
      <c r="HSA84" s="589" t="s">
        <v>60</v>
      </c>
      <c r="HSB84" s="589" t="s">
        <v>60</v>
      </c>
      <c r="HSC84" s="589" t="s">
        <v>60</v>
      </c>
      <c r="HSD84" s="589" t="s">
        <v>60</v>
      </c>
      <c r="HSE84" s="589" t="s">
        <v>60</v>
      </c>
      <c r="HSF84" s="589" t="s">
        <v>60</v>
      </c>
      <c r="HSG84" s="589" t="s">
        <v>60</v>
      </c>
      <c r="HSH84" s="589" t="s">
        <v>60</v>
      </c>
      <c r="HSI84" s="589" t="s">
        <v>60</v>
      </c>
      <c r="HSJ84" s="589" t="s">
        <v>60</v>
      </c>
      <c r="HSK84" s="589" t="s">
        <v>60</v>
      </c>
      <c r="HSL84" s="589" t="s">
        <v>60</v>
      </c>
      <c r="HSM84" s="589" t="s">
        <v>60</v>
      </c>
      <c r="HSN84" s="589" t="s">
        <v>60</v>
      </c>
      <c r="HSO84" s="589" t="s">
        <v>60</v>
      </c>
      <c r="HSP84" s="589" t="s">
        <v>60</v>
      </c>
      <c r="HSQ84" s="589" t="s">
        <v>60</v>
      </c>
      <c r="HSR84" s="589" t="s">
        <v>60</v>
      </c>
      <c r="HSS84" s="589" t="s">
        <v>60</v>
      </c>
      <c r="HST84" s="589" t="s">
        <v>60</v>
      </c>
      <c r="HSU84" s="589" t="s">
        <v>60</v>
      </c>
      <c r="HSV84" s="589" t="s">
        <v>60</v>
      </c>
      <c r="HSW84" s="589" t="s">
        <v>60</v>
      </c>
      <c r="HSX84" s="589" t="s">
        <v>60</v>
      </c>
      <c r="HSY84" s="589" t="s">
        <v>60</v>
      </c>
      <c r="HSZ84" s="589" t="s">
        <v>60</v>
      </c>
      <c r="HTA84" s="589" t="s">
        <v>60</v>
      </c>
      <c r="HTB84" s="589" t="s">
        <v>60</v>
      </c>
      <c r="HTC84" s="589" t="s">
        <v>60</v>
      </c>
      <c r="HTD84" s="589" t="s">
        <v>60</v>
      </c>
      <c r="HTE84" s="589" t="s">
        <v>60</v>
      </c>
      <c r="HTF84" s="589" t="s">
        <v>60</v>
      </c>
      <c r="HTG84" s="589" t="s">
        <v>60</v>
      </c>
      <c r="HTH84" s="589" t="s">
        <v>60</v>
      </c>
      <c r="HTI84" s="589" t="s">
        <v>60</v>
      </c>
      <c r="HTJ84" s="589" t="s">
        <v>60</v>
      </c>
      <c r="HTK84" s="589" t="s">
        <v>60</v>
      </c>
      <c r="HTL84" s="589" t="s">
        <v>60</v>
      </c>
      <c r="HTM84" s="589" t="s">
        <v>60</v>
      </c>
      <c r="HTN84" s="589" t="s">
        <v>60</v>
      </c>
      <c r="HTO84" s="589" t="s">
        <v>60</v>
      </c>
      <c r="HTP84" s="589" t="s">
        <v>60</v>
      </c>
      <c r="HTQ84" s="589" t="s">
        <v>60</v>
      </c>
      <c r="HTR84" s="589" t="s">
        <v>60</v>
      </c>
      <c r="HTS84" s="589" t="s">
        <v>60</v>
      </c>
      <c r="HTT84" s="589" t="s">
        <v>60</v>
      </c>
      <c r="HTU84" s="589" t="s">
        <v>60</v>
      </c>
      <c r="HTV84" s="589" t="s">
        <v>60</v>
      </c>
      <c r="HTW84" s="589" t="s">
        <v>60</v>
      </c>
      <c r="HTX84" s="589" t="s">
        <v>60</v>
      </c>
      <c r="HTY84" s="589" t="s">
        <v>60</v>
      </c>
      <c r="HTZ84" s="589" t="s">
        <v>60</v>
      </c>
      <c r="HUA84" s="589" t="s">
        <v>60</v>
      </c>
      <c r="HUB84" s="589" t="s">
        <v>60</v>
      </c>
      <c r="HUC84" s="589" t="s">
        <v>60</v>
      </c>
      <c r="HUD84" s="589" t="s">
        <v>60</v>
      </c>
      <c r="HUE84" s="589" t="s">
        <v>60</v>
      </c>
      <c r="HUF84" s="589" t="s">
        <v>60</v>
      </c>
      <c r="HUG84" s="589" t="s">
        <v>60</v>
      </c>
      <c r="HUH84" s="589" t="s">
        <v>60</v>
      </c>
      <c r="HUI84" s="589" t="s">
        <v>60</v>
      </c>
      <c r="HUJ84" s="589" t="s">
        <v>60</v>
      </c>
      <c r="HUK84" s="589" t="s">
        <v>60</v>
      </c>
      <c r="HUL84" s="589" t="s">
        <v>60</v>
      </c>
      <c r="HUM84" s="589" t="s">
        <v>60</v>
      </c>
      <c r="HUN84" s="589" t="s">
        <v>60</v>
      </c>
      <c r="HUO84" s="589" t="s">
        <v>60</v>
      </c>
      <c r="HUP84" s="589" t="s">
        <v>60</v>
      </c>
      <c r="HUQ84" s="589" t="s">
        <v>60</v>
      </c>
      <c r="HUR84" s="589" t="s">
        <v>60</v>
      </c>
      <c r="HUS84" s="589" t="s">
        <v>60</v>
      </c>
      <c r="HUT84" s="589" t="s">
        <v>60</v>
      </c>
      <c r="HUU84" s="589" t="s">
        <v>60</v>
      </c>
      <c r="HUV84" s="589" t="s">
        <v>60</v>
      </c>
      <c r="HUW84" s="589" t="s">
        <v>60</v>
      </c>
      <c r="HUX84" s="589" t="s">
        <v>60</v>
      </c>
      <c r="HUY84" s="589" t="s">
        <v>60</v>
      </c>
      <c r="HUZ84" s="589" t="s">
        <v>60</v>
      </c>
      <c r="HVA84" s="589" t="s">
        <v>60</v>
      </c>
      <c r="HVB84" s="589" t="s">
        <v>60</v>
      </c>
      <c r="HVC84" s="589" t="s">
        <v>60</v>
      </c>
      <c r="HVD84" s="589" t="s">
        <v>60</v>
      </c>
      <c r="HVE84" s="589" t="s">
        <v>60</v>
      </c>
      <c r="HVF84" s="589" t="s">
        <v>60</v>
      </c>
      <c r="HVG84" s="589" t="s">
        <v>60</v>
      </c>
      <c r="HVH84" s="589" t="s">
        <v>60</v>
      </c>
      <c r="HVI84" s="589" t="s">
        <v>60</v>
      </c>
      <c r="HVJ84" s="589" t="s">
        <v>60</v>
      </c>
      <c r="HVK84" s="589" t="s">
        <v>60</v>
      </c>
      <c r="HVL84" s="589" t="s">
        <v>60</v>
      </c>
      <c r="HVM84" s="589" t="s">
        <v>60</v>
      </c>
      <c r="HVN84" s="589" t="s">
        <v>60</v>
      </c>
      <c r="HVO84" s="589" t="s">
        <v>60</v>
      </c>
      <c r="HVP84" s="589" t="s">
        <v>60</v>
      </c>
      <c r="HVQ84" s="589" t="s">
        <v>60</v>
      </c>
      <c r="HVR84" s="589" t="s">
        <v>60</v>
      </c>
      <c r="HVS84" s="589" t="s">
        <v>60</v>
      </c>
      <c r="HVT84" s="589" t="s">
        <v>60</v>
      </c>
      <c r="HVU84" s="589" t="s">
        <v>60</v>
      </c>
      <c r="HVV84" s="589" t="s">
        <v>60</v>
      </c>
      <c r="HVW84" s="589" t="s">
        <v>60</v>
      </c>
      <c r="HVX84" s="589" t="s">
        <v>60</v>
      </c>
      <c r="HVY84" s="589" t="s">
        <v>60</v>
      </c>
      <c r="HVZ84" s="589" t="s">
        <v>60</v>
      </c>
      <c r="HWA84" s="589" t="s">
        <v>60</v>
      </c>
      <c r="HWB84" s="589" t="s">
        <v>60</v>
      </c>
      <c r="HWC84" s="589" t="s">
        <v>60</v>
      </c>
      <c r="HWD84" s="589" t="s">
        <v>60</v>
      </c>
      <c r="HWE84" s="589" t="s">
        <v>60</v>
      </c>
      <c r="HWF84" s="589" t="s">
        <v>60</v>
      </c>
      <c r="HWG84" s="589" t="s">
        <v>60</v>
      </c>
      <c r="HWH84" s="589" t="s">
        <v>60</v>
      </c>
      <c r="HWI84" s="589" t="s">
        <v>60</v>
      </c>
      <c r="HWJ84" s="589" t="s">
        <v>60</v>
      </c>
      <c r="HWK84" s="589" t="s">
        <v>60</v>
      </c>
      <c r="HWL84" s="589" t="s">
        <v>60</v>
      </c>
      <c r="HWM84" s="589" t="s">
        <v>60</v>
      </c>
      <c r="HWN84" s="589" t="s">
        <v>60</v>
      </c>
      <c r="HWO84" s="589" t="s">
        <v>60</v>
      </c>
      <c r="HWP84" s="589" t="s">
        <v>60</v>
      </c>
      <c r="HWQ84" s="589" t="s">
        <v>60</v>
      </c>
      <c r="HWR84" s="589" t="s">
        <v>60</v>
      </c>
      <c r="HWS84" s="589" t="s">
        <v>60</v>
      </c>
      <c r="HWT84" s="589" t="s">
        <v>60</v>
      </c>
      <c r="HWU84" s="589" t="s">
        <v>60</v>
      </c>
      <c r="HWV84" s="589" t="s">
        <v>60</v>
      </c>
      <c r="HWW84" s="589" t="s">
        <v>60</v>
      </c>
      <c r="HWX84" s="589" t="s">
        <v>60</v>
      </c>
      <c r="HWY84" s="589" t="s">
        <v>60</v>
      </c>
      <c r="HWZ84" s="589" t="s">
        <v>60</v>
      </c>
      <c r="HXA84" s="589" t="s">
        <v>60</v>
      </c>
      <c r="HXB84" s="589" t="s">
        <v>60</v>
      </c>
      <c r="HXC84" s="589" t="s">
        <v>60</v>
      </c>
      <c r="HXD84" s="589" t="s">
        <v>60</v>
      </c>
      <c r="HXE84" s="589" t="s">
        <v>60</v>
      </c>
      <c r="HXF84" s="589" t="s">
        <v>60</v>
      </c>
      <c r="HXG84" s="589" t="s">
        <v>60</v>
      </c>
      <c r="HXH84" s="589" t="s">
        <v>60</v>
      </c>
      <c r="HXI84" s="589" t="s">
        <v>60</v>
      </c>
      <c r="HXJ84" s="589" t="s">
        <v>60</v>
      </c>
      <c r="HXK84" s="589" t="s">
        <v>60</v>
      </c>
      <c r="HXL84" s="589" t="s">
        <v>60</v>
      </c>
      <c r="HXM84" s="589" t="s">
        <v>60</v>
      </c>
      <c r="HXN84" s="589" t="s">
        <v>60</v>
      </c>
      <c r="HXO84" s="589" t="s">
        <v>60</v>
      </c>
      <c r="HXP84" s="589" t="s">
        <v>60</v>
      </c>
      <c r="HXQ84" s="589" t="s">
        <v>60</v>
      </c>
      <c r="HXR84" s="589" t="s">
        <v>60</v>
      </c>
      <c r="HXS84" s="589" t="s">
        <v>60</v>
      </c>
      <c r="HXT84" s="589" t="s">
        <v>60</v>
      </c>
      <c r="HXU84" s="589" t="s">
        <v>60</v>
      </c>
      <c r="HXV84" s="589" t="s">
        <v>60</v>
      </c>
      <c r="HXW84" s="589" t="s">
        <v>60</v>
      </c>
      <c r="HXX84" s="589" t="s">
        <v>60</v>
      </c>
      <c r="HXY84" s="589" t="s">
        <v>60</v>
      </c>
      <c r="HXZ84" s="589" t="s">
        <v>60</v>
      </c>
      <c r="HYA84" s="589" t="s">
        <v>60</v>
      </c>
      <c r="HYB84" s="589" t="s">
        <v>60</v>
      </c>
      <c r="HYC84" s="589" t="s">
        <v>60</v>
      </c>
      <c r="HYD84" s="589" t="s">
        <v>60</v>
      </c>
      <c r="HYE84" s="589" t="s">
        <v>60</v>
      </c>
      <c r="HYF84" s="589" t="s">
        <v>60</v>
      </c>
      <c r="HYG84" s="589" t="s">
        <v>60</v>
      </c>
      <c r="HYH84" s="589" t="s">
        <v>60</v>
      </c>
      <c r="HYI84" s="589" t="s">
        <v>60</v>
      </c>
      <c r="HYJ84" s="589" t="s">
        <v>60</v>
      </c>
      <c r="HYK84" s="589" t="s">
        <v>60</v>
      </c>
      <c r="HYL84" s="589" t="s">
        <v>60</v>
      </c>
      <c r="HYM84" s="589" t="s">
        <v>60</v>
      </c>
      <c r="HYN84" s="589" t="s">
        <v>60</v>
      </c>
      <c r="HYO84" s="589" t="s">
        <v>60</v>
      </c>
      <c r="HYP84" s="589" t="s">
        <v>60</v>
      </c>
      <c r="HYQ84" s="589" t="s">
        <v>60</v>
      </c>
      <c r="HYR84" s="589" t="s">
        <v>60</v>
      </c>
      <c r="HYS84" s="589" t="s">
        <v>60</v>
      </c>
      <c r="HYT84" s="589" t="s">
        <v>60</v>
      </c>
      <c r="HYU84" s="589" t="s">
        <v>60</v>
      </c>
      <c r="HYV84" s="589" t="s">
        <v>60</v>
      </c>
      <c r="HYW84" s="589" t="s">
        <v>60</v>
      </c>
      <c r="HYX84" s="589" t="s">
        <v>60</v>
      </c>
      <c r="HYY84" s="589" t="s">
        <v>60</v>
      </c>
      <c r="HYZ84" s="589" t="s">
        <v>60</v>
      </c>
      <c r="HZA84" s="589" t="s">
        <v>60</v>
      </c>
      <c r="HZB84" s="589" t="s">
        <v>60</v>
      </c>
      <c r="HZC84" s="589" t="s">
        <v>60</v>
      </c>
      <c r="HZD84" s="589" t="s">
        <v>60</v>
      </c>
      <c r="HZE84" s="589" t="s">
        <v>60</v>
      </c>
      <c r="HZF84" s="589" t="s">
        <v>60</v>
      </c>
      <c r="HZG84" s="589" t="s">
        <v>60</v>
      </c>
      <c r="HZH84" s="589" t="s">
        <v>60</v>
      </c>
      <c r="HZI84" s="589" t="s">
        <v>60</v>
      </c>
      <c r="HZJ84" s="589" t="s">
        <v>60</v>
      </c>
      <c r="HZK84" s="589" t="s">
        <v>60</v>
      </c>
      <c r="HZL84" s="589" t="s">
        <v>60</v>
      </c>
      <c r="HZM84" s="589" t="s">
        <v>60</v>
      </c>
      <c r="HZN84" s="589" t="s">
        <v>60</v>
      </c>
      <c r="HZO84" s="589" t="s">
        <v>60</v>
      </c>
      <c r="HZP84" s="589" t="s">
        <v>60</v>
      </c>
      <c r="HZQ84" s="589" t="s">
        <v>60</v>
      </c>
      <c r="HZR84" s="589" t="s">
        <v>60</v>
      </c>
      <c r="HZS84" s="589" t="s">
        <v>60</v>
      </c>
      <c r="HZT84" s="589" t="s">
        <v>60</v>
      </c>
      <c r="HZU84" s="589" t="s">
        <v>60</v>
      </c>
      <c r="HZV84" s="589" t="s">
        <v>60</v>
      </c>
      <c r="HZW84" s="589" t="s">
        <v>60</v>
      </c>
      <c r="HZX84" s="589" t="s">
        <v>60</v>
      </c>
      <c r="HZY84" s="589" t="s">
        <v>60</v>
      </c>
      <c r="HZZ84" s="589" t="s">
        <v>60</v>
      </c>
      <c r="IAA84" s="589" t="s">
        <v>60</v>
      </c>
      <c r="IAB84" s="589" t="s">
        <v>60</v>
      </c>
      <c r="IAC84" s="589" t="s">
        <v>60</v>
      </c>
      <c r="IAD84" s="589" t="s">
        <v>60</v>
      </c>
      <c r="IAE84" s="589" t="s">
        <v>60</v>
      </c>
      <c r="IAF84" s="589" t="s">
        <v>60</v>
      </c>
      <c r="IAG84" s="589" t="s">
        <v>60</v>
      </c>
      <c r="IAH84" s="589" t="s">
        <v>60</v>
      </c>
      <c r="IAI84" s="589" t="s">
        <v>60</v>
      </c>
      <c r="IAJ84" s="589" t="s">
        <v>60</v>
      </c>
      <c r="IAK84" s="589" t="s">
        <v>60</v>
      </c>
      <c r="IAL84" s="589" t="s">
        <v>60</v>
      </c>
      <c r="IAM84" s="589" t="s">
        <v>60</v>
      </c>
      <c r="IAN84" s="589" t="s">
        <v>60</v>
      </c>
      <c r="IAO84" s="589" t="s">
        <v>60</v>
      </c>
      <c r="IAP84" s="589" t="s">
        <v>60</v>
      </c>
      <c r="IAQ84" s="589" t="s">
        <v>60</v>
      </c>
      <c r="IAR84" s="589" t="s">
        <v>60</v>
      </c>
      <c r="IAS84" s="589" t="s">
        <v>60</v>
      </c>
      <c r="IAT84" s="589" t="s">
        <v>60</v>
      </c>
      <c r="IAU84" s="589" t="s">
        <v>60</v>
      </c>
      <c r="IAV84" s="589" t="s">
        <v>60</v>
      </c>
      <c r="IAW84" s="589" t="s">
        <v>60</v>
      </c>
      <c r="IAX84" s="589" t="s">
        <v>60</v>
      </c>
      <c r="IAY84" s="589" t="s">
        <v>60</v>
      </c>
      <c r="IAZ84" s="589" t="s">
        <v>60</v>
      </c>
      <c r="IBA84" s="589" t="s">
        <v>60</v>
      </c>
      <c r="IBB84" s="589" t="s">
        <v>60</v>
      </c>
      <c r="IBC84" s="589" t="s">
        <v>60</v>
      </c>
      <c r="IBD84" s="589" t="s">
        <v>60</v>
      </c>
      <c r="IBE84" s="589" t="s">
        <v>60</v>
      </c>
      <c r="IBF84" s="589" t="s">
        <v>60</v>
      </c>
      <c r="IBG84" s="589" t="s">
        <v>60</v>
      </c>
      <c r="IBH84" s="589" t="s">
        <v>60</v>
      </c>
      <c r="IBI84" s="589" t="s">
        <v>60</v>
      </c>
      <c r="IBJ84" s="589" t="s">
        <v>60</v>
      </c>
      <c r="IBK84" s="589" t="s">
        <v>60</v>
      </c>
      <c r="IBL84" s="589" t="s">
        <v>60</v>
      </c>
      <c r="IBM84" s="589" t="s">
        <v>60</v>
      </c>
      <c r="IBN84" s="589" t="s">
        <v>60</v>
      </c>
      <c r="IBO84" s="589" t="s">
        <v>60</v>
      </c>
      <c r="IBP84" s="589" t="s">
        <v>60</v>
      </c>
      <c r="IBQ84" s="589" t="s">
        <v>60</v>
      </c>
      <c r="IBR84" s="589" t="s">
        <v>60</v>
      </c>
      <c r="IBS84" s="589" t="s">
        <v>60</v>
      </c>
      <c r="IBT84" s="589" t="s">
        <v>60</v>
      </c>
      <c r="IBU84" s="589" t="s">
        <v>60</v>
      </c>
      <c r="IBV84" s="589" t="s">
        <v>60</v>
      </c>
      <c r="IBW84" s="589" t="s">
        <v>60</v>
      </c>
      <c r="IBX84" s="589" t="s">
        <v>60</v>
      </c>
      <c r="IBY84" s="589" t="s">
        <v>60</v>
      </c>
      <c r="IBZ84" s="589" t="s">
        <v>60</v>
      </c>
      <c r="ICA84" s="589" t="s">
        <v>60</v>
      </c>
      <c r="ICB84" s="589" t="s">
        <v>60</v>
      </c>
      <c r="ICC84" s="589" t="s">
        <v>60</v>
      </c>
      <c r="ICD84" s="589" t="s">
        <v>60</v>
      </c>
      <c r="ICE84" s="589" t="s">
        <v>60</v>
      </c>
      <c r="ICF84" s="589" t="s">
        <v>60</v>
      </c>
      <c r="ICG84" s="589" t="s">
        <v>60</v>
      </c>
      <c r="ICH84" s="589" t="s">
        <v>60</v>
      </c>
      <c r="ICI84" s="589" t="s">
        <v>60</v>
      </c>
      <c r="ICJ84" s="589" t="s">
        <v>60</v>
      </c>
      <c r="ICK84" s="589" t="s">
        <v>60</v>
      </c>
      <c r="ICL84" s="589" t="s">
        <v>60</v>
      </c>
      <c r="ICM84" s="589" t="s">
        <v>60</v>
      </c>
      <c r="ICN84" s="589" t="s">
        <v>60</v>
      </c>
      <c r="ICO84" s="589" t="s">
        <v>60</v>
      </c>
      <c r="ICP84" s="589" t="s">
        <v>60</v>
      </c>
      <c r="ICQ84" s="589" t="s">
        <v>60</v>
      </c>
      <c r="ICR84" s="589" t="s">
        <v>60</v>
      </c>
      <c r="ICS84" s="589" t="s">
        <v>60</v>
      </c>
      <c r="ICT84" s="589" t="s">
        <v>60</v>
      </c>
      <c r="ICU84" s="589" t="s">
        <v>60</v>
      </c>
      <c r="ICV84" s="589" t="s">
        <v>60</v>
      </c>
      <c r="ICW84" s="589" t="s">
        <v>60</v>
      </c>
      <c r="ICX84" s="589" t="s">
        <v>60</v>
      </c>
      <c r="ICY84" s="589" t="s">
        <v>60</v>
      </c>
      <c r="ICZ84" s="589" t="s">
        <v>60</v>
      </c>
      <c r="IDA84" s="589" t="s">
        <v>60</v>
      </c>
      <c r="IDB84" s="589" t="s">
        <v>60</v>
      </c>
      <c r="IDC84" s="589" t="s">
        <v>60</v>
      </c>
      <c r="IDD84" s="589" t="s">
        <v>60</v>
      </c>
      <c r="IDE84" s="589" t="s">
        <v>60</v>
      </c>
      <c r="IDF84" s="589" t="s">
        <v>60</v>
      </c>
      <c r="IDG84" s="589" t="s">
        <v>60</v>
      </c>
      <c r="IDH84" s="589" t="s">
        <v>60</v>
      </c>
      <c r="IDI84" s="589" t="s">
        <v>60</v>
      </c>
      <c r="IDJ84" s="589" t="s">
        <v>60</v>
      </c>
      <c r="IDK84" s="589" t="s">
        <v>60</v>
      </c>
      <c r="IDL84" s="589" t="s">
        <v>60</v>
      </c>
      <c r="IDM84" s="589" t="s">
        <v>60</v>
      </c>
      <c r="IDN84" s="589" t="s">
        <v>60</v>
      </c>
      <c r="IDO84" s="589" t="s">
        <v>60</v>
      </c>
      <c r="IDP84" s="589" t="s">
        <v>60</v>
      </c>
      <c r="IDQ84" s="589" t="s">
        <v>60</v>
      </c>
      <c r="IDR84" s="589" t="s">
        <v>60</v>
      </c>
      <c r="IDS84" s="589" t="s">
        <v>60</v>
      </c>
      <c r="IDT84" s="589" t="s">
        <v>60</v>
      </c>
      <c r="IDU84" s="589" t="s">
        <v>60</v>
      </c>
      <c r="IDV84" s="589" t="s">
        <v>60</v>
      </c>
      <c r="IDW84" s="589" t="s">
        <v>60</v>
      </c>
      <c r="IDX84" s="589" t="s">
        <v>60</v>
      </c>
      <c r="IDY84" s="589" t="s">
        <v>60</v>
      </c>
      <c r="IDZ84" s="589" t="s">
        <v>60</v>
      </c>
      <c r="IEA84" s="589" t="s">
        <v>60</v>
      </c>
      <c r="IEB84" s="589" t="s">
        <v>60</v>
      </c>
      <c r="IEC84" s="589" t="s">
        <v>60</v>
      </c>
      <c r="IED84" s="589" t="s">
        <v>60</v>
      </c>
      <c r="IEE84" s="589" t="s">
        <v>60</v>
      </c>
      <c r="IEF84" s="589" t="s">
        <v>60</v>
      </c>
      <c r="IEG84" s="589" t="s">
        <v>60</v>
      </c>
      <c r="IEH84" s="589" t="s">
        <v>60</v>
      </c>
      <c r="IEI84" s="589" t="s">
        <v>60</v>
      </c>
      <c r="IEJ84" s="589" t="s">
        <v>60</v>
      </c>
      <c r="IEK84" s="589" t="s">
        <v>60</v>
      </c>
      <c r="IEL84" s="589" t="s">
        <v>60</v>
      </c>
      <c r="IEM84" s="589" t="s">
        <v>60</v>
      </c>
      <c r="IEN84" s="589" t="s">
        <v>60</v>
      </c>
      <c r="IEO84" s="589" t="s">
        <v>60</v>
      </c>
      <c r="IEP84" s="589" t="s">
        <v>60</v>
      </c>
      <c r="IEQ84" s="589" t="s">
        <v>60</v>
      </c>
      <c r="IER84" s="589" t="s">
        <v>60</v>
      </c>
      <c r="IES84" s="589" t="s">
        <v>60</v>
      </c>
      <c r="IET84" s="589" t="s">
        <v>60</v>
      </c>
      <c r="IEU84" s="589" t="s">
        <v>60</v>
      </c>
      <c r="IEV84" s="589" t="s">
        <v>60</v>
      </c>
      <c r="IEW84" s="589" t="s">
        <v>60</v>
      </c>
      <c r="IEX84" s="589" t="s">
        <v>60</v>
      </c>
      <c r="IEY84" s="589" t="s">
        <v>60</v>
      </c>
      <c r="IEZ84" s="589" t="s">
        <v>60</v>
      </c>
      <c r="IFA84" s="589" t="s">
        <v>60</v>
      </c>
      <c r="IFB84" s="589" t="s">
        <v>60</v>
      </c>
      <c r="IFC84" s="589" t="s">
        <v>60</v>
      </c>
      <c r="IFD84" s="589" t="s">
        <v>60</v>
      </c>
      <c r="IFE84" s="589" t="s">
        <v>60</v>
      </c>
      <c r="IFF84" s="589" t="s">
        <v>60</v>
      </c>
      <c r="IFG84" s="589" t="s">
        <v>60</v>
      </c>
      <c r="IFH84" s="589" t="s">
        <v>60</v>
      </c>
      <c r="IFI84" s="589" t="s">
        <v>60</v>
      </c>
      <c r="IFJ84" s="589" t="s">
        <v>60</v>
      </c>
      <c r="IFK84" s="589" t="s">
        <v>60</v>
      </c>
      <c r="IFL84" s="589" t="s">
        <v>60</v>
      </c>
      <c r="IFM84" s="589" t="s">
        <v>60</v>
      </c>
      <c r="IFN84" s="589" t="s">
        <v>60</v>
      </c>
      <c r="IFO84" s="589" t="s">
        <v>60</v>
      </c>
      <c r="IFP84" s="589" t="s">
        <v>60</v>
      </c>
      <c r="IFQ84" s="589" t="s">
        <v>60</v>
      </c>
      <c r="IFR84" s="589" t="s">
        <v>60</v>
      </c>
      <c r="IFS84" s="589" t="s">
        <v>60</v>
      </c>
      <c r="IFT84" s="589" t="s">
        <v>60</v>
      </c>
      <c r="IFU84" s="589" t="s">
        <v>60</v>
      </c>
      <c r="IFV84" s="589" t="s">
        <v>60</v>
      </c>
      <c r="IFW84" s="589" t="s">
        <v>60</v>
      </c>
      <c r="IFX84" s="589" t="s">
        <v>60</v>
      </c>
      <c r="IFY84" s="589" t="s">
        <v>60</v>
      </c>
      <c r="IFZ84" s="589" t="s">
        <v>60</v>
      </c>
      <c r="IGA84" s="589" t="s">
        <v>60</v>
      </c>
      <c r="IGB84" s="589" t="s">
        <v>60</v>
      </c>
      <c r="IGC84" s="589" t="s">
        <v>60</v>
      </c>
      <c r="IGD84" s="589" t="s">
        <v>60</v>
      </c>
      <c r="IGE84" s="589" t="s">
        <v>60</v>
      </c>
      <c r="IGF84" s="589" t="s">
        <v>60</v>
      </c>
      <c r="IGG84" s="589" t="s">
        <v>60</v>
      </c>
      <c r="IGH84" s="589" t="s">
        <v>60</v>
      </c>
      <c r="IGI84" s="589" t="s">
        <v>60</v>
      </c>
      <c r="IGJ84" s="589" t="s">
        <v>60</v>
      </c>
      <c r="IGK84" s="589" t="s">
        <v>60</v>
      </c>
      <c r="IGL84" s="589" t="s">
        <v>60</v>
      </c>
      <c r="IGM84" s="589" t="s">
        <v>60</v>
      </c>
      <c r="IGN84" s="589" t="s">
        <v>60</v>
      </c>
      <c r="IGO84" s="589" t="s">
        <v>60</v>
      </c>
      <c r="IGP84" s="589" t="s">
        <v>60</v>
      </c>
      <c r="IGQ84" s="589" t="s">
        <v>60</v>
      </c>
      <c r="IGR84" s="589" t="s">
        <v>60</v>
      </c>
      <c r="IGS84" s="589" t="s">
        <v>60</v>
      </c>
      <c r="IGT84" s="589" t="s">
        <v>60</v>
      </c>
      <c r="IGU84" s="589" t="s">
        <v>60</v>
      </c>
      <c r="IGV84" s="589" t="s">
        <v>60</v>
      </c>
      <c r="IGW84" s="589" t="s">
        <v>60</v>
      </c>
      <c r="IGX84" s="589" t="s">
        <v>60</v>
      </c>
      <c r="IGY84" s="589" t="s">
        <v>60</v>
      </c>
      <c r="IGZ84" s="589" t="s">
        <v>60</v>
      </c>
      <c r="IHA84" s="589" t="s">
        <v>60</v>
      </c>
      <c r="IHB84" s="589" t="s">
        <v>60</v>
      </c>
      <c r="IHC84" s="589" t="s">
        <v>60</v>
      </c>
      <c r="IHD84" s="589" t="s">
        <v>60</v>
      </c>
      <c r="IHE84" s="589" t="s">
        <v>60</v>
      </c>
      <c r="IHF84" s="589" t="s">
        <v>60</v>
      </c>
      <c r="IHG84" s="589" t="s">
        <v>60</v>
      </c>
      <c r="IHH84" s="589" t="s">
        <v>60</v>
      </c>
      <c r="IHI84" s="589" t="s">
        <v>60</v>
      </c>
      <c r="IHJ84" s="589" t="s">
        <v>60</v>
      </c>
      <c r="IHK84" s="589" t="s">
        <v>60</v>
      </c>
      <c r="IHL84" s="589" t="s">
        <v>60</v>
      </c>
      <c r="IHM84" s="589" t="s">
        <v>60</v>
      </c>
      <c r="IHN84" s="589" t="s">
        <v>60</v>
      </c>
      <c r="IHO84" s="589" t="s">
        <v>60</v>
      </c>
      <c r="IHP84" s="589" t="s">
        <v>60</v>
      </c>
      <c r="IHQ84" s="589" t="s">
        <v>60</v>
      </c>
      <c r="IHR84" s="589" t="s">
        <v>60</v>
      </c>
      <c r="IHS84" s="589" t="s">
        <v>60</v>
      </c>
      <c r="IHT84" s="589" t="s">
        <v>60</v>
      </c>
      <c r="IHU84" s="589" t="s">
        <v>60</v>
      </c>
      <c r="IHV84" s="589" t="s">
        <v>60</v>
      </c>
      <c r="IHW84" s="589" t="s">
        <v>60</v>
      </c>
      <c r="IHX84" s="589" t="s">
        <v>60</v>
      </c>
      <c r="IHY84" s="589" t="s">
        <v>60</v>
      </c>
      <c r="IHZ84" s="589" t="s">
        <v>60</v>
      </c>
      <c r="IIA84" s="589" t="s">
        <v>60</v>
      </c>
      <c r="IIB84" s="589" t="s">
        <v>60</v>
      </c>
      <c r="IIC84" s="589" t="s">
        <v>60</v>
      </c>
      <c r="IID84" s="589" t="s">
        <v>60</v>
      </c>
      <c r="IIE84" s="589" t="s">
        <v>60</v>
      </c>
      <c r="IIF84" s="589" t="s">
        <v>60</v>
      </c>
      <c r="IIG84" s="589" t="s">
        <v>60</v>
      </c>
      <c r="IIH84" s="589" t="s">
        <v>60</v>
      </c>
      <c r="III84" s="589" t="s">
        <v>60</v>
      </c>
      <c r="IIJ84" s="589" t="s">
        <v>60</v>
      </c>
      <c r="IIK84" s="589" t="s">
        <v>60</v>
      </c>
      <c r="IIL84" s="589" t="s">
        <v>60</v>
      </c>
      <c r="IIM84" s="589" t="s">
        <v>60</v>
      </c>
      <c r="IIN84" s="589" t="s">
        <v>60</v>
      </c>
      <c r="IIO84" s="589" t="s">
        <v>60</v>
      </c>
      <c r="IIP84" s="589" t="s">
        <v>60</v>
      </c>
      <c r="IIQ84" s="589" t="s">
        <v>60</v>
      </c>
      <c r="IIR84" s="589" t="s">
        <v>60</v>
      </c>
      <c r="IIS84" s="589" t="s">
        <v>60</v>
      </c>
      <c r="IIT84" s="589" t="s">
        <v>60</v>
      </c>
      <c r="IIU84" s="589" t="s">
        <v>60</v>
      </c>
      <c r="IIV84" s="589" t="s">
        <v>60</v>
      </c>
      <c r="IIW84" s="589" t="s">
        <v>60</v>
      </c>
      <c r="IIX84" s="589" t="s">
        <v>60</v>
      </c>
      <c r="IIY84" s="589" t="s">
        <v>60</v>
      </c>
      <c r="IIZ84" s="589" t="s">
        <v>60</v>
      </c>
      <c r="IJA84" s="589" t="s">
        <v>60</v>
      </c>
      <c r="IJB84" s="589" t="s">
        <v>60</v>
      </c>
      <c r="IJC84" s="589" t="s">
        <v>60</v>
      </c>
      <c r="IJD84" s="589" t="s">
        <v>60</v>
      </c>
      <c r="IJE84" s="589" t="s">
        <v>60</v>
      </c>
      <c r="IJF84" s="589" t="s">
        <v>60</v>
      </c>
      <c r="IJG84" s="589" t="s">
        <v>60</v>
      </c>
      <c r="IJH84" s="589" t="s">
        <v>60</v>
      </c>
      <c r="IJI84" s="589" t="s">
        <v>60</v>
      </c>
      <c r="IJJ84" s="589" t="s">
        <v>60</v>
      </c>
      <c r="IJK84" s="589" t="s">
        <v>60</v>
      </c>
      <c r="IJL84" s="589" t="s">
        <v>60</v>
      </c>
      <c r="IJM84" s="589" t="s">
        <v>60</v>
      </c>
      <c r="IJN84" s="589" t="s">
        <v>60</v>
      </c>
      <c r="IJO84" s="589" t="s">
        <v>60</v>
      </c>
      <c r="IJP84" s="589" t="s">
        <v>60</v>
      </c>
      <c r="IJQ84" s="589" t="s">
        <v>60</v>
      </c>
      <c r="IJR84" s="589" t="s">
        <v>60</v>
      </c>
      <c r="IJS84" s="589" t="s">
        <v>60</v>
      </c>
      <c r="IJT84" s="589" t="s">
        <v>60</v>
      </c>
      <c r="IJU84" s="589" t="s">
        <v>60</v>
      </c>
      <c r="IJV84" s="589" t="s">
        <v>60</v>
      </c>
      <c r="IJW84" s="589" t="s">
        <v>60</v>
      </c>
      <c r="IJX84" s="589" t="s">
        <v>60</v>
      </c>
      <c r="IJY84" s="589" t="s">
        <v>60</v>
      </c>
      <c r="IJZ84" s="589" t="s">
        <v>60</v>
      </c>
      <c r="IKA84" s="589" t="s">
        <v>60</v>
      </c>
      <c r="IKB84" s="589" t="s">
        <v>60</v>
      </c>
      <c r="IKC84" s="589" t="s">
        <v>60</v>
      </c>
      <c r="IKD84" s="589" t="s">
        <v>60</v>
      </c>
      <c r="IKE84" s="589" t="s">
        <v>60</v>
      </c>
      <c r="IKF84" s="589" t="s">
        <v>60</v>
      </c>
      <c r="IKG84" s="589" t="s">
        <v>60</v>
      </c>
      <c r="IKH84" s="589" t="s">
        <v>60</v>
      </c>
      <c r="IKI84" s="589" t="s">
        <v>60</v>
      </c>
      <c r="IKJ84" s="589" t="s">
        <v>60</v>
      </c>
      <c r="IKK84" s="589" t="s">
        <v>60</v>
      </c>
      <c r="IKL84" s="589" t="s">
        <v>60</v>
      </c>
      <c r="IKM84" s="589" t="s">
        <v>60</v>
      </c>
      <c r="IKN84" s="589" t="s">
        <v>60</v>
      </c>
      <c r="IKO84" s="589" t="s">
        <v>60</v>
      </c>
      <c r="IKP84" s="589" t="s">
        <v>60</v>
      </c>
      <c r="IKQ84" s="589" t="s">
        <v>60</v>
      </c>
      <c r="IKR84" s="589" t="s">
        <v>60</v>
      </c>
      <c r="IKS84" s="589" t="s">
        <v>60</v>
      </c>
      <c r="IKT84" s="589" t="s">
        <v>60</v>
      </c>
      <c r="IKU84" s="589" t="s">
        <v>60</v>
      </c>
      <c r="IKV84" s="589" t="s">
        <v>60</v>
      </c>
      <c r="IKW84" s="589" t="s">
        <v>60</v>
      </c>
      <c r="IKX84" s="589" t="s">
        <v>60</v>
      </c>
      <c r="IKY84" s="589" t="s">
        <v>60</v>
      </c>
      <c r="IKZ84" s="589" t="s">
        <v>60</v>
      </c>
      <c r="ILA84" s="589" t="s">
        <v>60</v>
      </c>
      <c r="ILB84" s="589" t="s">
        <v>60</v>
      </c>
      <c r="ILC84" s="589" t="s">
        <v>60</v>
      </c>
      <c r="ILD84" s="589" t="s">
        <v>60</v>
      </c>
      <c r="ILE84" s="589" t="s">
        <v>60</v>
      </c>
      <c r="ILF84" s="589" t="s">
        <v>60</v>
      </c>
      <c r="ILG84" s="589" t="s">
        <v>60</v>
      </c>
      <c r="ILH84" s="589" t="s">
        <v>60</v>
      </c>
      <c r="ILI84" s="589" t="s">
        <v>60</v>
      </c>
      <c r="ILJ84" s="589" t="s">
        <v>60</v>
      </c>
      <c r="ILK84" s="589" t="s">
        <v>60</v>
      </c>
      <c r="ILL84" s="589" t="s">
        <v>60</v>
      </c>
      <c r="ILM84" s="589" t="s">
        <v>60</v>
      </c>
      <c r="ILN84" s="589" t="s">
        <v>60</v>
      </c>
      <c r="ILO84" s="589" t="s">
        <v>60</v>
      </c>
      <c r="ILP84" s="589" t="s">
        <v>60</v>
      </c>
      <c r="ILQ84" s="589" t="s">
        <v>60</v>
      </c>
      <c r="ILR84" s="589" t="s">
        <v>60</v>
      </c>
      <c r="ILS84" s="589" t="s">
        <v>60</v>
      </c>
      <c r="ILT84" s="589" t="s">
        <v>60</v>
      </c>
      <c r="ILU84" s="589" t="s">
        <v>60</v>
      </c>
      <c r="ILV84" s="589" t="s">
        <v>60</v>
      </c>
      <c r="ILW84" s="589" t="s">
        <v>60</v>
      </c>
      <c r="ILX84" s="589" t="s">
        <v>60</v>
      </c>
      <c r="ILY84" s="589" t="s">
        <v>60</v>
      </c>
      <c r="ILZ84" s="589" t="s">
        <v>60</v>
      </c>
      <c r="IMA84" s="589" t="s">
        <v>60</v>
      </c>
      <c r="IMB84" s="589" t="s">
        <v>60</v>
      </c>
      <c r="IMC84" s="589" t="s">
        <v>60</v>
      </c>
      <c r="IMD84" s="589" t="s">
        <v>60</v>
      </c>
      <c r="IME84" s="589" t="s">
        <v>60</v>
      </c>
      <c r="IMF84" s="589" t="s">
        <v>60</v>
      </c>
      <c r="IMG84" s="589" t="s">
        <v>60</v>
      </c>
      <c r="IMH84" s="589" t="s">
        <v>60</v>
      </c>
      <c r="IMI84" s="589" t="s">
        <v>60</v>
      </c>
      <c r="IMJ84" s="589" t="s">
        <v>60</v>
      </c>
      <c r="IMK84" s="589" t="s">
        <v>60</v>
      </c>
      <c r="IML84" s="589" t="s">
        <v>60</v>
      </c>
      <c r="IMM84" s="589" t="s">
        <v>60</v>
      </c>
      <c r="IMN84" s="589" t="s">
        <v>60</v>
      </c>
      <c r="IMO84" s="589" t="s">
        <v>60</v>
      </c>
      <c r="IMP84" s="589" t="s">
        <v>60</v>
      </c>
      <c r="IMQ84" s="589" t="s">
        <v>60</v>
      </c>
      <c r="IMR84" s="589" t="s">
        <v>60</v>
      </c>
      <c r="IMS84" s="589" t="s">
        <v>60</v>
      </c>
      <c r="IMT84" s="589" t="s">
        <v>60</v>
      </c>
      <c r="IMU84" s="589" t="s">
        <v>60</v>
      </c>
      <c r="IMV84" s="589" t="s">
        <v>60</v>
      </c>
      <c r="IMW84" s="589" t="s">
        <v>60</v>
      </c>
      <c r="IMX84" s="589" t="s">
        <v>60</v>
      </c>
      <c r="IMY84" s="589" t="s">
        <v>60</v>
      </c>
      <c r="IMZ84" s="589" t="s">
        <v>60</v>
      </c>
      <c r="INA84" s="589" t="s">
        <v>60</v>
      </c>
      <c r="INB84" s="589" t="s">
        <v>60</v>
      </c>
      <c r="INC84" s="589" t="s">
        <v>60</v>
      </c>
      <c r="IND84" s="589" t="s">
        <v>60</v>
      </c>
      <c r="INE84" s="589" t="s">
        <v>60</v>
      </c>
      <c r="INF84" s="589" t="s">
        <v>60</v>
      </c>
      <c r="ING84" s="589" t="s">
        <v>60</v>
      </c>
      <c r="INH84" s="589" t="s">
        <v>60</v>
      </c>
      <c r="INI84" s="589" t="s">
        <v>60</v>
      </c>
      <c r="INJ84" s="589" t="s">
        <v>60</v>
      </c>
      <c r="INK84" s="589" t="s">
        <v>60</v>
      </c>
      <c r="INL84" s="589" t="s">
        <v>60</v>
      </c>
      <c r="INM84" s="589" t="s">
        <v>60</v>
      </c>
      <c r="INN84" s="589" t="s">
        <v>60</v>
      </c>
      <c r="INO84" s="589" t="s">
        <v>60</v>
      </c>
      <c r="INP84" s="589" t="s">
        <v>60</v>
      </c>
      <c r="INQ84" s="589" t="s">
        <v>60</v>
      </c>
      <c r="INR84" s="589" t="s">
        <v>60</v>
      </c>
      <c r="INS84" s="589" t="s">
        <v>60</v>
      </c>
      <c r="INT84" s="589" t="s">
        <v>60</v>
      </c>
      <c r="INU84" s="589" t="s">
        <v>60</v>
      </c>
      <c r="INV84" s="589" t="s">
        <v>60</v>
      </c>
      <c r="INW84" s="589" t="s">
        <v>60</v>
      </c>
      <c r="INX84" s="589" t="s">
        <v>60</v>
      </c>
      <c r="INY84" s="589" t="s">
        <v>60</v>
      </c>
      <c r="INZ84" s="589" t="s">
        <v>60</v>
      </c>
      <c r="IOA84" s="589" t="s">
        <v>60</v>
      </c>
      <c r="IOB84" s="589" t="s">
        <v>60</v>
      </c>
      <c r="IOC84" s="589" t="s">
        <v>60</v>
      </c>
      <c r="IOD84" s="589" t="s">
        <v>60</v>
      </c>
      <c r="IOE84" s="589" t="s">
        <v>60</v>
      </c>
      <c r="IOF84" s="589" t="s">
        <v>60</v>
      </c>
      <c r="IOG84" s="589" t="s">
        <v>60</v>
      </c>
      <c r="IOH84" s="589" t="s">
        <v>60</v>
      </c>
      <c r="IOI84" s="589" t="s">
        <v>60</v>
      </c>
      <c r="IOJ84" s="589" t="s">
        <v>60</v>
      </c>
      <c r="IOK84" s="589" t="s">
        <v>60</v>
      </c>
      <c r="IOL84" s="589" t="s">
        <v>60</v>
      </c>
      <c r="IOM84" s="589" t="s">
        <v>60</v>
      </c>
      <c r="ION84" s="589" t="s">
        <v>60</v>
      </c>
      <c r="IOO84" s="589" t="s">
        <v>60</v>
      </c>
      <c r="IOP84" s="589" t="s">
        <v>60</v>
      </c>
      <c r="IOQ84" s="589" t="s">
        <v>60</v>
      </c>
      <c r="IOR84" s="589" t="s">
        <v>60</v>
      </c>
      <c r="IOS84" s="589" t="s">
        <v>60</v>
      </c>
      <c r="IOT84" s="589" t="s">
        <v>60</v>
      </c>
      <c r="IOU84" s="589" t="s">
        <v>60</v>
      </c>
      <c r="IOV84" s="589" t="s">
        <v>60</v>
      </c>
      <c r="IOW84" s="589" t="s">
        <v>60</v>
      </c>
      <c r="IOX84" s="589" t="s">
        <v>60</v>
      </c>
      <c r="IOY84" s="589" t="s">
        <v>60</v>
      </c>
      <c r="IOZ84" s="589" t="s">
        <v>60</v>
      </c>
      <c r="IPA84" s="589" t="s">
        <v>60</v>
      </c>
      <c r="IPB84" s="589" t="s">
        <v>60</v>
      </c>
      <c r="IPC84" s="589" t="s">
        <v>60</v>
      </c>
      <c r="IPD84" s="589" t="s">
        <v>60</v>
      </c>
      <c r="IPE84" s="589" t="s">
        <v>60</v>
      </c>
      <c r="IPF84" s="589" t="s">
        <v>60</v>
      </c>
      <c r="IPG84" s="589" t="s">
        <v>60</v>
      </c>
      <c r="IPH84" s="589" t="s">
        <v>60</v>
      </c>
      <c r="IPI84" s="589" t="s">
        <v>60</v>
      </c>
      <c r="IPJ84" s="589" t="s">
        <v>60</v>
      </c>
      <c r="IPK84" s="589" t="s">
        <v>60</v>
      </c>
      <c r="IPL84" s="589" t="s">
        <v>60</v>
      </c>
      <c r="IPM84" s="589" t="s">
        <v>60</v>
      </c>
      <c r="IPN84" s="589" t="s">
        <v>60</v>
      </c>
      <c r="IPO84" s="589" t="s">
        <v>60</v>
      </c>
      <c r="IPP84" s="589" t="s">
        <v>60</v>
      </c>
      <c r="IPQ84" s="589" t="s">
        <v>60</v>
      </c>
      <c r="IPR84" s="589" t="s">
        <v>60</v>
      </c>
      <c r="IPS84" s="589" t="s">
        <v>60</v>
      </c>
      <c r="IPT84" s="589" t="s">
        <v>60</v>
      </c>
      <c r="IPU84" s="589" t="s">
        <v>60</v>
      </c>
      <c r="IPV84" s="589" t="s">
        <v>60</v>
      </c>
      <c r="IPW84" s="589" t="s">
        <v>60</v>
      </c>
      <c r="IPX84" s="589" t="s">
        <v>60</v>
      </c>
      <c r="IPY84" s="589" t="s">
        <v>60</v>
      </c>
      <c r="IPZ84" s="589" t="s">
        <v>60</v>
      </c>
      <c r="IQA84" s="589" t="s">
        <v>60</v>
      </c>
      <c r="IQB84" s="589" t="s">
        <v>60</v>
      </c>
      <c r="IQC84" s="589" t="s">
        <v>60</v>
      </c>
      <c r="IQD84" s="589" t="s">
        <v>60</v>
      </c>
      <c r="IQE84" s="589" t="s">
        <v>60</v>
      </c>
      <c r="IQF84" s="589" t="s">
        <v>60</v>
      </c>
      <c r="IQG84" s="589" t="s">
        <v>60</v>
      </c>
      <c r="IQH84" s="589" t="s">
        <v>60</v>
      </c>
      <c r="IQI84" s="589" t="s">
        <v>60</v>
      </c>
      <c r="IQJ84" s="589" t="s">
        <v>60</v>
      </c>
      <c r="IQK84" s="589" t="s">
        <v>60</v>
      </c>
      <c r="IQL84" s="589" t="s">
        <v>60</v>
      </c>
      <c r="IQM84" s="589" t="s">
        <v>60</v>
      </c>
      <c r="IQN84" s="589" t="s">
        <v>60</v>
      </c>
      <c r="IQO84" s="589" t="s">
        <v>60</v>
      </c>
      <c r="IQP84" s="589" t="s">
        <v>60</v>
      </c>
      <c r="IQQ84" s="589" t="s">
        <v>60</v>
      </c>
      <c r="IQR84" s="589" t="s">
        <v>60</v>
      </c>
      <c r="IQS84" s="589" t="s">
        <v>60</v>
      </c>
      <c r="IQT84" s="589" t="s">
        <v>60</v>
      </c>
      <c r="IQU84" s="589" t="s">
        <v>60</v>
      </c>
      <c r="IQV84" s="589" t="s">
        <v>60</v>
      </c>
      <c r="IQW84" s="589" t="s">
        <v>60</v>
      </c>
      <c r="IQX84" s="589" t="s">
        <v>60</v>
      </c>
      <c r="IQY84" s="589" t="s">
        <v>60</v>
      </c>
      <c r="IQZ84" s="589" t="s">
        <v>60</v>
      </c>
      <c r="IRA84" s="589" t="s">
        <v>60</v>
      </c>
      <c r="IRB84" s="589" t="s">
        <v>60</v>
      </c>
      <c r="IRC84" s="589" t="s">
        <v>60</v>
      </c>
      <c r="IRD84" s="589" t="s">
        <v>60</v>
      </c>
      <c r="IRE84" s="589" t="s">
        <v>60</v>
      </c>
      <c r="IRF84" s="589" t="s">
        <v>60</v>
      </c>
      <c r="IRG84" s="589" t="s">
        <v>60</v>
      </c>
      <c r="IRH84" s="589" t="s">
        <v>60</v>
      </c>
      <c r="IRI84" s="589" t="s">
        <v>60</v>
      </c>
      <c r="IRJ84" s="589" t="s">
        <v>60</v>
      </c>
      <c r="IRK84" s="589" t="s">
        <v>60</v>
      </c>
      <c r="IRL84" s="589" t="s">
        <v>60</v>
      </c>
      <c r="IRM84" s="589" t="s">
        <v>60</v>
      </c>
      <c r="IRN84" s="589" t="s">
        <v>60</v>
      </c>
      <c r="IRO84" s="589" t="s">
        <v>60</v>
      </c>
      <c r="IRP84" s="589" t="s">
        <v>60</v>
      </c>
      <c r="IRQ84" s="589" t="s">
        <v>60</v>
      </c>
      <c r="IRR84" s="589" t="s">
        <v>60</v>
      </c>
      <c r="IRS84" s="589" t="s">
        <v>60</v>
      </c>
      <c r="IRT84" s="589" t="s">
        <v>60</v>
      </c>
      <c r="IRU84" s="589" t="s">
        <v>60</v>
      </c>
      <c r="IRV84" s="589" t="s">
        <v>60</v>
      </c>
      <c r="IRW84" s="589" t="s">
        <v>60</v>
      </c>
      <c r="IRX84" s="589" t="s">
        <v>60</v>
      </c>
      <c r="IRY84" s="589" t="s">
        <v>60</v>
      </c>
      <c r="IRZ84" s="589" t="s">
        <v>60</v>
      </c>
      <c r="ISA84" s="589" t="s">
        <v>60</v>
      </c>
      <c r="ISB84" s="589" t="s">
        <v>60</v>
      </c>
      <c r="ISC84" s="589" t="s">
        <v>60</v>
      </c>
      <c r="ISD84" s="589" t="s">
        <v>60</v>
      </c>
      <c r="ISE84" s="589" t="s">
        <v>60</v>
      </c>
      <c r="ISF84" s="589" t="s">
        <v>60</v>
      </c>
      <c r="ISG84" s="589" t="s">
        <v>60</v>
      </c>
      <c r="ISH84" s="589" t="s">
        <v>60</v>
      </c>
      <c r="ISI84" s="589" t="s">
        <v>60</v>
      </c>
      <c r="ISJ84" s="589" t="s">
        <v>60</v>
      </c>
      <c r="ISK84" s="589" t="s">
        <v>60</v>
      </c>
      <c r="ISL84" s="589" t="s">
        <v>60</v>
      </c>
      <c r="ISM84" s="589" t="s">
        <v>60</v>
      </c>
      <c r="ISN84" s="589" t="s">
        <v>60</v>
      </c>
      <c r="ISO84" s="589" t="s">
        <v>60</v>
      </c>
      <c r="ISP84" s="589" t="s">
        <v>60</v>
      </c>
      <c r="ISQ84" s="589" t="s">
        <v>60</v>
      </c>
      <c r="ISR84" s="589" t="s">
        <v>60</v>
      </c>
      <c r="ISS84" s="589" t="s">
        <v>60</v>
      </c>
      <c r="IST84" s="589" t="s">
        <v>60</v>
      </c>
      <c r="ISU84" s="589" t="s">
        <v>60</v>
      </c>
      <c r="ISV84" s="589" t="s">
        <v>60</v>
      </c>
      <c r="ISW84" s="589" t="s">
        <v>60</v>
      </c>
      <c r="ISX84" s="589" t="s">
        <v>60</v>
      </c>
      <c r="ISY84" s="589" t="s">
        <v>60</v>
      </c>
      <c r="ISZ84" s="589" t="s">
        <v>60</v>
      </c>
      <c r="ITA84" s="589" t="s">
        <v>60</v>
      </c>
      <c r="ITB84" s="589" t="s">
        <v>60</v>
      </c>
      <c r="ITC84" s="589" t="s">
        <v>60</v>
      </c>
      <c r="ITD84" s="589" t="s">
        <v>60</v>
      </c>
      <c r="ITE84" s="589" t="s">
        <v>60</v>
      </c>
      <c r="ITF84" s="589" t="s">
        <v>60</v>
      </c>
      <c r="ITG84" s="589" t="s">
        <v>60</v>
      </c>
      <c r="ITH84" s="589" t="s">
        <v>60</v>
      </c>
      <c r="ITI84" s="589" t="s">
        <v>60</v>
      </c>
      <c r="ITJ84" s="589" t="s">
        <v>60</v>
      </c>
      <c r="ITK84" s="589" t="s">
        <v>60</v>
      </c>
      <c r="ITL84" s="589" t="s">
        <v>60</v>
      </c>
      <c r="ITM84" s="589" t="s">
        <v>60</v>
      </c>
      <c r="ITN84" s="589" t="s">
        <v>60</v>
      </c>
      <c r="ITO84" s="589" t="s">
        <v>60</v>
      </c>
      <c r="ITP84" s="589" t="s">
        <v>60</v>
      </c>
      <c r="ITQ84" s="589" t="s">
        <v>60</v>
      </c>
      <c r="ITR84" s="589" t="s">
        <v>60</v>
      </c>
      <c r="ITS84" s="589" t="s">
        <v>60</v>
      </c>
      <c r="ITT84" s="589" t="s">
        <v>60</v>
      </c>
      <c r="ITU84" s="589" t="s">
        <v>60</v>
      </c>
      <c r="ITV84" s="589" t="s">
        <v>60</v>
      </c>
      <c r="ITW84" s="589" t="s">
        <v>60</v>
      </c>
      <c r="ITX84" s="589" t="s">
        <v>60</v>
      </c>
      <c r="ITY84" s="589" t="s">
        <v>60</v>
      </c>
      <c r="ITZ84" s="589" t="s">
        <v>60</v>
      </c>
      <c r="IUA84" s="589" t="s">
        <v>60</v>
      </c>
      <c r="IUB84" s="589" t="s">
        <v>60</v>
      </c>
      <c r="IUC84" s="589" t="s">
        <v>60</v>
      </c>
      <c r="IUD84" s="589" t="s">
        <v>60</v>
      </c>
      <c r="IUE84" s="589" t="s">
        <v>60</v>
      </c>
      <c r="IUF84" s="589" t="s">
        <v>60</v>
      </c>
      <c r="IUG84" s="589" t="s">
        <v>60</v>
      </c>
      <c r="IUH84" s="589" t="s">
        <v>60</v>
      </c>
      <c r="IUI84" s="589" t="s">
        <v>60</v>
      </c>
      <c r="IUJ84" s="589" t="s">
        <v>60</v>
      </c>
      <c r="IUK84" s="589" t="s">
        <v>60</v>
      </c>
      <c r="IUL84" s="589" t="s">
        <v>60</v>
      </c>
      <c r="IUM84" s="589" t="s">
        <v>60</v>
      </c>
      <c r="IUN84" s="589" t="s">
        <v>60</v>
      </c>
      <c r="IUO84" s="589" t="s">
        <v>60</v>
      </c>
      <c r="IUP84" s="589" t="s">
        <v>60</v>
      </c>
      <c r="IUQ84" s="589" t="s">
        <v>60</v>
      </c>
      <c r="IUR84" s="589" t="s">
        <v>60</v>
      </c>
      <c r="IUS84" s="589" t="s">
        <v>60</v>
      </c>
      <c r="IUT84" s="589" t="s">
        <v>60</v>
      </c>
      <c r="IUU84" s="589" t="s">
        <v>60</v>
      </c>
      <c r="IUV84" s="589" t="s">
        <v>60</v>
      </c>
      <c r="IUW84" s="589" t="s">
        <v>60</v>
      </c>
      <c r="IUX84" s="589" t="s">
        <v>60</v>
      </c>
      <c r="IUY84" s="589" t="s">
        <v>60</v>
      </c>
      <c r="IUZ84" s="589" t="s">
        <v>60</v>
      </c>
      <c r="IVA84" s="589" t="s">
        <v>60</v>
      </c>
      <c r="IVB84" s="589" t="s">
        <v>60</v>
      </c>
      <c r="IVC84" s="589" t="s">
        <v>60</v>
      </c>
      <c r="IVD84" s="589" t="s">
        <v>60</v>
      </c>
      <c r="IVE84" s="589" t="s">
        <v>60</v>
      </c>
      <c r="IVF84" s="589" t="s">
        <v>60</v>
      </c>
      <c r="IVG84" s="589" t="s">
        <v>60</v>
      </c>
      <c r="IVH84" s="589" t="s">
        <v>60</v>
      </c>
      <c r="IVI84" s="589" t="s">
        <v>60</v>
      </c>
      <c r="IVJ84" s="589" t="s">
        <v>60</v>
      </c>
      <c r="IVK84" s="589" t="s">
        <v>60</v>
      </c>
      <c r="IVL84" s="589" t="s">
        <v>60</v>
      </c>
      <c r="IVM84" s="589" t="s">
        <v>60</v>
      </c>
      <c r="IVN84" s="589" t="s">
        <v>60</v>
      </c>
      <c r="IVO84" s="589" t="s">
        <v>60</v>
      </c>
      <c r="IVP84" s="589" t="s">
        <v>60</v>
      </c>
      <c r="IVQ84" s="589" t="s">
        <v>60</v>
      </c>
      <c r="IVR84" s="589" t="s">
        <v>60</v>
      </c>
      <c r="IVS84" s="589" t="s">
        <v>60</v>
      </c>
      <c r="IVT84" s="589" t="s">
        <v>60</v>
      </c>
      <c r="IVU84" s="589" t="s">
        <v>60</v>
      </c>
      <c r="IVV84" s="589" t="s">
        <v>60</v>
      </c>
      <c r="IVW84" s="589" t="s">
        <v>60</v>
      </c>
      <c r="IVX84" s="589" t="s">
        <v>60</v>
      </c>
      <c r="IVY84" s="589" t="s">
        <v>60</v>
      </c>
      <c r="IVZ84" s="589" t="s">
        <v>60</v>
      </c>
      <c r="IWA84" s="589" t="s">
        <v>60</v>
      </c>
      <c r="IWB84" s="589" t="s">
        <v>60</v>
      </c>
      <c r="IWC84" s="589" t="s">
        <v>60</v>
      </c>
      <c r="IWD84" s="589" t="s">
        <v>60</v>
      </c>
      <c r="IWE84" s="589" t="s">
        <v>60</v>
      </c>
      <c r="IWF84" s="589" t="s">
        <v>60</v>
      </c>
      <c r="IWG84" s="589" t="s">
        <v>60</v>
      </c>
      <c r="IWH84" s="589" t="s">
        <v>60</v>
      </c>
      <c r="IWI84" s="589" t="s">
        <v>60</v>
      </c>
      <c r="IWJ84" s="589" t="s">
        <v>60</v>
      </c>
      <c r="IWK84" s="589" t="s">
        <v>60</v>
      </c>
      <c r="IWL84" s="589" t="s">
        <v>60</v>
      </c>
      <c r="IWM84" s="589" t="s">
        <v>60</v>
      </c>
      <c r="IWN84" s="589" t="s">
        <v>60</v>
      </c>
      <c r="IWO84" s="589" t="s">
        <v>60</v>
      </c>
      <c r="IWP84" s="589" t="s">
        <v>60</v>
      </c>
      <c r="IWQ84" s="589" t="s">
        <v>60</v>
      </c>
      <c r="IWR84" s="589" t="s">
        <v>60</v>
      </c>
      <c r="IWS84" s="589" t="s">
        <v>60</v>
      </c>
      <c r="IWT84" s="589" t="s">
        <v>60</v>
      </c>
      <c r="IWU84" s="589" t="s">
        <v>60</v>
      </c>
      <c r="IWV84" s="589" t="s">
        <v>60</v>
      </c>
      <c r="IWW84" s="589" t="s">
        <v>60</v>
      </c>
      <c r="IWX84" s="589" t="s">
        <v>60</v>
      </c>
      <c r="IWY84" s="589" t="s">
        <v>60</v>
      </c>
      <c r="IWZ84" s="589" t="s">
        <v>60</v>
      </c>
      <c r="IXA84" s="589" t="s">
        <v>60</v>
      </c>
      <c r="IXB84" s="589" t="s">
        <v>60</v>
      </c>
      <c r="IXC84" s="589" t="s">
        <v>60</v>
      </c>
      <c r="IXD84" s="589" t="s">
        <v>60</v>
      </c>
      <c r="IXE84" s="589" t="s">
        <v>60</v>
      </c>
      <c r="IXF84" s="589" t="s">
        <v>60</v>
      </c>
      <c r="IXG84" s="589" t="s">
        <v>60</v>
      </c>
      <c r="IXH84" s="589" t="s">
        <v>60</v>
      </c>
      <c r="IXI84" s="589" t="s">
        <v>60</v>
      </c>
      <c r="IXJ84" s="589" t="s">
        <v>60</v>
      </c>
      <c r="IXK84" s="589" t="s">
        <v>60</v>
      </c>
      <c r="IXL84" s="589" t="s">
        <v>60</v>
      </c>
      <c r="IXM84" s="589" t="s">
        <v>60</v>
      </c>
      <c r="IXN84" s="589" t="s">
        <v>60</v>
      </c>
      <c r="IXO84" s="589" t="s">
        <v>60</v>
      </c>
      <c r="IXP84" s="589" t="s">
        <v>60</v>
      </c>
      <c r="IXQ84" s="589" t="s">
        <v>60</v>
      </c>
      <c r="IXR84" s="589" t="s">
        <v>60</v>
      </c>
      <c r="IXS84" s="589" t="s">
        <v>60</v>
      </c>
      <c r="IXT84" s="589" t="s">
        <v>60</v>
      </c>
      <c r="IXU84" s="589" t="s">
        <v>60</v>
      </c>
      <c r="IXV84" s="589" t="s">
        <v>60</v>
      </c>
      <c r="IXW84" s="589" t="s">
        <v>60</v>
      </c>
      <c r="IXX84" s="589" t="s">
        <v>60</v>
      </c>
      <c r="IXY84" s="589" t="s">
        <v>60</v>
      </c>
      <c r="IXZ84" s="589" t="s">
        <v>60</v>
      </c>
      <c r="IYA84" s="589" t="s">
        <v>60</v>
      </c>
      <c r="IYB84" s="589" t="s">
        <v>60</v>
      </c>
      <c r="IYC84" s="589" t="s">
        <v>60</v>
      </c>
      <c r="IYD84" s="589" t="s">
        <v>60</v>
      </c>
      <c r="IYE84" s="589" t="s">
        <v>60</v>
      </c>
      <c r="IYF84" s="589" t="s">
        <v>60</v>
      </c>
      <c r="IYG84" s="589" t="s">
        <v>60</v>
      </c>
      <c r="IYH84" s="589" t="s">
        <v>60</v>
      </c>
      <c r="IYI84" s="589" t="s">
        <v>60</v>
      </c>
      <c r="IYJ84" s="589" t="s">
        <v>60</v>
      </c>
      <c r="IYK84" s="589" t="s">
        <v>60</v>
      </c>
      <c r="IYL84" s="589" t="s">
        <v>60</v>
      </c>
      <c r="IYM84" s="589" t="s">
        <v>60</v>
      </c>
      <c r="IYN84" s="589" t="s">
        <v>60</v>
      </c>
      <c r="IYO84" s="589" t="s">
        <v>60</v>
      </c>
      <c r="IYP84" s="589" t="s">
        <v>60</v>
      </c>
      <c r="IYQ84" s="589" t="s">
        <v>60</v>
      </c>
      <c r="IYR84" s="589" t="s">
        <v>60</v>
      </c>
      <c r="IYS84" s="589" t="s">
        <v>60</v>
      </c>
      <c r="IYT84" s="589" t="s">
        <v>60</v>
      </c>
      <c r="IYU84" s="589" t="s">
        <v>60</v>
      </c>
      <c r="IYV84" s="589" t="s">
        <v>60</v>
      </c>
      <c r="IYW84" s="589" t="s">
        <v>60</v>
      </c>
      <c r="IYX84" s="589" t="s">
        <v>60</v>
      </c>
      <c r="IYY84" s="589" t="s">
        <v>60</v>
      </c>
      <c r="IYZ84" s="589" t="s">
        <v>60</v>
      </c>
      <c r="IZA84" s="589" t="s">
        <v>60</v>
      </c>
      <c r="IZB84" s="589" t="s">
        <v>60</v>
      </c>
      <c r="IZC84" s="589" t="s">
        <v>60</v>
      </c>
      <c r="IZD84" s="589" t="s">
        <v>60</v>
      </c>
      <c r="IZE84" s="589" t="s">
        <v>60</v>
      </c>
      <c r="IZF84" s="589" t="s">
        <v>60</v>
      </c>
      <c r="IZG84" s="589" t="s">
        <v>60</v>
      </c>
      <c r="IZH84" s="589" t="s">
        <v>60</v>
      </c>
      <c r="IZI84" s="589" t="s">
        <v>60</v>
      </c>
      <c r="IZJ84" s="589" t="s">
        <v>60</v>
      </c>
      <c r="IZK84" s="589" t="s">
        <v>60</v>
      </c>
      <c r="IZL84" s="589" t="s">
        <v>60</v>
      </c>
      <c r="IZM84" s="589" t="s">
        <v>60</v>
      </c>
      <c r="IZN84" s="589" t="s">
        <v>60</v>
      </c>
      <c r="IZO84" s="589" t="s">
        <v>60</v>
      </c>
      <c r="IZP84" s="589" t="s">
        <v>60</v>
      </c>
      <c r="IZQ84" s="589" t="s">
        <v>60</v>
      </c>
      <c r="IZR84" s="589" t="s">
        <v>60</v>
      </c>
      <c r="IZS84" s="589" t="s">
        <v>60</v>
      </c>
      <c r="IZT84" s="589" t="s">
        <v>60</v>
      </c>
      <c r="IZU84" s="589" t="s">
        <v>60</v>
      </c>
      <c r="IZV84" s="589" t="s">
        <v>60</v>
      </c>
      <c r="IZW84" s="589" t="s">
        <v>60</v>
      </c>
      <c r="IZX84" s="589" t="s">
        <v>60</v>
      </c>
      <c r="IZY84" s="589" t="s">
        <v>60</v>
      </c>
      <c r="IZZ84" s="589" t="s">
        <v>60</v>
      </c>
      <c r="JAA84" s="589" t="s">
        <v>60</v>
      </c>
      <c r="JAB84" s="589" t="s">
        <v>60</v>
      </c>
      <c r="JAC84" s="589" t="s">
        <v>60</v>
      </c>
      <c r="JAD84" s="589" t="s">
        <v>60</v>
      </c>
      <c r="JAE84" s="589" t="s">
        <v>60</v>
      </c>
      <c r="JAF84" s="589" t="s">
        <v>60</v>
      </c>
      <c r="JAG84" s="589" t="s">
        <v>60</v>
      </c>
      <c r="JAH84" s="589" t="s">
        <v>60</v>
      </c>
      <c r="JAI84" s="589" t="s">
        <v>60</v>
      </c>
      <c r="JAJ84" s="589" t="s">
        <v>60</v>
      </c>
      <c r="JAK84" s="589" t="s">
        <v>60</v>
      </c>
      <c r="JAL84" s="589" t="s">
        <v>60</v>
      </c>
      <c r="JAM84" s="589" t="s">
        <v>60</v>
      </c>
      <c r="JAN84" s="589" t="s">
        <v>60</v>
      </c>
      <c r="JAO84" s="589" t="s">
        <v>60</v>
      </c>
      <c r="JAP84" s="589" t="s">
        <v>60</v>
      </c>
      <c r="JAQ84" s="589" t="s">
        <v>60</v>
      </c>
      <c r="JAR84" s="589" t="s">
        <v>60</v>
      </c>
      <c r="JAS84" s="589" t="s">
        <v>60</v>
      </c>
      <c r="JAT84" s="589" t="s">
        <v>60</v>
      </c>
      <c r="JAU84" s="589" t="s">
        <v>60</v>
      </c>
      <c r="JAV84" s="589" t="s">
        <v>60</v>
      </c>
      <c r="JAW84" s="589" t="s">
        <v>60</v>
      </c>
      <c r="JAX84" s="589" t="s">
        <v>60</v>
      </c>
      <c r="JAY84" s="589" t="s">
        <v>60</v>
      </c>
      <c r="JAZ84" s="589" t="s">
        <v>60</v>
      </c>
      <c r="JBA84" s="589" t="s">
        <v>60</v>
      </c>
      <c r="JBB84" s="589" t="s">
        <v>60</v>
      </c>
      <c r="JBC84" s="589" t="s">
        <v>60</v>
      </c>
      <c r="JBD84" s="589" t="s">
        <v>60</v>
      </c>
      <c r="JBE84" s="589" t="s">
        <v>60</v>
      </c>
      <c r="JBF84" s="589" t="s">
        <v>60</v>
      </c>
      <c r="JBG84" s="589" t="s">
        <v>60</v>
      </c>
      <c r="JBH84" s="589" t="s">
        <v>60</v>
      </c>
      <c r="JBI84" s="589" t="s">
        <v>60</v>
      </c>
      <c r="JBJ84" s="589" t="s">
        <v>60</v>
      </c>
      <c r="JBK84" s="589" t="s">
        <v>60</v>
      </c>
      <c r="JBL84" s="589" t="s">
        <v>60</v>
      </c>
      <c r="JBM84" s="589" t="s">
        <v>60</v>
      </c>
      <c r="JBN84" s="589" t="s">
        <v>60</v>
      </c>
      <c r="JBO84" s="589" t="s">
        <v>60</v>
      </c>
      <c r="JBP84" s="589" t="s">
        <v>60</v>
      </c>
      <c r="JBQ84" s="589" t="s">
        <v>60</v>
      </c>
      <c r="JBR84" s="589" t="s">
        <v>60</v>
      </c>
      <c r="JBS84" s="589" t="s">
        <v>60</v>
      </c>
      <c r="JBT84" s="589" t="s">
        <v>60</v>
      </c>
      <c r="JBU84" s="589" t="s">
        <v>60</v>
      </c>
      <c r="JBV84" s="589" t="s">
        <v>60</v>
      </c>
      <c r="JBW84" s="589" t="s">
        <v>60</v>
      </c>
      <c r="JBX84" s="589" t="s">
        <v>60</v>
      </c>
      <c r="JBY84" s="589" t="s">
        <v>60</v>
      </c>
      <c r="JBZ84" s="589" t="s">
        <v>60</v>
      </c>
      <c r="JCA84" s="589" t="s">
        <v>60</v>
      </c>
      <c r="JCB84" s="589" t="s">
        <v>60</v>
      </c>
      <c r="JCC84" s="589" t="s">
        <v>60</v>
      </c>
      <c r="JCD84" s="589" t="s">
        <v>60</v>
      </c>
      <c r="JCE84" s="589" t="s">
        <v>60</v>
      </c>
      <c r="JCF84" s="589" t="s">
        <v>60</v>
      </c>
      <c r="JCG84" s="589" t="s">
        <v>60</v>
      </c>
      <c r="JCH84" s="589" t="s">
        <v>60</v>
      </c>
      <c r="JCI84" s="589" t="s">
        <v>60</v>
      </c>
      <c r="JCJ84" s="589" t="s">
        <v>60</v>
      </c>
      <c r="JCK84" s="589" t="s">
        <v>60</v>
      </c>
      <c r="JCL84" s="589" t="s">
        <v>60</v>
      </c>
      <c r="JCM84" s="589" t="s">
        <v>60</v>
      </c>
      <c r="JCN84" s="589" t="s">
        <v>60</v>
      </c>
      <c r="JCO84" s="589" t="s">
        <v>60</v>
      </c>
      <c r="JCP84" s="589" t="s">
        <v>60</v>
      </c>
      <c r="JCQ84" s="589" t="s">
        <v>60</v>
      </c>
      <c r="JCR84" s="589" t="s">
        <v>60</v>
      </c>
      <c r="JCS84" s="589" t="s">
        <v>60</v>
      </c>
      <c r="JCT84" s="589" t="s">
        <v>60</v>
      </c>
      <c r="JCU84" s="589" t="s">
        <v>60</v>
      </c>
      <c r="JCV84" s="589" t="s">
        <v>60</v>
      </c>
      <c r="JCW84" s="589" t="s">
        <v>60</v>
      </c>
      <c r="JCX84" s="589" t="s">
        <v>60</v>
      </c>
      <c r="JCY84" s="589" t="s">
        <v>60</v>
      </c>
      <c r="JCZ84" s="589" t="s">
        <v>60</v>
      </c>
      <c r="JDA84" s="589" t="s">
        <v>60</v>
      </c>
      <c r="JDB84" s="589" t="s">
        <v>60</v>
      </c>
      <c r="JDC84" s="589" t="s">
        <v>60</v>
      </c>
      <c r="JDD84" s="589" t="s">
        <v>60</v>
      </c>
      <c r="JDE84" s="589" t="s">
        <v>60</v>
      </c>
      <c r="JDF84" s="589" t="s">
        <v>60</v>
      </c>
      <c r="JDG84" s="589" t="s">
        <v>60</v>
      </c>
      <c r="JDH84" s="589" t="s">
        <v>60</v>
      </c>
      <c r="JDI84" s="589" t="s">
        <v>60</v>
      </c>
      <c r="JDJ84" s="589" t="s">
        <v>60</v>
      </c>
      <c r="JDK84" s="589" t="s">
        <v>60</v>
      </c>
      <c r="JDL84" s="589" t="s">
        <v>60</v>
      </c>
      <c r="JDM84" s="589" t="s">
        <v>60</v>
      </c>
      <c r="JDN84" s="589" t="s">
        <v>60</v>
      </c>
      <c r="JDO84" s="589" t="s">
        <v>60</v>
      </c>
      <c r="JDP84" s="589" t="s">
        <v>60</v>
      </c>
      <c r="JDQ84" s="589" t="s">
        <v>60</v>
      </c>
      <c r="JDR84" s="589" t="s">
        <v>60</v>
      </c>
      <c r="JDS84" s="589" t="s">
        <v>60</v>
      </c>
      <c r="JDT84" s="589" t="s">
        <v>60</v>
      </c>
      <c r="JDU84" s="589" t="s">
        <v>60</v>
      </c>
      <c r="JDV84" s="589" t="s">
        <v>60</v>
      </c>
      <c r="JDW84" s="589" t="s">
        <v>60</v>
      </c>
      <c r="JDX84" s="589" t="s">
        <v>60</v>
      </c>
      <c r="JDY84" s="589" t="s">
        <v>60</v>
      </c>
      <c r="JDZ84" s="589" t="s">
        <v>60</v>
      </c>
      <c r="JEA84" s="589" t="s">
        <v>60</v>
      </c>
      <c r="JEB84" s="589" t="s">
        <v>60</v>
      </c>
      <c r="JEC84" s="589" t="s">
        <v>60</v>
      </c>
      <c r="JED84" s="589" t="s">
        <v>60</v>
      </c>
      <c r="JEE84" s="589" t="s">
        <v>60</v>
      </c>
      <c r="JEF84" s="589" t="s">
        <v>60</v>
      </c>
      <c r="JEG84" s="589" t="s">
        <v>60</v>
      </c>
      <c r="JEH84" s="589" t="s">
        <v>60</v>
      </c>
      <c r="JEI84" s="589" t="s">
        <v>60</v>
      </c>
      <c r="JEJ84" s="589" t="s">
        <v>60</v>
      </c>
      <c r="JEK84" s="589" t="s">
        <v>60</v>
      </c>
      <c r="JEL84" s="589" t="s">
        <v>60</v>
      </c>
      <c r="JEM84" s="589" t="s">
        <v>60</v>
      </c>
      <c r="JEN84" s="589" t="s">
        <v>60</v>
      </c>
      <c r="JEO84" s="589" t="s">
        <v>60</v>
      </c>
      <c r="JEP84" s="589" t="s">
        <v>60</v>
      </c>
      <c r="JEQ84" s="589" t="s">
        <v>60</v>
      </c>
      <c r="JER84" s="589" t="s">
        <v>60</v>
      </c>
      <c r="JES84" s="589" t="s">
        <v>60</v>
      </c>
      <c r="JET84" s="589" t="s">
        <v>60</v>
      </c>
      <c r="JEU84" s="589" t="s">
        <v>60</v>
      </c>
      <c r="JEV84" s="589" t="s">
        <v>60</v>
      </c>
      <c r="JEW84" s="589" t="s">
        <v>60</v>
      </c>
      <c r="JEX84" s="589" t="s">
        <v>60</v>
      </c>
      <c r="JEY84" s="589" t="s">
        <v>60</v>
      </c>
      <c r="JEZ84" s="589" t="s">
        <v>60</v>
      </c>
      <c r="JFA84" s="589" t="s">
        <v>60</v>
      </c>
      <c r="JFB84" s="589" t="s">
        <v>60</v>
      </c>
      <c r="JFC84" s="589" t="s">
        <v>60</v>
      </c>
      <c r="JFD84" s="589" t="s">
        <v>60</v>
      </c>
      <c r="JFE84" s="589" t="s">
        <v>60</v>
      </c>
      <c r="JFF84" s="589" t="s">
        <v>60</v>
      </c>
      <c r="JFG84" s="589" t="s">
        <v>60</v>
      </c>
      <c r="JFH84" s="589" t="s">
        <v>60</v>
      </c>
      <c r="JFI84" s="589" t="s">
        <v>60</v>
      </c>
      <c r="JFJ84" s="589" t="s">
        <v>60</v>
      </c>
      <c r="JFK84" s="589" t="s">
        <v>60</v>
      </c>
      <c r="JFL84" s="589" t="s">
        <v>60</v>
      </c>
      <c r="JFM84" s="589" t="s">
        <v>60</v>
      </c>
      <c r="JFN84" s="589" t="s">
        <v>60</v>
      </c>
      <c r="JFO84" s="589" t="s">
        <v>60</v>
      </c>
      <c r="JFP84" s="589" t="s">
        <v>60</v>
      </c>
      <c r="JFQ84" s="589" t="s">
        <v>60</v>
      </c>
      <c r="JFR84" s="589" t="s">
        <v>60</v>
      </c>
      <c r="JFS84" s="589" t="s">
        <v>60</v>
      </c>
      <c r="JFT84" s="589" t="s">
        <v>60</v>
      </c>
      <c r="JFU84" s="589" t="s">
        <v>60</v>
      </c>
      <c r="JFV84" s="589" t="s">
        <v>60</v>
      </c>
      <c r="JFW84" s="589" t="s">
        <v>60</v>
      </c>
      <c r="JFX84" s="589" t="s">
        <v>60</v>
      </c>
      <c r="JFY84" s="589" t="s">
        <v>60</v>
      </c>
      <c r="JFZ84" s="589" t="s">
        <v>60</v>
      </c>
      <c r="JGA84" s="589" t="s">
        <v>60</v>
      </c>
      <c r="JGB84" s="589" t="s">
        <v>60</v>
      </c>
      <c r="JGC84" s="589" t="s">
        <v>60</v>
      </c>
      <c r="JGD84" s="589" t="s">
        <v>60</v>
      </c>
      <c r="JGE84" s="589" t="s">
        <v>60</v>
      </c>
      <c r="JGF84" s="589" t="s">
        <v>60</v>
      </c>
      <c r="JGG84" s="589" t="s">
        <v>60</v>
      </c>
      <c r="JGH84" s="589" t="s">
        <v>60</v>
      </c>
      <c r="JGI84" s="589" t="s">
        <v>60</v>
      </c>
      <c r="JGJ84" s="589" t="s">
        <v>60</v>
      </c>
      <c r="JGK84" s="589" t="s">
        <v>60</v>
      </c>
      <c r="JGL84" s="589" t="s">
        <v>60</v>
      </c>
      <c r="JGM84" s="589" t="s">
        <v>60</v>
      </c>
      <c r="JGN84" s="589" t="s">
        <v>60</v>
      </c>
      <c r="JGO84" s="589" t="s">
        <v>60</v>
      </c>
      <c r="JGP84" s="589" t="s">
        <v>60</v>
      </c>
      <c r="JGQ84" s="589" t="s">
        <v>60</v>
      </c>
      <c r="JGR84" s="589" t="s">
        <v>60</v>
      </c>
      <c r="JGS84" s="589" t="s">
        <v>60</v>
      </c>
      <c r="JGT84" s="589" t="s">
        <v>60</v>
      </c>
      <c r="JGU84" s="589" t="s">
        <v>60</v>
      </c>
      <c r="JGV84" s="589" t="s">
        <v>60</v>
      </c>
      <c r="JGW84" s="589" t="s">
        <v>60</v>
      </c>
      <c r="JGX84" s="589" t="s">
        <v>60</v>
      </c>
      <c r="JGY84" s="589" t="s">
        <v>60</v>
      </c>
      <c r="JGZ84" s="589" t="s">
        <v>60</v>
      </c>
      <c r="JHA84" s="589" t="s">
        <v>60</v>
      </c>
      <c r="JHB84" s="589" t="s">
        <v>60</v>
      </c>
      <c r="JHC84" s="589" t="s">
        <v>60</v>
      </c>
      <c r="JHD84" s="589" t="s">
        <v>60</v>
      </c>
      <c r="JHE84" s="589" t="s">
        <v>60</v>
      </c>
      <c r="JHF84" s="589" t="s">
        <v>60</v>
      </c>
      <c r="JHG84" s="589" t="s">
        <v>60</v>
      </c>
      <c r="JHH84" s="589" t="s">
        <v>60</v>
      </c>
      <c r="JHI84" s="589" t="s">
        <v>60</v>
      </c>
      <c r="JHJ84" s="589" t="s">
        <v>60</v>
      </c>
      <c r="JHK84" s="589" t="s">
        <v>60</v>
      </c>
      <c r="JHL84" s="589" t="s">
        <v>60</v>
      </c>
      <c r="JHM84" s="589" t="s">
        <v>60</v>
      </c>
      <c r="JHN84" s="589" t="s">
        <v>60</v>
      </c>
      <c r="JHO84" s="589" t="s">
        <v>60</v>
      </c>
      <c r="JHP84" s="589" t="s">
        <v>60</v>
      </c>
      <c r="JHQ84" s="589" t="s">
        <v>60</v>
      </c>
      <c r="JHR84" s="589" t="s">
        <v>60</v>
      </c>
      <c r="JHS84" s="589" t="s">
        <v>60</v>
      </c>
      <c r="JHT84" s="589" t="s">
        <v>60</v>
      </c>
      <c r="JHU84" s="589" t="s">
        <v>60</v>
      </c>
      <c r="JHV84" s="589" t="s">
        <v>60</v>
      </c>
      <c r="JHW84" s="589" t="s">
        <v>60</v>
      </c>
      <c r="JHX84" s="589" t="s">
        <v>60</v>
      </c>
      <c r="JHY84" s="589" t="s">
        <v>60</v>
      </c>
      <c r="JHZ84" s="589" t="s">
        <v>60</v>
      </c>
      <c r="JIA84" s="589" t="s">
        <v>60</v>
      </c>
      <c r="JIB84" s="589" t="s">
        <v>60</v>
      </c>
      <c r="JIC84" s="589" t="s">
        <v>60</v>
      </c>
      <c r="JID84" s="589" t="s">
        <v>60</v>
      </c>
      <c r="JIE84" s="589" t="s">
        <v>60</v>
      </c>
      <c r="JIF84" s="589" t="s">
        <v>60</v>
      </c>
      <c r="JIG84" s="589" t="s">
        <v>60</v>
      </c>
      <c r="JIH84" s="589" t="s">
        <v>60</v>
      </c>
      <c r="JII84" s="589" t="s">
        <v>60</v>
      </c>
      <c r="JIJ84" s="589" t="s">
        <v>60</v>
      </c>
      <c r="JIK84" s="589" t="s">
        <v>60</v>
      </c>
      <c r="JIL84" s="589" t="s">
        <v>60</v>
      </c>
      <c r="JIM84" s="589" t="s">
        <v>60</v>
      </c>
      <c r="JIN84" s="589" t="s">
        <v>60</v>
      </c>
      <c r="JIO84" s="589" t="s">
        <v>60</v>
      </c>
      <c r="JIP84" s="589" t="s">
        <v>60</v>
      </c>
      <c r="JIQ84" s="589" t="s">
        <v>60</v>
      </c>
      <c r="JIR84" s="589" t="s">
        <v>60</v>
      </c>
      <c r="JIS84" s="589" t="s">
        <v>60</v>
      </c>
      <c r="JIT84" s="589" t="s">
        <v>60</v>
      </c>
      <c r="JIU84" s="589" t="s">
        <v>60</v>
      </c>
      <c r="JIV84" s="589" t="s">
        <v>60</v>
      </c>
      <c r="JIW84" s="589" t="s">
        <v>60</v>
      </c>
      <c r="JIX84" s="589" t="s">
        <v>60</v>
      </c>
      <c r="JIY84" s="589" t="s">
        <v>60</v>
      </c>
      <c r="JIZ84" s="589" t="s">
        <v>60</v>
      </c>
      <c r="JJA84" s="589" t="s">
        <v>60</v>
      </c>
      <c r="JJB84" s="589" t="s">
        <v>60</v>
      </c>
      <c r="JJC84" s="589" t="s">
        <v>60</v>
      </c>
      <c r="JJD84" s="589" t="s">
        <v>60</v>
      </c>
      <c r="JJE84" s="589" t="s">
        <v>60</v>
      </c>
      <c r="JJF84" s="589" t="s">
        <v>60</v>
      </c>
      <c r="JJG84" s="589" t="s">
        <v>60</v>
      </c>
      <c r="JJH84" s="589" t="s">
        <v>60</v>
      </c>
      <c r="JJI84" s="589" t="s">
        <v>60</v>
      </c>
      <c r="JJJ84" s="589" t="s">
        <v>60</v>
      </c>
      <c r="JJK84" s="589" t="s">
        <v>60</v>
      </c>
      <c r="JJL84" s="589" t="s">
        <v>60</v>
      </c>
      <c r="JJM84" s="589" t="s">
        <v>60</v>
      </c>
      <c r="JJN84" s="589" t="s">
        <v>60</v>
      </c>
      <c r="JJO84" s="589" t="s">
        <v>60</v>
      </c>
      <c r="JJP84" s="589" t="s">
        <v>60</v>
      </c>
      <c r="JJQ84" s="589" t="s">
        <v>60</v>
      </c>
      <c r="JJR84" s="589" t="s">
        <v>60</v>
      </c>
      <c r="JJS84" s="589" t="s">
        <v>60</v>
      </c>
      <c r="JJT84" s="589" t="s">
        <v>60</v>
      </c>
      <c r="JJU84" s="589" t="s">
        <v>60</v>
      </c>
      <c r="JJV84" s="589" t="s">
        <v>60</v>
      </c>
      <c r="JJW84" s="589" t="s">
        <v>60</v>
      </c>
      <c r="JJX84" s="589" t="s">
        <v>60</v>
      </c>
      <c r="JJY84" s="589" t="s">
        <v>60</v>
      </c>
      <c r="JJZ84" s="589" t="s">
        <v>60</v>
      </c>
      <c r="JKA84" s="589" t="s">
        <v>60</v>
      </c>
      <c r="JKB84" s="589" t="s">
        <v>60</v>
      </c>
      <c r="JKC84" s="589" t="s">
        <v>60</v>
      </c>
      <c r="JKD84" s="589" t="s">
        <v>60</v>
      </c>
      <c r="JKE84" s="589" t="s">
        <v>60</v>
      </c>
      <c r="JKF84" s="589" t="s">
        <v>60</v>
      </c>
      <c r="JKG84" s="589" t="s">
        <v>60</v>
      </c>
      <c r="JKH84" s="589" t="s">
        <v>60</v>
      </c>
      <c r="JKI84" s="589" t="s">
        <v>60</v>
      </c>
      <c r="JKJ84" s="589" t="s">
        <v>60</v>
      </c>
      <c r="JKK84" s="589" t="s">
        <v>60</v>
      </c>
      <c r="JKL84" s="589" t="s">
        <v>60</v>
      </c>
      <c r="JKM84" s="589" t="s">
        <v>60</v>
      </c>
      <c r="JKN84" s="589" t="s">
        <v>60</v>
      </c>
      <c r="JKO84" s="589" t="s">
        <v>60</v>
      </c>
      <c r="JKP84" s="589" t="s">
        <v>60</v>
      </c>
      <c r="JKQ84" s="589" t="s">
        <v>60</v>
      </c>
      <c r="JKR84" s="589" t="s">
        <v>60</v>
      </c>
      <c r="JKS84" s="589" t="s">
        <v>60</v>
      </c>
      <c r="JKT84" s="589" t="s">
        <v>60</v>
      </c>
      <c r="JKU84" s="589" t="s">
        <v>60</v>
      </c>
      <c r="JKV84" s="589" t="s">
        <v>60</v>
      </c>
      <c r="JKW84" s="589" t="s">
        <v>60</v>
      </c>
      <c r="JKX84" s="589" t="s">
        <v>60</v>
      </c>
      <c r="JKY84" s="589" t="s">
        <v>60</v>
      </c>
      <c r="JKZ84" s="589" t="s">
        <v>60</v>
      </c>
      <c r="JLA84" s="589" t="s">
        <v>60</v>
      </c>
      <c r="JLB84" s="589" t="s">
        <v>60</v>
      </c>
      <c r="JLC84" s="589" t="s">
        <v>60</v>
      </c>
      <c r="JLD84" s="589" t="s">
        <v>60</v>
      </c>
      <c r="JLE84" s="589" t="s">
        <v>60</v>
      </c>
      <c r="JLF84" s="589" t="s">
        <v>60</v>
      </c>
      <c r="JLG84" s="589" t="s">
        <v>60</v>
      </c>
      <c r="JLH84" s="589" t="s">
        <v>60</v>
      </c>
      <c r="JLI84" s="589" t="s">
        <v>60</v>
      </c>
      <c r="JLJ84" s="589" t="s">
        <v>60</v>
      </c>
      <c r="JLK84" s="589" t="s">
        <v>60</v>
      </c>
      <c r="JLL84" s="589" t="s">
        <v>60</v>
      </c>
      <c r="JLM84" s="589" t="s">
        <v>60</v>
      </c>
      <c r="JLN84" s="589" t="s">
        <v>60</v>
      </c>
      <c r="JLO84" s="589" t="s">
        <v>60</v>
      </c>
      <c r="JLP84" s="589" t="s">
        <v>60</v>
      </c>
      <c r="JLQ84" s="589" t="s">
        <v>60</v>
      </c>
      <c r="JLR84" s="589" t="s">
        <v>60</v>
      </c>
      <c r="JLS84" s="589" t="s">
        <v>60</v>
      </c>
      <c r="JLT84" s="589" t="s">
        <v>60</v>
      </c>
      <c r="JLU84" s="589" t="s">
        <v>60</v>
      </c>
      <c r="JLV84" s="589" t="s">
        <v>60</v>
      </c>
      <c r="JLW84" s="589" t="s">
        <v>60</v>
      </c>
      <c r="JLX84" s="589" t="s">
        <v>60</v>
      </c>
      <c r="JLY84" s="589" t="s">
        <v>60</v>
      </c>
      <c r="JLZ84" s="589" t="s">
        <v>60</v>
      </c>
      <c r="JMA84" s="589" t="s">
        <v>60</v>
      </c>
      <c r="JMB84" s="589" t="s">
        <v>60</v>
      </c>
      <c r="JMC84" s="589" t="s">
        <v>60</v>
      </c>
      <c r="JMD84" s="589" t="s">
        <v>60</v>
      </c>
      <c r="JME84" s="589" t="s">
        <v>60</v>
      </c>
      <c r="JMF84" s="589" t="s">
        <v>60</v>
      </c>
      <c r="JMG84" s="589" t="s">
        <v>60</v>
      </c>
      <c r="JMH84" s="589" t="s">
        <v>60</v>
      </c>
      <c r="JMI84" s="589" t="s">
        <v>60</v>
      </c>
      <c r="JMJ84" s="589" t="s">
        <v>60</v>
      </c>
      <c r="JMK84" s="589" t="s">
        <v>60</v>
      </c>
      <c r="JML84" s="589" t="s">
        <v>60</v>
      </c>
      <c r="JMM84" s="589" t="s">
        <v>60</v>
      </c>
      <c r="JMN84" s="589" t="s">
        <v>60</v>
      </c>
      <c r="JMO84" s="589" t="s">
        <v>60</v>
      </c>
      <c r="JMP84" s="589" t="s">
        <v>60</v>
      </c>
      <c r="JMQ84" s="589" t="s">
        <v>60</v>
      </c>
      <c r="JMR84" s="589" t="s">
        <v>60</v>
      </c>
      <c r="JMS84" s="589" t="s">
        <v>60</v>
      </c>
      <c r="JMT84" s="589" t="s">
        <v>60</v>
      </c>
      <c r="JMU84" s="589" t="s">
        <v>60</v>
      </c>
      <c r="JMV84" s="589" t="s">
        <v>60</v>
      </c>
      <c r="JMW84" s="589" t="s">
        <v>60</v>
      </c>
      <c r="JMX84" s="589" t="s">
        <v>60</v>
      </c>
      <c r="JMY84" s="589" t="s">
        <v>60</v>
      </c>
      <c r="JMZ84" s="589" t="s">
        <v>60</v>
      </c>
      <c r="JNA84" s="589" t="s">
        <v>60</v>
      </c>
      <c r="JNB84" s="589" t="s">
        <v>60</v>
      </c>
      <c r="JNC84" s="589" t="s">
        <v>60</v>
      </c>
      <c r="JND84" s="589" t="s">
        <v>60</v>
      </c>
      <c r="JNE84" s="589" t="s">
        <v>60</v>
      </c>
      <c r="JNF84" s="589" t="s">
        <v>60</v>
      </c>
      <c r="JNG84" s="589" t="s">
        <v>60</v>
      </c>
      <c r="JNH84" s="589" t="s">
        <v>60</v>
      </c>
      <c r="JNI84" s="589" t="s">
        <v>60</v>
      </c>
      <c r="JNJ84" s="589" t="s">
        <v>60</v>
      </c>
      <c r="JNK84" s="589" t="s">
        <v>60</v>
      </c>
      <c r="JNL84" s="589" t="s">
        <v>60</v>
      </c>
      <c r="JNM84" s="589" t="s">
        <v>60</v>
      </c>
      <c r="JNN84" s="589" t="s">
        <v>60</v>
      </c>
      <c r="JNO84" s="589" t="s">
        <v>60</v>
      </c>
      <c r="JNP84" s="589" t="s">
        <v>60</v>
      </c>
      <c r="JNQ84" s="589" t="s">
        <v>60</v>
      </c>
      <c r="JNR84" s="589" t="s">
        <v>60</v>
      </c>
      <c r="JNS84" s="589" t="s">
        <v>60</v>
      </c>
      <c r="JNT84" s="589" t="s">
        <v>60</v>
      </c>
      <c r="JNU84" s="589" t="s">
        <v>60</v>
      </c>
      <c r="JNV84" s="589" t="s">
        <v>60</v>
      </c>
      <c r="JNW84" s="589" t="s">
        <v>60</v>
      </c>
      <c r="JNX84" s="589" t="s">
        <v>60</v>
      </c>
      <c r="JNY84" s="589" t="s">
        <v>60</v>
      </c>
      <c r="JNZ84" s="589" t="s">
        <v>60</v>
      </c>
      <c r="JOA84" s="589" t="s">
        <v>60</v>
      </c>
      <c r="JOB84" s="589" t="s">
        <v>60</v>
      </c>
      <c r="JOC84" s="589" t="s">
        <v>60</v>
      </c>
      <c r="JOD84" s="589" t="s">
        <v>60</v>
      </c>
      <c r="JOE84" s="589" t="s">
        <v>60</v>
      </c>
      <c r="JOF84" s="589" t="s">
        <v>60</v>
      </c>
      <c r="JOG84" s="589" t="s">
        <v>60</v>
      </c>
      <c r="JOH84" s="589" t="s">
        <v>60</v>
      </c>
      <c r="JOI84" s="589" t="s">
        <v>60</v>
      </c>
      <c r="JOJ84" s="589" t="s">
        <v>60</v>
      </c>
      <c r="JOK84" s="589" t="s">
        <v>60</v>
      </c>
      <c r="JOL84" s="589" t="s">
        <v>60</v>
      </c>
      <c r="JOM84" s="589" t="s">
        <v>60</v>
      </c>
      <c r="JON84" s="589" t="s">
        <v>60</v>
      </c>
      <c r="JOO84" s="589" t="s">
        <v>60</v>
      </c>
      <c r="JOP84" s="589" t="s">
        <v>60</v>
      </c>
      <c r="JOQ84" s="589" t="s">
        <v>60</v>
      </c>
      <c r="JOR84" s="589" t="s">
        <v>60</v>
      </c>
      <c r="JOS84" s="589" t="s">
        <v>60</v>
      </c>
      <c r="JOT84" s="589" t="s">
        <v>60</v>
      </c>
      <c r="JOU84" s="589" t="s">
        <v>60</v>
      </c>
      <c r="JOV84" s="589" t="s">
        <v>60</v>
      </c>
      <c r="JOW84" s="589" t="s">
        <v>60</v>
      </c>
      <c r="JOX84" s="589" t="s">
        <v>60</v>
      </c>
      <c r="JOY84" s="589" t="s">
        <v>60</v>
      </c>
      <c r="JOZ84" s="589" t="s">
        <v>60</v>
      </c>
      <c r="JPA84" s="589" t="s">
        <v>60</v>
      </c>
      <c r="JPB84" s="589" t="s">
        <v>60</v>
      </c>
      <c r="JPC84" s="589" t="s">
        <v>60</v>
      </c>
      <c r="JPD84" s="589" t="s">
        <v>60</v>
      </c>
      <c r="JPE84" s="589" t="s">
        <v>60</v>
      </c>
      <c r="JPF84" s="589" t="s">
        <v>60</v>
      </c>
      <c r="JPG84" s="589" t="s">
        <v>60</v>
      </c>
      <c r="JPH84" s="589" t="s">
        <v>60</v>
      </c>
      <c r="JPI84" s="589" t="s">
        <v>60</v>
      </c>
      <c r="JPJ84" s="589" t="s">
        <v>60</v>
      </c>
      <c r="JPK84" s="589" t="s">
        <v>60</v>
      </c>
      <c r="JPL84" s="589" t="s">
        <v>60</v>
      </c>
      <c r="JPM84" s="589" t="s">
        <v>60</v>
      </c>
      <c r="JPN84" s="589" t="s">
        <v>60</v>
      </c>
      <c r="JPO84" s="589" t="s">
        <v>60</v>
      </c>
      <c r="JPP84" s="589" t="s">
        <v>60</v>
      </c>
      <c r="JPQ84" s="589" t="s">
        <v>60</v>
      </c>
      <c r="JPR84" s="589" t="s">
        <v>60</v>
      </c>
      <c r="JPS84" s="589" t="s">
        <v>60</v>
      </c>
      <c r="JPT84" s="589" t="s">
        <v>60</v>
      </c>
      <c r="JPU84" s="589" t="s">
        <v>60</v>
      </c>
      <c r="JPV84" s="589" t="s">
        <v>60</v>
      </c>
      <c r="JPW84" s="589" t="s">
        <v>60</v>
      </c>
      <c r="JPX84" s="589" t="s">
        <v>60</v>
      </c>
      <c r="JPY84" s="589" t="s">
        <v>60</v>
      </c>
      <c r="JPZ84" s="589" t="s">
        <v>60</v>
      </c>
      <c r="JQA84" s="589" t="s">
        <v>60</v>
      </c>
      <c r="JQB84" s="589" t="s">
        <v>60</v>
      </c>
      <c r="JQC84" s="589" t="s">
        <v>60</v>
      </c>
      <c r="JQD84" s="589" t="s">
        <v>60</v>
      </c>
      <c r="JQE84" s="589" t="s">
        <v>60</v>
      </c>
      <c r="JQF84" s="589" t="s">
        <v>60</v>
      </c>
      <c r="JQG84" s="589" t="s">
        <v>60</v>
      </c>
      <c r="JQH84" s="589" t="s">
        <v>60</v>
      </c>
      <c r="JQI84" s="589" t="s">
        <v>60</v>
      </c>
      <c r="JQJ84" s="589" t="s">
        <v>60</v>
      </c>
      <c r="JQK84" s="589" t="s">
        <v>60</v>
      </c>
      <c r="JQL84" s="589" t="s">
        <v>60</v>
      </c>
      <c r="JQM84" s="589" t="s">
        <v>60</v>
      </c>
      <c r="JQN84" s="589" t="s">
        <v>60</v>
      </c>
      <c r="JQO84" s="589" t="s">
        <v>60</v>
      </c>
      <c r="JQP84" s="589" t="s">
        <v>60</v>
      </c>
      <c r="JQQ84" s="589" t="s">
        <v>60</v>
      </c>
      <c r="JQR84" s="589" t="s">
        <v>60</v>
      </c>
      <c r="JQS84" s="589" t="s">
        <v>60</v>
      </c>
      <c r="JQT84" s="589" t="s">
        <v>60</v>
      </c>
      <c r="JQU84" s="589" t="s">
        <v>60</v>
      </c>
      <c r="JQV84" s="589" t="s">
        <v>60</v>
      </c>
      <c r="JQW84" s="589" t="s">
        <v>60</v>
      </c>
      <c r="JQX84" s="589" t="s">
        <v>60</v>
      </c>
      <c r="JQY84" s="589" t="s">
        <v>60</v>
      </c>
      <c r="JQZ84" s="589" t="s">
        <v>60</v>
      </c>
      <c r="JRA84" s="589" t="s">
        <v>60</v>
      </c>
      <c r="JRB84" s="589" t="s">
        <v>60</v>
      </c>
      <c r="JRC84" s="589" t="s">
        <v>60</v>
      </c>
      <c r="JRD84" s="589" t="s">
        <v>60</v>
      </c>
      <c r="JRE84" s="589" t="s">
        <v>60</v>
      </c>
      <c r="JRF84" s="589" t="s">
        <v>60</v>
      </c>
      <c r="JRG84" s="589" t="s">
        <v>60</v>
      </c>
      <c r="JRH84" s="589" t="s">
        <v>60</v>
      </c>
      <c r="JRI84" s="589" t="s">
        <v>60</v>
      </c>
      <c r="JRJ84" s="589" t="s">
        <v>60</v>
      </c>
      <c r="JRK84" s="589" t="s">
        <v>60</v>
      </c>
      <c r="JRL84" s="589" t="s">
        <v>60</v>
      </c>
      <c r="JRM84" s="589" t="s">
        <v>60</v>
      </c>
      <c r="JRN84" s="589" t="s">
        <v>60</v>
      </c>
      <c r="JRO84" s="589" t="s">
        <v>60</v>
      </c>
      <c r="JRP84" s="589" t="s">
        <v>60</v>
      </c>
      <c r="JRQ84" s="589" t="s">
        <v>60</v>
      </c>
      <c r="JRR84" s="589" t="s">
        <v>60</v>
      </c>
      <c r="JRS84" s="589" t="s">
        <v>60</v>
      </c>
      <c r="JRT84" s="589" t="s">
        <v>60</v>
      </c>
      <c r="JRU84" s="589" t="s">
        <v>60</v>
      </c>
      <c r="JRV84" s="589" t="s">
        <v>60</v>
      </c>
      <c r="JRW84" s="589" t="s">
        <v>60</v>
      </c>
      <c r="JRX84" s="589" t="s">
        <v>60</v>
      </c>
      <c r="JRY84" s="589" t="s">
        <v>60</v>
      </c>
      <c r="JRZ84" s="589" t="s">
        <v>60</v>
      </c>
      <c r="JSA84" s="589" t="s">
        <v>60</v>
      </c>
      <c r="JSB84" s="589" t="s">
        <v>60</v>
      </c>
      <c r="JSC84" s="589" t="s">
        <v>60</v>
      </c>
      <c r="JSD84" s="589" t="s">
        <v>60</v>
      </c>
      <c r="JSE84" s="589" t="s">
        <v>60</v>
      </c>
      <c r="JSF84" s="589" t="s">
        <v>60</v>
      </c>
      <c r="JSG84" s="589" t="s">
        <v>60</v>
      </c>
      <c r="JSH84" s="589" t="s">
        <v>60</v>
      </c>
      <c r="JSI84" s="589" t="s">
        <v>60</v>
      </c>
      <c r="JSJ84" s="589" t="s">
        <v>60</v>
      </c>
      <c r="JSK84" s="589" t="s">
        <v>60</v>
      </c>
      <c r="JSL84" s="589" t="s">
        <v>60</v>
      </c>
      <c r="JSM84" s="589" t="s">
        <v>60</v>
      </c>
      <c r="JSN84" s="589" t="s">
        <v>60</v>
      </c>
      <c r="JSO84" s="589" t="s">
        <v>60</v>
      </c>
      <c r="JSP84" s="589" t="s">
        <v>60</v>
      </c>
      <c r="JSQ84" s="589" t="s">
        <v>60</v>
      </c>
      <c r="JSR84" s="589" t="s">
        <v>60</v>
      </c>
      <c r="JSS84" s="589" t="s">
        <v>60</v>
      </c>
      <c r="JST84" s="589" t="s">
        <v>60</v>
      </c>
      <c r="JSU84" s="589" t="s">
        <v>60</v>
      </c>
      <c r="JSV84" s="589" t="s">
        <v>60</v>
      </c>
      <c r="JSW84" s="589" t="s">
        <v>60</v>
      </c>
      <c r="JSX84" s="589" t="s">
        <v>60</v>
      </c>
      <c r="JSY84" s="589" t="s">
        <v>60</v>
      </c>
      <c r="JSZ84" s="589" t="s">
        <v>60</v>
      </c>
      <c r="JTA84" s="589" t="s">
        <v>60</v>
      </c>
      <c r="JTB84" s="589" t="s">
        <v>60</v>
      </c>
      <c r="JTC84" s="589" t="s">
        <v>60</v>
      </c>
      <c r="JTD84" s="589" t="s">
        <v>60</v>
      </c>
      <c r="JTE84" s="589" t="s">
        <v>60</v>
      </c>
      <c r="JTF84" s="589" t="s">
        <v>60</v>
      </c>
      <c r="JTG84" s="589" t="s">
        <v>60</v>
      </c>
      <c r="JTH84" s="589" t="s">
        <v>60</v>
      </c>
      <c r="JTI84" s="589" t="s">
        <v>60</v>
      </c>
      <c r="JTJ84" s="589" t="s">
        <v>60</v>
      </c>
      <c r="JTK84" s="589" t="s">
        <v>60</v>
      </c>
      <c r="JTL84" s="589" t="s">
        <v>60</v>
      </c>
      <c r="JTM84" s="589" t="s">
        <v>60</v>
      </c>
      <c r="JTN84" s="589" t="s">
        <v>60</v>
      </c>
      <c r="JTO84" s="589" t="s">
        <v>60</v>
      </c>
      <c r="JTP84" s="589" t="s">
        <v>60</v>
      </c>
      <c r="JTQ84" s="589" t="s">
        <v>60</v>
      </c>
      <c r="JTR84" s="589" t="s">
        <v>60</v>
      </c>
      <c r="JTS84" s="589" t="s">
        <v>60</v>
      </c>
      <c r="JTT84" s="589" t="s">
        <v>60</v>
      </c>
      <c r="JTU84" s="589" t="s">
        <v>60</v>
      </c>
      <c r="JTV84" s="589" t="s">
        <v>60</v>
      </c>
      <c r="JTW84" s="589" t="s">
        <v>60</v>
      </c>
      <c r="JTX84" s="589" t="s">
        <v>60</v>
      </c>
      <c r="JTY84" s="589" t="s">
        <v>60</v>
      </c>
      <c r="JTZ84" s="589" t="s">
        <v>60</v>
      </c>
      <c r="JUA84" s="589" t="s">
        <v>60</v>
      </c>
      <c r="JUB84" s="589" t="s">
        <v>60</v>
      </c>
      <c r="JUC84" s="589" t="s">
        <v>60</v>
      </c>
      <c r="JUD84" s="589" t="s">
        <v>60</v>
      </c>
      <c r="JUE84" s="589" t="s">
        <v>60</v>
      </c>
      <c r="JUF84" s="589" t="s">
        <v>60</v>
      </c>
      <c r="JUG84" s="589" t="s">
        <v>60</v>
      </c>
      <c r="JUH84" s="589" t="s">
        <v>60</v>
      </c>
      <c r="JUI84" s="589" t="s">
        <v>60</v>
      </c>
      <c r="JUJ84" s="589" t="s">
        <v>60</v>
      </c>
      <c r="JUK84" s="589" t="s">
        <v>60</v>
      </c>
      <c r="JUL84" s="589" t="s">
        <v>60</v>
      </c>
      <c r="JUM84" s="589" t="s">
        <v>60</v>
      </c>
      <c r="JUN84" s="589" t="s">
        <v>60</v>
      </c>
      <c r="JUO84" s="589" t="s">
        <v>60</v>
      </c>
      <c r="JUP84" s="589" t="s">
        <v>60</v>
      </c>
      <c r="JUQ84" s="589" t="s">
        <v>60</v>
      </c>
      <c r="JUR84" s="589" t="s">
        <v>60</v>
      </c>
      <c r="JUS84" s="589" t="s">
        <v>60</v>
      </c>
      <c r="JUT84" s="589" t="s">
        <v>60</v>
      </c>
      <c r="JUU84" s="589" t="s">
        <v>60</v>
      </c>
      <c r="JUV84" s="589" t="s">
        <v>60</v>
      </c>
      <c r="JUW84" s="589" t="s">
        <v>60</v>
      </c>
      <c r="JUX84" s="589" t="s">
        <v>60</v>
      </c>
      <c r="JUY84" s="589" t="s">
        <v>60</v>
      </c>
      <c r="JUZ84" s="589" t="s">
        <v>60</v>
      </c>
      <c r="JVA84" s="589" t="s">
        <v>60</v>
      </c>
      <c r="JVB84" s="589" t="s">
        <v>60</v>
      </c>
      <c r="JVC84" s="589" t="s">
        <v>60</v>
      </c>
      <c r="JVD84" s="589" t="s">
        <v>60</v>
      </c>
      <c r="JVE84" s="589" t="s">
        <v>60</v>
      </c>
      <c r="JVF84" s="589" t="s">
        <v>60</v>
      </c>
      <c r="JVG84" s="589" t="s">
        <v>60</v>
      </c>
      <c r="JVH84" s="589" t="s">
        <v>60</v>
      </c>
      <c r="JVI84" s="589" t="s">
        <v>60</v>
      </c>
      <c r="JVJ84" s="589" t="s">
        <v>60</v>
      </c>
      <c r="JVK84" s="589" t="s">
        <v>60</v>
      </c>
      <c r="JVL84" s="589" t="s">
        <v>60</v>
      </c>
      <c r="JVM84" s="589" t="s">
        <v>60</v>
      </c>
      <c r="JVN84" s="589" t="s">
        <v>60</v>
      </c>
      <c r="JVO84" s="589" t="s">
        <v>60</v>
      </c>
      <c r="JVP84" s="589" t="s">
        <v>60</v>
      </c>
      <c r="JVQ84" s="589" t="s">
        <v>60</v>
      </c>
      <c r="JVR84" s="589" t="s">
        <v>60</v>
      </c>
      <c r="JVS84" s="589" t="s">
        <v>60</v>
      </c>
      <c r="JVT84" s="589" t="s">
        <v>60</v>
      </c>
      <c r="JVU84" s="589" t="s">
        <v>60</v>
      </c>
      <c r="JVV84" s="589" t="s">
        <v>60</v>
      </c>
      <c r="JVW84" s="589" t="s">
        <v>60</v>
      </c>
      <c r="JVX84" s="589" t="s">
        <v>60</v>
      </c>
      <c r="JVY84" s="589" t="s">
        <v>60</v>
      </c>
      <c r="JVZ84" s="589" t="s">
        <v>60</v>
      </c>
      <c r="JWA84" s="589" t="s">
        <v>60</v>
      </c>
      <c r="JWB84" s="589" t="s">
        <v>60</v>
      </c>
      <c r="JWC84" s="589" t="s">
        <v>60</v>
      </c>
      <c r="JWD84" s="589" t="s">
        <v>60</v>
      </c>
      <c r="JWE84" s="589" t="s">
        <v>60</v>
      </c>
      <c r="JWF84" s="589" t="s">
        <v>60</v>
      </c>
      <c r="JWG84" s="589" t="s">
        <v>60</v>
      </c>
      <c r="JWH84" s="589" t="s">
        <v>60</v>
      </c>
      <c r="JWI84" s="589" t="s">
        <v>60</v>
      </c>
      <c r="JWJ84" s="589" t="s">
        <v>60</v>
      </c>
      <c r="JWK84" s="589" t="s">
        <v>60</v>
      </c>
      <c r="JWL84" s="589" t="s">
        <v>60</v>
      </c>
      <c r="JWM84" s="589" t="s">
        <v>60</v>
      </c>
      <c r="JWN84" s="589" t="s">
        <v>60</v>
      </c>
      <c r="JWO84" s="589" t="s">
        <v>60</v>
      </c>
      <c r="JWP84" s="589" t="s">
        <v>60</v>
      </c>
      <c r="JWQ84" s="589" t="s">
        <v>60</v>
      </c>
      <c r="JWR84" s="589" t="s">
        <v>60</v>
      </c>
      <c r="JWS84" s="589" t="s">
        <v>60</v>
      </c>
      <c r="JWT84" s="589" t="s">
        <v>60</v>
      </c>
      <c r="JWU84" s="589" t="s">
        <v>60</v>
      </c>
      <c r="JWV84" s="589" t="s">
        <v>60</v>
      </c>
      <c r="JWW84" s="589" t="s">
        <v>60</v>
      </c>
      <c r="JWX84" s="589" t="s">
        <v>60</v>
      </c>
      <c r="JWY84" s="589" t="s">
        <v>60</v>
      </c>
      <c r="JWZ84" s="589" t="s">
        <v>60</v>
      </c>
      <c r="JXA84" s="589" t="s">
        <v>60</v>
      </c>
      <c r="JXB84" s="589" t="s">
        <v>60</v>
      </c>
      <c r="JXC84" s="589" t="s">
        <v>60</v>
      </c>
      <c r="JXD84" s="589" t="s">
        <v>60</v>
      </c>
      <c r="JXE84" s="589" t="s">
        <v>60</v>
      </c>
      <c r="JXF84" s="589" t="s">
        <v>60</v>
      </c>
      <c r="JXG84" s="589" t="s">
        <v>60</v>
      </c>
      <c r="JXH84" s="589" t="s">
        <v>60</v>
      </c>
      <c r="JXI84" s="589" t="s">
        <v>60</v>
      </c>
      <c r="JXJ84" s="589" t="s">
        <v>60</v>
      </c>
      <c r="JXK84" s="589" t="s">
        <v>60</v>
      </c>
      <c r="JXL84" s="589" t="s">
        <v>60</v>
      </c>
      <c r="JXM84" s="589" t="s">
        <v>60</v>
      </c>
      <c r="JXN84" s="589" t="s">
        <v>60</v>
      </c>
      <c r="JXO84" s="589" t="s">
        <v>60</v>
      </c>
      <c r="JXP84" s="589" t="s">
        <v>60</v>
      </c>
      <c r="JXQ84" s="589" t="s">
        <v>60</v>
      </c>
      <c r="JXR84" s="589" t="s">
        <v>60</v>
      </c>
      <c r="JXS84" s="589" t="s">
        <v>60</v>
      </c>
      <c r="JXT84" s="589" t="s">
        <v>60</v>
      </c>
      <c r="JXU84" s="589" t="s">
        <v>60</v>
      </c>
      <c r="JXV84" s="589" t="s">
        <v>60</v>
      </c>
      <c r="JXW84" s="589" t="s">
        <v>60</v>
      </c>
      <c r="JXX84" s="589" t="s">
        <v>60</v>
      </c>
      <c r="JXY84" s="589" t="s">
        <v>60</v>
      </c>
      <c r="JXZ84" s="589" t="s">
        <v>60</v>
      </c>
      <c r="JYA84" s="589" t="s">
        <v>60</v>
      </c>
      <c r="JYB84" s="589" t="s">
        <v>60</v>
      </c>
      <c r="JYC84" s="589" t="s">
        <v>60</v>
      </c>
      <c r="JYD84" s="589" t="s">
        <v>60</v>
      </c>
      <c r="JYE84" s="589" t="s">
        <v>60</v>
      </c>
      <c r="JYF84" s="589" t="s">
        <v>60</v>
      </c>
      <c r="JYG84" s="589" t="s">
        <v>60</v>
      </c>
      <c r="JYH84" s="589" t="s">
        <v>60</v>
      </c>
      <c r="JYI84" s="589" t="s">
        <v>60</v>
      </c>
      <c r="JYJ84" s="589" t="s">
        <v>60</v>
      </c>
      <c r="JYK84" s="589" t="s">
        <v>60</v>
      </c>
      <c r="JYL84" s="589" t="s">
        <v>60</v>
      </c>
      <c r="JYM84" s="589" t="s">
        <v>60</v>
      </c>
      <c r="JYN84" s="589" t="s">
        <v>60</v>
      </c>
      <c r="JYO84" s="589" t="s">
        <v>60</v>
      </c>
      <c r="JYP84" s="589" t="s">
        <v>60</v>
      </c>
      <c r="JYQ84" s="589" t="s">
        <v>60</v>
      </c>
      <c r="JYR84" s="589" t="s">
        <v>60</v>
      </c>
      <c r="JYS84" s="589" t="s">
        <v>60</v>
      </c>
      <c r="JYT84" s="589" t="s">
        <v>60</v>
      </c>
      <c r="JYU84" s="589" t="s">
        <v>60</v>
      </c>
      <c r="JYV84" s="589" t="s">
        <v>60</v>
      </c>
      <c r="JYW84" s="589" t="s">
        <v>60</v>
      </c>
      <c r="JYX84" s="589" t="s">
        <v>60</v>
      </c>
      <c r="JYY84" s="589" t="s">
        <v>60</v>
      </c>
      <c r="JYZ84" s="589" t="s">
        <v>60</v>
      </c>
      <c r="JZA84" s="589" t="s">
        <v>60</v>
      </c>
      <c r="JZB84" s="589" t="s">
        <v>60</v>
      </c>
      <c r="JZC84" s="589" t="s">
        <v>60</v>
      </c>
      <c r="JZD84" s="589" t="s">
        <v>60</v>
      </c>
      <c r="JZE84" s="589" t="s">
        <v>60</v>
      </c>
      <c r="JZF84" s="589" t="s">
        <v>60</v>
      </c>
      <c r="JZG84" s="589" t="s">
        <v>60</v>
      </c>
      <c r="JZH84" s="589" t="s">
        <v>60</v>
      </c>
      <c r="JZI84" s="589" t="s">
        <v>60</v>
      </c>
      <c r="JZJ84" s="589" t="s">
        <v>60</v>
      </c>
      <c r="JZK84" s="589" t="s">
        <v>60</v>
      </c>
      <c r="JZL84" s="589" t="s">
        <v>60</v>
      </c>
      <c r="JZM84" s="589" t="s">
        <v>60</v>
      </c>
      <c r="JZN84" s="589" t="s">
        <v>60</v>
      </c>
      <c r="JZO84" s="589" t="s">
        <v>60</v>
      </c>
      <c r="JZP84" s="589" t="s">
        <v>60</v>
      </c>
      <c r="JZQ84" s="589" t="s">
        <v>60</v>
      </c>
      <c r="JZR84" s="589" t="s">
        <v>60</v>
      </c>
      <c r="JZS84" s="589" t="s">
        <v>60</v>
      </c>
      <c r="JZT84" s="589" t="s">
        <v>60</v>
      </c>
      <c r="JZU84" s="589" t="s">
        <v>60</v>
      </c>
      <c r="JZV84" s="589" t="s">
        <v>60</v>
      </c>
      <c r="JZW84" s="589" t="s">
        <v>60</v>
      </c>
      <c r="JZX84" s="589" t="s">
        <v>60</v>
      </c>
      <c r="JZY84" s="589" t="s">
        <v>60</v>
      </c>
      <c r="JZZ84" s="589" t="s">
        <v>60</v>
      </c>
      <c r="KAA84" s="589" t="s">
        <v>60</v>
      </c>
      <c r="KAB84" s="589" t="s">
        <v>60</v>
      </c>
      <c r="KAC84" s="589" t="s">
        <v>60</v>
      </c>
      <c r="KAD84" s="589" t="s">
        <v>60</v>
      </c>
      <c r="KAE84" s="589" t="s">
        <v>60</v>
      </c>
      <c r="KAF84" s="589" t="s">
        <v>60</v>
      </c>
      <c r="KAG84" s="589" t="s">
        <v>60</v>
      </c>
      <c r="KAH84" s="589" t="s">
        <v>60</v>
      </c>
      <c r="KAI84" s="589" t="s">
        <v>60</v>
      </c>
      <c r="KAJ84" s="589" t="s">
        <v>60</v>
      </c>
      <c r="KAK84" s="589" t="s">
        <v>60</v>
      </c>
      <c r="KAL84" s="589" t="s">
        <v>60</v>
      </c>
      <c r="KAM84" s="589" t="s">
        <v>60</v>
      </c>
      <c r="KAN84" s="589" t="s">
        <v>60</v>
      </c>
      <c r="KAO84" s="589" t="s">
        <v>60</v>
      </c>
      <c r="KAP84" s="589" t="s">
        <v>60</v>
      </c>
      <c r="KAQ84" s="589" t="s">
        <v>60</v>
      </c>
      <c r="KAR84" s="589" t="s">
        <v>60</v>
      </c>
      <c r="KAS84" s="589" t="s">
        <v>60</v>
      </c>
      <c r="KAT84" s="589" t="s">
        <v>60</v>
      </c>
      <c r="KAU84" s="589" t="s">
        <v>60</v>
      </c>
      <c r="KAV84" s="589" t="s">
        <v>60</v>
      </c>
      <c r="KAW84" s="589" t="s">
        <v>60</v>
      </c>
      <c r="KAX84" s="589" t="s">
        <v>60</v>
      </c>
      <c r="KAY84" s="589" t="s">
        <v>60</v>
      </c>
      <c r="KAZ84" s="589" t="s">
        <v>60</v>
      </c>
      <c r="KBA84" s="589" t="s">
        <v>60</v>
      </c>
      <c r="KBB84" s="589" t="s">
        <v>60</v>
      </c>
      <c r="KBC84" s="589" t="s">
        <v>60</v>
      </c>
      <c r="KBD84" s="589" t="s">
        <v>60</v>
      </c>
      <c r="KBE84" s="589" t="s">
        <v>60</v>
      </c>
      <c r="KBF84" s="589" t="s">
        <v>60</v>
      </c>
      <c r="KBG84" s="589" t="s">
        <v>60</v>
      </c>
      <c r="KBH84" s="589" t="s">
        <v>60</v>
      </c>
      <c r="KBI84" s="589" t="s">
        <v>60</v>
      </c>
      <c r="KBJ84" s="589" t="s">
        <v>60</v>
      </c>
      <c r="KBK84" s="589" t="s">
        <v>60</v>
      </c>
      <c r="KBL84" s="589" t="s">
        <v>60</v>
      </c>
      <c r="KBM84" s="589" t="s">
        <v>60</v>
      </c>
      <c r="KBN84" s="589" t="s">
        <v>60</v>
      </c>
      <c r="KBO84" s="589" t="s">
        <v>60</v>
      </c>
      <c r="KBP84" s="589" t="s">
        <v>60</v>
      </c>
      <c r="KBQ84" s="589" t="s">
        <v>60</v>
      </c>
      <c r="KBR84" s="589" t="s">
        <v>60</v>
      </c>
      <c r="KBS84" s="589" t="s">
        <v>60</v>
      </c>
      <c r="KBT84" s="589" t="s">
        <v>60</v>
      </c>
      <c r="KBU84" s="589" t="s">
        <v>60</v>
      </c>
      <c r="KBV84" s="589" t="s">
        <v>60</v>
      </c>
      <c r="KBW84" s="589" t="s">
        <v>60</v>
      </c>
      <c r="KBX84" s="589" t="s">
        <v>60</v>
      </c>
      <c r="KBY84" s="589" t="s">
        <v>60</v>
      </c>
      <c r="KBZ84" s="589" t="s">
        <v>60</v>
      </c>
      <c r="KCA84" s="589" t="s">
        <v>60</v>
      </c>
      <c r="KCB84" s="589" t="s">
        <v>60</v>
      </c>
      <c r="KCC84" s="589" t="s">
        <v>60</v>
      </c>
      <c r="KCD84" s="589" t="s">
        <v>60</v>
      </c>
      <c r="KCE84" s="589" t="s">
        <v>60</v>
      </c>
      <c r="KCF84" s="589" t="s">
        <v>60</v>
      </c>
      <c r="KCG84" s="589" t="s">
        <v>60</v>
      </c>
      <c r="KCH84" s="589" t="s">
        <v>60</v>
      </c>
      <c r="KCI84" s="589" t="s">
        <v>60</v>
      </c>
      <c r="KCJ84" s="589" t="s">
        <v>60</v>
      </c>
      <c r="KCK84" s="589" t="s">
        <v>60</v>
      </c>
      <c r="KCL84" s="589" t="s">
        <v>60</v>
      </c>
      <c r="KCM84" s="589" t="s">
        <v>60</v>
      </c>
      <c r="KCN84" s="589" t="s">
        <v>60</v>
      </c>
      <c r="KCO84" s="589" t="s">
        <v>60</v>
      </c>
      <c r="KCP84" s="589" t="s">
        <v>60</v>
      </c>
      <c r="KCQ84" s="589" t="s">
        <v>60</v>
      </c>
      <c r="KCR84" s="589" t="s">
        <v>60</v>
      </c>
      <c r="KCS84" s="589" t="s">
        <v>60</v>
      </c>
      <c r="KCT84" s="589" t="s">
        <v>60</v>
      </c>
      <c r="KCU84" s="589" t="s">
        <v>60</v>
      </c>
      <c r="KCV84" s="589" t="s">
        <v>60</v>
      </c>
      <c r="KCW84" s="589" t="s">
        <v>60</v>
      </c>
      <c r="KCX84" s="589" t="s">
        <v>60</v>
      </c>
      <c r="KCY84" s="589" t="s">
        <v>60</v>
      </c>
      <c r="KCZ84" s="589" t="s">
        <v>60</v>
      </c>
      <c r="KDA84" s="589" t="s">
        <v>60</v>
      </c>
      <c r="KDB84" s="589" t="s">
        <v>60</v>
      </c>
      <c r="KDC84" s="589" t="s">
        <v>60</v>
      </c>
      <c r="KDD84" s="589" t="s">
        <v>60</v>
      </c>
      <c r="KDE84" s="589" t="s">
        <v>60</v>
      </c>
      <c r="KDF84" s="589" t="s">
        <v>60</v>
      </c>
      <c r="KDG84" s="589" t="s">
        <v>60</v>
      </c>
      <c r="KDH84" s="589" t="s">
        <v>60</v>
      </c>
      <c r="KDI84" s="589" t="s">
        <v>60</v>
      </c>
      <c r="KDJ84" s="589" t="s">
        <v>60</v>
      </c>
      <c r="KDK84" s="589" t="s">
        <v>60</v>
      </c>
      <c r="KDL84" s="589" t="s">
        <v>60</v>
      </c>
      <c r="KDM84" s="589" t="s">
        <v>60</v>
      </c>
      <c r="KDN84" s="589" t="s">
        <v>60</v>
      </c>
      <c r="KDO84" s="589" t="s">
        <v>60</v>
      </c>
      <c r="KDP84" s="589" t="s">
        <v>60</v>
      </c>
      <c r="KDQ84" s="589" t="s">
        <v>60</v>
      </c>
      <c r="KDR84" s="589" t="s">
        <v>60</v>
      </c>
      <c r="KDS84" s="589" t="s">
        <v>60</v>
      </c>
      <c r="KDT84" s="589" t="s">
        <v>60</v>
      </c>
      <c r="KDU84" s="589" t="s">
        <v>60</v>
      </c>
      <c r="KDV84" s="589" t="s">
        <v>60</v>
      </c>
      <c r="KDW84" s="589" t="s">
        <v>60</v>
      </c>
      <c r="KDX84" s="589" t="s">
        <v>60</v>
      </c>
      <c r="KDY84" s="589" t="s">
        <v>60</v>
      </c>
      <c r="KDZ84" s="589" t="s">
        <v>60</v>
      </c>
      <c r="KEA84" s="589" t="s">
        <v>60</v>
      </c>
      <c r="KEB84" s="589" t="s">
        <v>60</v>
      </c>
      <c r="KEC84" s="589" t="s">
        <v>60</v>
      </c>
      <c r="KED84" s="589" t="s">
        <v>60</v>
      </c>
      <c r="KEE84" s="589" t="s">
        <v>60</v>
      </c>
      <c r="KEF84" s="589" t="s">
        <v>60</v>
      </c>
      <c r="KEG84" s="589" t="s">
        <v>60</v>
      </c>
      <c r="KEH84" s="589" t="s">
        <v>60</v>
      </c>
      <c r="KEI84" s="589" t="s">
        <v>60</v>
      </c>
      <c r="KEJ84" s="589" t="s">
        <v>60</v>
      </c>
      <c r="KEK84" s="589" t="s">
        <v>60</v>
      </c>
      <c r="KEL84" s="589" t="s">
        <v>60</v>
      </c>
      <c r="KEM84" s="589" t="s">
        <v>60</v>
      </c>
      <c r="KEN84" s="589" t="s">
        <v>60</v>
      </c>
      <c r="KEO84" s="589" t="s">
        <v>60</v>
      </c>
      <c r="KEP84" s="589" t="s">
        <v>60</v>
      </c>
      <c r="KEQ84" s="589" t="s">
        <v>60</v>
      </c>
      <c r="KER84" s="589" t="s">
        <v>60</v>
      </c>
      <c r="KES84" s="589" t="s">
        <v>60</v>
      </c>
      <c r="KET84" s="589" t="s">
        <v>60</v>
      </c>
      <c r="KEU84" s="589" t="s">
        <v>60</v>
      </c>
      <c r="KEV84" s="589" t="s">
        <v>60</v>
      </c>
      <c r="KEW84" s="589" t="s">
        <v>60</v>
      </c>
      <c r="KEX84" s="589" t="s">
        <v>60</v>
      </c>
      <c r="KEY84" s="589" t="s">
        <v>60</v>
      </c>
      <c r="KEZ84" s="589" t="s">
        <v>60</v>
      </c>
      <c r="KFA84" s="589" t="s">
        <v>60</v>
      </c>
      <c r="KFB84" s="589" t="s">
        <v>60</v>
      </c>
      <c r="KFC84" s="589" t="s">
        <v>60</v>
      </c>
      <c r="KFD84" s="589" t="s">
        <v>60</v>
      </c>
      <c r="KFE84" s="589" t="s">
        <v>60</v>
      </c>
      <c r="KFF84" s="589" t="s">
        <v>60</v>
      </c>
      <c r="KFG84" s="589" t="s">
        <v>60</v>
      </c>
      <c r="KFH84" s="589" t="s">
        <v>60</v>
      </c>
      <c r="KFI84" s="589" t="s">
        <v>60</v>
      </c>
      <c r="KFJ84" s="589" t="s">
        <v>60</v>
      </c>
      <c r="KFK84" s="589" t="s">
        <v>60</v>
      </c>
      <c r="KFL84" s="589" t="s">
        <v>60</v>
      </c>
      <c r="KFM84" s="589" t="s">
        <v>60</v>
      </c>
      <c r="KFN84" s="589" t="s">
        <v>60</v>
      </c>
      <c r="KFO84" s="589" t="s">
        <v>60</v>
      </c>
      <c r="KFP84" s="589" t="s">
        <v>60</v>
      </c>
      <c r="KFQ84" s="589" t="s">
        <v>60</v>
      </c>
      <c r="KFR84" s="589" t="s">
        <v>60</v>
      </c>
      <c r="KFS84" s="589" t="s">
        <v>60</v>
      </c>
      <c r="KFT84" s="589" t="s">
        <v>60</v>
      </c>
      <c r="KFU84" s="589" t="s">
        <v>60</v>
      </c>
      <c r="KFV84" s="589" t="s">
        <v>60</v>
      </c>
      <c r="KFW84" s="589" t="s">
        <v>60</v>
      </c>
      <c r="KFX84" s="589" t="s">
        <v>60</v>
      </c>
      <c r="KFY84" s="589" t="s">
        <v>60</v>
      </c>
      <c r="KFZ84" s="589" t="s">
        <v>60</v>
      </c>
      <c r="KGA84" s="589" t="s">
        <v>60</v>
      </c>
      <c r="KGB84" s="589" t="s">
        <v>60</v>
      </c>
      <c r="KGC84" s="589" t="s">
        <v>60</v>
      </c>
      <c r="KGD84" s="589" t="s">
        <v>60</v>
      </c>
      <c r="KGE84" s="589" t="s">
        <v>60</v>
      </c>
      <c r="KGF84" s="589" t="s">
        <v>60</v>
      </c>
      <c r="KGG84" s="589" t="s">
        <v>60</v>
      </c>
      <c r="KGH84" s="589" t="s">
        <v>60</v>
      </c>
      <c r="KGI84" s="589" t="s">
        <v>60</v>
      </c>
      <c r="KGJ84" s="589" t="s">
        <v>60</v>
      </c>
      <c r="KGK84" s="589" t="s">
        <v>60</v>
      </c>
      <c r="KGL84" s="589" t="s">
        <v>60</v>
      </c>
      <c r="KGM84" s="589" t="s">
        <v>60</v>
      </c>
      <c r="KGN84" s="589" t="s">
        <v>60</v>
      </c>
      <c r="KGO84" s="589" t="s">
        <v>60</v>
      </c>
      <c r="KGP84" s="589" t="s">
        <v>60</v>
      </c>
      <c r="KGQ84" s="589" t="s">
        <v>60</v>
      </c>
      <c r="KGR84" s="589" t="s">
        <v>60</v>
      </c>
      <c r="KGS84" s="589" t="s">
        <v>60</v>
      </c>
      <c r="KGT84" s="589" t="s">
        <v>60</v>
      </c>
      <c r="KGU84" s="589" t="s">
        <v>60</v>
      </c>
      <c r="KGV84" s="589" t="s">
        <v>60</v>
      </c>
      <c r="KGW84" s="589" t="s">
        <v>60</v>
      </c>
      <c r="KGX84" s="589" t="s">
        <v>60</v>
      </c>
      <c r="KGY84" s="589" t="s">
        <v>60</v>
      </c>
      <c r="KGZ84" s="589" t="s">
        <v>60</v>
      </c>
      <c r="KHA84" s="589" t="s">
        <v>60</v>
      </c>
      <c r="KHB84" s="589" t="s">
        <v>60</v>
      </c>
      <c r="KHC84" s="589" t="s">
        <v>60</v>
      </c>
      <c r="KHD84" s="589" t="s">
        <v>60</v>
      </c>
      <c r="KHE84" s="589" t="s">
        <v>60</v>
      </c>
      <c r="KHF84" s="589" t="s">
        <v>60</v>
      </c>
      <c r="KHG84" s="589" t="s">
        <v>60</v>
      </c>
      <c r="KHH84" s="589" t="s">
        <v>60</v>
      </c>
      <c r="KHI84" s="589" t="s">
        <v>60</v>
      </c>
      <c r="KHJ84" s="589" t="s">
        <v>60</v>
      </c>
      <c r="KHK84" s="589" t="s">
        <v>60</v>
      </c>
      <c r="KHL84" s="589" t="s">
        <v>60</v>
      </c>
      <c r="KHM84" s="589" t="s">
        <v>60</v>
      </c>
      <c r="KHN84" s="589" t="s">
        <v>60</v>
      </c>
      <c r="KHO84" s="589" t="s">
        <v>60</v>
      </c>
      <c r="KHP84" s="589" t="s">
        <v>60</v>
      </c>
      <c r="KHQ84" s="589" t="s">
        <v>60</v>
      </c>
      <c r="KHR84" s="589" t="s">
        <v>60</v>
      </c>
      <c r="KHS84" s="589" t="s">
        <v>60</v>
      </c>
      <c r="KHT84" s="589" t="s">
        <v>60</v>
      </c>
      <c r="KHU84" s="589" t="s">
        <v>60</v>
      </c>
      <c r="KHV84" s="589" t="s">
        <v>60</v>
      </c>
      <c r="KHW84" s="589" t="s">
        <v>60</v>
      </c>
      <c r="KHX84" s="589" t="s">
        <v>60</v>
      </c>
      <c r="KHY84" s="589" t="s">
        <v>60</v>
      </c>
      <c r="KHZ84" s="589" t="s">
        <v>60</v>
      </c>
      <c r="KIA84" s="589" t="s">
        <v>60</v>
      </c>
      <c r="KIB84" s="589" t="s">
        <v>60</v>
      </c>
      <c r="KIC84" s="589" t="s">
        <v>60</v>
      </c>
      <c r="KID84" s="589" t="s">
        <v>60</v>
      </c>
      <c r="KIE84" s="589" t="s">
        <v>60</v>
      </c>
      <c r="KIF84" s="589" t="s">
        <v>60</v>
      </c>
      <c r="KIG84" s="589" t="s">
        <v>60</v>
      </c>
      <c r="KIH84" s="589" t="s">
        <v>60</v>
      </c>
      <c r="KII84" s="589" t="s">
        <v>60</v>
      </c>
      <c r="KIJ84" s="589" t="s">
        <v>60</v>
      </c>
      <c r="KIK84" s="589" t="s">
        <v>60</v>
      </c>
      <c r="KIL84" s="589" t="s">
        <v>60</v>
      </c>
      <c r="KIM84" s="589" t="s">
        <v>60</v>
      </c>
      <c r="KIN84" s="589" t="s">
        <v>60</v>
      </c>
      <c r="KIO84" s="589" t="s">
        <v>60</v>
      </c>
      <c r="KIP84" s="589" t="s">
        <v>60</v>
      </c>
      <c r="KIQ84" s="589" t="s">
        <v>60</v>
      </c>
      <c r="KIR84" s="589" t="s">
        <v>60</v>
      </c>
      <c r="KIS84" s="589" t="s">
        <v>60</v>
      </c>
      <c r="KIT84" s="589" t="s">
        <v>60</v>
      </c>
      <c r="KIU84" s="589" t="s">
        <v>60</v>
      </c>
      <c r="KIV84" s="589" t="s">
        <v>60</v>
      </c>
      <c r="KIW84" s="589" t="s">
        <v>60</v>
      </c>
      <c r="KIX84" s="589" t="s">
        <v>60</v>
      </c>
      <c r="KIY84" s="589" t="s">
        <v>60</v>
      </c>
      <c r="KIZ84" s="589" t="s">
        <v>60</v>
      </c>
      <c r="KJA84" s="589" t="s">
        <v>60</v>
      </c>
      <c r="KJB84" s="589" t="s">
        <v>60</v>
      </c>
      <c r="KJC84" s="589" t="s">
        <v>60</v>
      </c>
      <c r="KJD84" s="589" t="s">
        <v>60</v>
      </c>
      <c r="KJE84" s="589" t="s">
        <v>60</v>
      </c>
      <c r="KJF84" s="589" t="s">
        <v>60</v>
      </c>
      <c r="KJG84" s="589" t="s">
        <v>60</v>
      </c>
      <c r="KJH84" s="589" t="s">
        <v>60</v>
      </c>
      <c r="KJI84" s="589" t="s">
        <v>60</v>
      </c>
      <c r="KJJ84" s="589" t="s">
        <v>60</v>
      </c>
      <c r="KJK84" s="589" t="s">
        <v>60</v>
      </c>
      <c r="KJL84" s="589" t="s">
        <v>60</v>
      </c>
      <c r="KJM84" s="589" t="s">
        <v>60</v>
      </c>
      <c r="KJN84" s="589" t="s">
        <v>60</v>
      </c>
      <c r="KJO84" s="589" t="s">
        <v>60</v>
      </c>
      <c r="KJP84" s="589" t="s">
        <v>60</v>
      </c>
      <c r="KJQ84" s="589" t="s">
        <v>60</v>
      </c>
      <c r="KJR84" s="589" t="s">
        <v>60</v>
      </c>
      <c r="KJS84" s="589" t="s">
        <v>60</v>
      </c>
      <c r="KJT84" s="589" t="s">
        <v>60</v>
      </c>
      <c r="KJU84" s="589" t="s">
        <v>60</v>
      </c>
      <c r="KJV84" s="589" t="s">
        <v>60</v>
      </c>
      <c r="KJW84" s="589" t="s">
        <v>60</v>
      </c>
      <c r="KJX84" s="589" t="s">
        <v>60</v>
      </c>
      <c r="KJY84" s="589" t="s">
        <v>60</v>
      </c>
      <c r="KJZ84" s="589" t="s">
        <v>60</v>
      </c>
      <c r="KKA84" s="589" t="s">
        <v>60</v>
      </c>
      <c r="KKB84" s="589" t="s">
        <v>60</v>
      </c>
      <c r="KKC84" s="589" t="s">
        <v>60</v>
      </c>
      <c r="KKD84" s="589" t="s">
        <v>60</v>
      </c>
      <c r="KKE84" s="589" t="s">
        <v>60</v>
      </c>
      <c r="KKF84" s="589" t="s">
        <v>60</v>
      </c>
      <c r="KKG84" s="589" t="s">
        <v>60</v>
      </c>
      <c r="KKH84" s="589" t="s">
        <v>60</v>
      </c>
      <c r="KKI84" s="589" t="s">
        <v>60</v>
      </c>
      <c r="KKJ84" s="589" t="s">
        <v>60</v>
      </c>
      <c r="KKK84" s="589" t="s">
        <v>60</v>
      </c>
      <c r="KKL84" s="589" t="s">
        <v>60</v>
      </c>
      <c r="KKM84" s="589" t="s">
        <v>60</v>
      </c>
      <c r="KKN84" s="589" t="s">
        <v>60</v>
      </c>
      <c r="KKO84" s="589" t="s">
        <v>60</v>
      </c>
      <c r="KKP84" s="589" t="s">
        <v>60</v>
      </c>
      <c r="KKQ84" s="589" t="s">
        <v>60</v>
      </c>
      <c r="KKR84" s="589" t="s">
        <v>60</v>
      </c>
      <c r="KKS84" s="589" t="s">
        <v>60</v>
      </c>
      <c r="KKT84" s="589" t="s">
        <v>60</v>
      </c>
      <c r="KKU84" s="589" t="s">
        <v>60</v>
      </c>
      <c r="KKV84" s="589" t="s">
        <v>60</v>
      </c>
      <c r="KKW84" s="589" t="s">
        <v>60</v>
      </c>
      <c r="KKX84" s="589" t="s">
        <v>60</v>
      </c>
      <c r="KKY84" s="589" t="s">
        <v>60</v>
      </c>
      <c r="KKZ84" s="589" t="s">
        <v>60</v>
      </c>
      <c r="KLA84" s="589" t="s">
        <v>60</v>
      </c>
      <c r="KLB84" s="589" t="s">
        <v>60</v>
      </c>
      <c r="KLC84" s="589" t="s">
        <v>60</v>
      </c>
      <c r="KLD84" s="589" t="s">
        <v>60</v>
      </c>
      <c r="KLE84" s="589" t="s">
        <v>60</v>
      </c>
      <c r="KLF84" s="589" t="s">
        <v>60</v>
      </c>
      <c r="KLG84" s="589" t="s">
        <v>60</v>
      </c>
      <c r="KLH84" s="589" t="s">
        <v>60</v>
      </c>
      <c r="KLI84" s="589" t="s">
        <v>60</v>
      </c>
      <c r="KLJ84" s="589" t="s">
        <v>60</v>
      </c>
      <c r="KLK84" s="589" t="s">
        <v>60</v>
      </c>
      <c r="KLL84" s="589" t="s">
        <v>60</v>
      </c>
      <c r="KLM84" s="589" t="s">
        <v>60</v>
      </c>
      <c r="KLN84" s="589" t="s">
        <v>60</v>
      </c>
      <c r="KLO84" s="589" t="s">
        <v>60</v>
      </c>
      <c r="KLP84" s="589" t="s">
        <v>60</v>
      </c>
      <c r="KLQ84" s="589" t="s">
        <v>60</v>
      </c>
      <c r="KLR84" s="589" t="s">
        <v>60</v>
      </c>
      <c r="KLS84" s="589" t="s">
        <v>60</v>
      </c>
      <c r="KLT84" s="589" t="s">
        <v>60</v>
      </c>
      <c r="KLU84" s="589" t="s">
        <v>60</v>
      </c>
      <c r="KLV84" s="589" t="s">
        <v>60</v>
      </c>
      <c r="KLW84" s="589" t="s">
        <v>60</v>
      </c>
      <c r="KLX84" s="589" t="s">
        <v>60</v>
      </c>
      <c r="KLY84" s="589" t="s">
        <v>60</v>
      </c>
      <c r="KLZ84" s="589" t="s">
        <v>60</v>
      </c>
      <c r="KMA84" s="589" t="s">
        <v>60</v>
      </c>
      <c r="KMB84" s="589" t="s">
        <v>60</v>
      </c>
      <c r="KMC84" s="589" t="s">
        <v>60</v>
      </c>
      <c r="KMD84" s="589" t="s">
        <v>60</v>
      </c>
      <c r="KME84" s="589" t="s">
        <v>60</v>
      </c>
      <c r="KMF84" s="589" t="s">
        <v>60</v>
      </c>
      <c r="KMG84" s="589" t="s">
        <v>60</v>
      </c>
      <c r="KMH84" s="589" t="s">
        <v>60</v>
      </c>
      <c r="KMI84" s="589" t="s">
        <v>60</v>
      </c>
      <c r="KMJ84" s="589" t="s">
        <v>60</v>
      </c>
      <c r="KMK84" s="589" t="s">
        <v>60</v>
      </c>
      <c r="KML84" s="589" t="s">
        <v>60</v>
      </c>
      <c r="KMM84" s="589" t="s">
        <v>60</v>
      </c>
      <c r="KMN84" s="589" t="s">
        <v>60</v>
      </c>
      <c r="KMO84" s="589" t="s">
        <v>60</v>
      </c>
      <c r="KMP84" s="589" t="s">
        <v>60</v>
      </c>
      <c r="KMQ84" s="589" t="s">
        <v>60</v>
      </c>
      <c r="KMR84" s="589" t="s">
        <v>60</v>
      </c>
      <c r="KMS84" s="589" t="s">
        <v>60</v>
      </c>
      <c r="KMT84" s="589" t="s">
        <v>60</v>
      </c>
      <c r="KMU84" s="589" t="s">
        <v>60</v>
      </c>
      <c r="KMV84" s="589" t="s">
        <v>60</v>
      </c>
      <c r="KMW84" s="589" t="s">
        <v>60</v>
      </c>
      <c r="KMX84" s="589" t="s">
        <v>60</v>
      </c>
      <c r="KMY84" s="589" t="s">
        <v>60</v>
      </c>
      <c r="KMZ84" s="589" t="s">
        <v>60</v>
      </c>
      <c r="KNA84" s="589" t="s">
        <v>60</v>
      </c>
      <c r="KNB84" s="589" t="s">
        <v>60</v>
      </c>
      <c r="KNC84" s="589" t="s">
        <v>60</v>
      </c>
      <c r="KND84" s="589" t="s">
        <v>60</v>
      </c>
      <c r="KNE84" s="589" t="s">
        <v>60</v>
      </c>
      <c r="KNF84" s="589" t="s">
        <v>60</v>
      </c>
      <c r="KNG84" s="589" t="s">
        <v>60</v>
      </c>
      <c r="KNH84" s="589" t="s">
        <v>60</v>
      </c>
      <c r="KNI84" s="589" t="s">
        <v>60</v>
      </c>
      <c r="KNJ84" s="589" t="s">
        <v>60</v>
      </c>
      <c r="KNK84" s="589" t="s">
        <v>60</v>
      </c>
      <c r="KNL84" s="589" t="s">
        <v>60</v>
      </c>
      <c r="KNM84" s="589" t="s">
        <v>60</v>
      </c>
      <c r="KNN84" s="589" t="s">
        <v>60</v>
      </c>
      <c r="KNO84" s="589" t="s">
        <v>60</v>
      </c>
      <c r="KNP84" s="589" t="s">
        <v>60</v>
      </c>
      <c r="KNQ84" s="589" t="s">
        <v>60</v>
      </c>
      <c r="KNR84" s="589" t="s">
        <v>60</v>
      </c>
      <c r="KNS84" s="589" t="s">
        <v>60</v>
      </c>
      <c r="KNT84" s="589" t="s">
        <v>60</v>
      </c>
      <c r="KNU84" s="589" t="s">
        <v>60</v>
      </c>
      <c r="KNV84" s="589" t="s">
        <v>60</v>
      </c>
      <c r="KNW84" s="589" t="s">
        <v>60</v>
      </c>
      <c r="KNX84" s="589" t="s">
        <v>60</v>
      </c>
      <c r="KNY84" s="589" t="s">
        <v>60</v>
      </c>
      <c r="KNZ84" s="589" t="s">
        <v>60</v>
      </c>
      <c r="KOA84" s="589" t="s">
        <v>60</v>
      </c>
      <c r="KOB84" s="589" t="s">
        <v>60</v>
      </c>
      <c r="KOC84" s="589" t="s">
        <v>60</v>
      </c>
      <c r="KOD84" s="589" t="s">
        <v>60</v>
      </c>
      <c r="KOE84" s="589" t="s">
        <v>60</v>
      </c>
      <c r="KOF84" s="589" t="s">
        <v>60</v>
      </c>
      <c r="KOG84" s="589" t="s">
        <v>60</v>
      </c>
      <c r="KOH84" s="589" t="s">
        <v>60</v>
      </c>
      <c r="KOI84" s="589" t="s">
        <v>60</v>
      </c>
      <c r="KOJ84" s="589" t="s">
        <v>60</v>
      </c>
      <c r="KOK84" s="589" t="s">
        <v>60</v>
      </c>
      <c r="KOL84" s="589" t="s">
        <v>60</v>
      </c>
      <c r="KOM84" s="589" t="s">
        <v>60</v>
      </c>
      <c r="KON84" s="589" t="s">
        <v>60</v>
      </c>
      <c r="KOO84" s="589" t="s">
        <v>60</v>
      </c>
      <c r="KOP84" s="589" t="s">
        <v>60</v>
      </c>
      <c r="KOQ84" s="589" t="s">
        <v>60</v>
      </c>
      <c r="KOR84" s="589" t="s">
        <v>60</v>
      </c>
      <c r="KOS84" s="589" t="s">
        <v>60</v>
      </c>
      <c r="KOT84" s="589" t="s">
        <v>60</v>
      </c>
      <c r="KOU84" s="589" t="s">
        <v>60</v>
      </c>
      <c r="KOV84" s="589" t="s">
        <v>60</v>
      </c>
      <c r="KOW84" s="589" t="s">
        <v>60</v>
      </c>
      <c r="KOX84" s="589" t="s">
        <v>60</v>
      </c>
      <c r="KOY84" s="589" t="s">
        <v>60</v>
      </c>
      <c r="KOZ84" s="589" t="s">
        <v>60</v>
      </c>
      <c r="KPA84" s="589" t="s">
        <v>60</v>
      </c>
      <c r="KPB84" s="589" t="s">
        <v>60</v>
      </c>
      <c r="KPC84" s="589" t="s">
        <v>60</v>
      </c>
      <c r="KPD84" s="589" t="s">
        <v>60</v>
      </c>
      <c r="KPE84" s="589" t="s">
        <v>60</v>
      </c>
      <c r="KPF84" s="589" t="s">
        <v>60</v>
      </c>
      <c r="KPG84" s="589" t="s">
        <v>60</v>
      </c>
      <c r="KPH84" s="589" t="s">
        <v>60</v>
      </c>
      <c r="KPI84" s="589" t="s">
        <v>60</v>
      </c>
      <c r="KPJ84" s="589" t="s">
        <v>60</v>
      </c>
      <c r="KPK84" s="589" t="s">
        <v>60</v>
      </c>
      <c r="KPL84" s="589" t="s">
        <v>60</v>
      </c>
      <c r="KPM84" s="589" t="s">
        <v>60</v>
      </c>
      <c r="KPN84" s="589" t="s">
        <v>60</v>
      </c>
      <c r="KPO84" s="589" t="s">
        <v>60</v>
      </c>
      <c r="KPP84" s="589" t="s">
        <v>60</v>
      </c>
      <c r="KPQ84" s="589" t="s">
        <v>60</v>
      </c>
      <c r="KPR84" s="589" t="s">
        <v>60</v>
      </c>
      <c r="KPS84" s="589" t="s">
        <v>60</v>
      </c>
      <c r="KPT84" s="589" t="s">
        <v>60</v>
      </c>
      <c r="KPU84" s="589" t="s">
        <v>60</v>
      </c>
      <c r="KPV84" s="589" t="s">
        <v>60</v>
      </c>
      <c r="KPW84" s="589" t="s">
        <v>60</v>
      </c>
      <c r="KPX84" s="589" t="s">
        <v>60</v>
      </c>
      <c r="KPY84" s="589" t="s">
        <v>60</v>
      </c>
      <c r="KPZ84" s="589" t="s">
        <v>60</v>
      </c>
      <c r="KQA84" s="589" t="s">
        <v>60</v>
      </c>
      <c r="KQB84" s="589" t="s">
        <v>60</v>
      </c>
      <c r="KQC84" s="589" t="s">
        <v>60</v>
      </c>
      <c r="KQD84" s="589" t="s">
        <v>60</v>
      </c>
      <c r="KQE84" s="589" t="s">
        <v>60</v>
      </c>
      <c r="KQF84" s="589" t="s">
        <v>60</v>
      </c>
      <c r="KQG84" s="589" t="s">
        <v>60</v>
      </c>
      <c r="KQH84" s="589" t="s">
        <v>60</v>
      </c>
      <c r="KQI84" s="589" t="s">
        <v>60</v>
      </c>
      <c r="KQJ84" s="589" t="s">
        <v>60</v>
      </c>
      <c r="KQK84" s="589" t="s">
        <v>60</v>
      </c>
      <c r="KQL84" s="589" t="s">
        <v>60</v>
      </c>
      <c r="KQM84" s="589" t="s">
        <v>60</v>
      </c>
      <c r="KQN84" s="589" t="s">
        <v>60</v>
      </c>
      <c r="KQO84" s="589" t="s">
        <v>60</v>
      </c>
      <c r="KQP84" s="589" t="s">
        <v>60</v>
      </c>
      <c r="KQQ84" s="589" t="s">
        <v>60</v>
      </c>
      <c r="KQR84" s="589" t="s">
        <v>60</v>
      </c>
      <c r="KQS84" s="589" t="s">
        <v>60</v>
      </c>
      <c r="KQT84" s="589" t="s">
        <v>60</v>
      </c>
      <c r="KQU84" s="589" t="s">
        <v>60</v>
      </c>
      <c r="KQV84" s="589" t="s">
        <v>60</v>
      </c>
      <c r="KQW84" s="589" t="s">
        <v>60</v>
      </c>
      <c r="KQX84" s="589" t="s">
        <v>60</v>
      </c>
      <c r="KQY84" s="589" t="s">
        <v>60</v>
      </c>
      <c r="KQZ84" s="589" t="s">
        <v>60</v>
      </c>
      <c r="KRA84" s="589" t="s">
        <v>60</v>
      </c>
      <c r="KRB84" s="589" t="s">
        <v>60</v>
      </c>
      <c r="KRC84" s="589" t="s">
        <v>60</v>
      </c>
      <c r="KRD84" s="589" t="s">
        <v>60</v>
      </c>
      <c r="KRE84" s="589" t="s">
        <v>60</v>
      </c>
      <c r="KRF84" s="589" t="s">
        <v>60</v>
      </c>
      <c r="KRG84" s="589" t="s">
        <v>60</v>
      </c>
      <c r="KRH84" s="589" t="s">
        <v>60</v>
      </c>
      <c r="KRI84" s="589" t="s">
        <v>60</v>
      </c>
      <c r="KRJ84" s="589" t="s">
        <v>60</v>
      </c>
      <c r="KRK84" s="589" t="s">
        <v>60</v>
      </c>
      <c r="KRL84" s="589" t="s">
        <v>60</v>
      </c>
      <c r="KRM84" s="589" t="s">
        <v>60</v>
      </c>
      <c r="KRN84" s="589" t="s">
        <v>60</v>
      </c>
      <c r="KRO84" s="589" t="s">
        <v>60</v>
      </c>
      <c r="KRP84" s="589" t="s">
        <v>60</v>
      </c>
      <c r="KRQ84" s="589" t="s">
        <v>60</v>
      </c>
      <c r="KRR84" s="589" t="s">
        <v>60</v>
      </c>
      <c r="KRS84" s="589" t="s">
        <v>60</v>
      </c>
      <c r="KRT84" s="589" t="s">
        <v>60</v>
      </c>
      <c r="KRU84" s="589" t="s">
        <v>60</v>
      </c>
      <c r="KRV84" s="589" t="s">
        <v>60</v>
      </c>
      <c r="KRW84" s="589" t="s">
        <v>60</v>
      </c>
      <c r="KRX84" s="589" t="s">
        <v>60</v>
      </c>
      <c r="KRY84" s="589" t="s">
        <v>60</v>
      </c>
      <c r="KRZ84" s="589" t="s">
        <v>60</v>
      </c>
      <c r="KSA84" s="589" t="s">
        <v>60</v>
      </c>
      <c r="KSB84" s="589" t="s">
        <v>60</v>
      </c>
      <c r="KSC84" s="589" t="s">
        <v>60</v>
      </c>
      <c r="KSD84" s="589" t="s">
        <v>60</v>
      </c>
      <c r="KSE84" s="589" t="s">
        <v>60</v>
      </c>
      <c r="KSF84" s="589" t="s">
        <v>60</v>
      </c>
      <c r="KSG84" s="589" t="s">
        <v>60</v>
      </c>
      <c r="KSH84" s="589" t="s">
        <v>60</v>
      </c>
      <c r="KSI84" s="589" t="s">
        <v>60</v>
      </c>
      <c r="KSJ84" s="589" t="s">
        <v>60</v>
      </c>
      <c r="KSK84" s="589" t="s">
        <v>60</v>
      </c>
      <c r="KSL84" s="589" t="s">
        <v>60</v>
      </c>
      <c r="KSM84" s="589" t="s">
        <v>60</v>
      </c>
      <c r="KSN84" s="589" t="s">
        <v>60</v>
      </c>
      <c r="KSO84" s="589" t="s">
        <v>60</v>
      </c>
      <c r="KSP84" s="589" t="s">
        <v>60</v>
      </c>
      <c r="KSQ84" s="589" t="s">
        <v>60</v>
      </c>
      <c r="KSR84" s="589" t="s">
        <v>60</v>
      </c>
      <c r="KSS84" s="589" t="s">
        <v>60</v>
      </c>
      <c r="KST84" s="589" t="s">
        <v>60</v>
      </c>
      <c r="KSU84" s="589" t="s">
        <v>60</v>
      </c>
      <c r="KSV84" s="589" t="s">
        <v>60</v>
      </c>
      <c r="KSW84" s="589" t="s">
        <v>60</v>
      </c>
      <c r="KSX84" s="589" t="s">
        <v>60</v>
      </c>
      <c r="KSY84" s="589" t="s">
        <v>60</v>
      </c>
      <c r="KSZ84" s="589" t="s">
        <v>60</v>
      </c>
      <c r="KTA84" s="589" t="s">
        <v>60</v>
      </c>
      <c r="KTB84" s="589" t="s">
        <v>60</v>
      </c>
      <c r="KTC84" s="589" t="s">
        <v>60</v>
      </c>
      <c r="KTD84" s="589" t="s">
        <v>60</v>
      </c>
      <c r="KTE84" s="589" t="s">
        <v>60</v>
      </c>
      <c r="KTF84" s="589" t="s">
        <v>60</v>
      </c>
      <c r="KTG84" s="589" t="s">
        <v>60</v>
      </c>
      <c r="KTH84" s="589" t="s">
        <v>60</v>
      </c>
      <c r="KTI84" s="589" t="s">
        <v>60</v>
      </c>
      <c r="KTJ84" s="589" t="s">
        <v>60</v>
      </c>
      <c r="KTK84" s="589" t="s">
        <v>60</v>
      </c>
      <c r="KTL84" s="589" t="s">
        <v>60</v>
      </c>
      <c r="KTM84" s="589" t="s">
        <v>60</v>
      </c>
      <c r="KTN84" s="589" t="s">
        <v>60</v>
      </c>
      <c r="KTO84" s="589" t="s">
        <v>60</v>
      </c>
      <c r="KTP84" s="589" t="s">
        <v>60</v>
      </c>
      <c r="KTQ84" s="589" t="s">
        <v>60</v>
      </c>
      <c r="KTR84" s="589" t="s">
        <v>60</v>
      </c>
      <c r="KTS84" s="589" t="s">
        <v>60</v>
      </c>
      <c r="KTT84" s="589" t="s">
        <v>60</v>
      </c>
      <c r="KTU84" s="589" t="s">
        <v>60</v>
      </c>
      <c r="KTV84" s="589" t="s">
        <v>60</v>
      </c>
      <c r="KTW84" s="589" t="s">
        <v>60</v>
      </c>
      <c r="KTX84" s="589" t="s">
        <v>60</v>
      </c>
      <c r="KTY84" s="589" t="s">
        <v>60</v>
      </c>
      <c r="KTZ84" s="589" t="s">
        <v>60</v>
      </c>
      <c r="KUA84" s="589" t="s">
        <v>60</v>
      </c>
      <c r="KUB84" s="589" t="s">
        <v>60</v>
      </c>
      <c r="KUC84" s="589" t="s">
        <v>60</v>
      </c>
      <c r="KUD84" s="589" t="s">
        <v>60</v>
      </c>
      <c r="KUE84" s="589" t="s">
        <v>60</v>
      </c>
      <c r="KUF84" s="589" t="s">
        <v>60</v>
      </c>
      <c r="KUG84" s="589" t="s">
        <v>60</v>
      </c>
      <c r="KUH84" s="589" t="s">
        <v>60</v>
      </c>
      <c r="KUI84" s="589" t="s">
        <v>60</v>
      </c>
      <c r="KUJ84" s="589" t="s">
        <v>60</v>
      </c>
      <c r="KUK84" s="589" t="s">
        <v>60</v>
      </c>
      <c r="KUL84" s="589" t="s">
        <v>60</v>
      </c>
      <c r="KUM84" s="589" t="s">
        <v>60</v>
      </c>
      <c r="KUN84" s="589" t="s">
        <v>60</v>
      </c>
      <c r="KUO84" s="589" t="s">
        <v>60</v>
      </c>
      <c r="KUP84" s="589" t="s">
        <v>60</v>
      </c>
      <c r="KUQ84" s="589" t="s">
        <v>60</v>
      </c>
      <c r="KUR84" s="589" t="s">
        <v>60</v>
      </c>
      <c r="KUS84" s="589" t="s">
        <v>60</v>
      </c>
      <c r="KUT84" s="589" t="s">
        <v>60</v>
      </c>
      <c r="KUU84" s="589" t="s">
        <v>60</v>
      </c>
      <c r="KUV84" s="589" t="s">
        <v>60</v>
      </c>
      <c r="KUW84" s="589" t="s">
        <v>60</v>
      </c>
      <c r="KUX84" s="589" t="s">
        <v>60</v>
      </c>
      <c r="KUY84" s="589" t="s">
        <v>60</v>
      </c>
      <c r="KUZ84" s="589" t="s">
        <v>60</v>
      </c>
      <c r="KVA84" s="589" t="s">
        <v>60</v>
      </c>
      <c r="KVB84" s="589" t="s">
        <v>60</v>
      </c>
      <c r="KVC84" s="589" t="s">
        <v>60</v>
      </c>
      <c r="KVD84" s="589" t="s">
        <v>60</v>
      </c>
      <c r="KVE84" s="589" t="s">
        <v>60</v>
      </c>
      <c r="KVF84" s="589" t="s">
        <v>60</v>
      </c>
      <c r="KVG84" s="589" t="s">
        <v>60</v>
      </c>
      <c r="KVH84" s="589" t="s">
        <v>60</v>
      </c>
      <c r="KVI84" s="589" t="s">
        <v>60</v>
      </c>
      <c r="KVJ84" s="589" t="s">
        <v>60</v>
      </c>
      <c r="KVK84" s="589" t="s">
        <v>60</v>
      </c>
      <c r="KVL84" s="589" t="s">
        <v>60</v>
      </c>
      <c r="KVM84" s="589" t="s">
        <v>60</v>
      </c>
      <c r="KVN84" s="589" t="s">
        <v>60</v>
      </c>
      <c r="KVO84" s="589" t="s">
        <v>60</v>
      </c>
      <c r="KVP84" s="589" t="s">
        <v>60</v>
      </c>
      <c r="KVQ84" s="589" t="s">
        <v>60</v>
      </c>
      <c r="KVR84" s="589" t="s">
        <v>60</v>
      </c>
      <c r="KVS84" s="589" t="s">
        <v>60</v>
      </c>
      <c r="KVT84" s="589" t="s">
        <v>60</v>
      </c>
      <c r="KVU84" s="589" t="s">
        <v>60</v>
      </c>
      <c r="KVV84" s="589" t="s">
        <v>60</v>
      </c>
      <c r="KVW84" s="589" t="s">
        <v>60</v>
      </c>
      <c r="KVX84" s="589" t="s">
        <v>60</v>
      </c>
      <c r="KVY84" s="589" t="s">
        <v>60</v>
      </c>
      <c r="KVZ84" s="589" t="s">
        <v>60</v>
      </c>
      <c r="KWA84" s="589" t="s">
        <v>60</v>
      </c>
      <c r="KWB84" s="589" t="s">
        <v>60</v>
      </c>
      <c r="KWC84" s="589" t="s">
        <v>60</v>
      </c>
      <c r="KWD84" s="589" t="s">
        <v>60</v>
      </c>
      <c r="KWE84" s="589" t="s">
        <v>60</v>
      </c>
      <c r="KWF84" s="589" t="s">
        <v>60</v>
      </c>
      <c r="KWG84" s="589" t="s">
        <v>60</v>
      </c>
      <c r="KWH84" s="589" t="s">
        <v>60</v>
      </c>
      <c r="KWI84" s="589" t="s">
        <v>60</v>
      </c>
      <c r="KWJ84" s="589" t="s">
        <v>60</v>
      </c>
      <c r="KWK84" s="589" t="s">
        <v>60</v>
      </c>
      <c r="KWL84" s="589" t="s">
        <v>60</v>
      </c>
      <c r="KWM84" s="589" t="s">
        <v>60</v>
      </c>
      <c r="KWN84" s="589" t="s">
        <v>60</v>
      </c>
      <c r="KWO84" s="589" t="s">
        <v>60</v>
      </c>
      <c r="KWP84" s="589" t="s">
        <v>60</v>
      </c>
      <c r="KWQ84" s="589" t="s">
        <v>60</v>
      </c>
      <c r="KWR84" s="589" t="s">
        <v>60</v>
      </c>
      <c r="KWS84" s="589" t="s">
        <v>60</v>
      </c>
      <c r="KWT84" s="589" t="s">
        <v>60</v>
      </c>
      <c r="KWU84" s="589" t="s">
        <v>60</v>
      </c>
      <c r="KWV84" s="589" t="s">
        <v>60</v>
      </c>
      <c r="KWW84" s="589" t="s">
        <v>60</v>
      </c>
      <c r="KWX84" s="589" t="s">
        <v>60</v>
      </c>
      <c r="KWY84" s="589" t="s">
        <v>60</v>
      </c>
      <c r="KWZ84" s="589" t="s">
        <v>60</v>
      </c>
      <c r="KXA84" s="589" t="s">
        <v>60</v>
      </c>
      <c r="KXB84" s="589" t="s">
        <v>60</v>
      </c>
      <c r="KXC84" s="589" t="s">
        <v>60</v>
      </c>
      <c r="KXD84" s="589" t="s">
        <v>60</v>
      </c>
      <c r="KXE84" s="589" t="s">
        <v>60</v>
      </c>
      <c r="KXF84" s="589" t="s">
        <v>60</v>
      </c>
      <c r="KXG84" s="589" t="s">
        <v>60</v>
      </c>
      <c r="KXH84" s="589" t="s">
        <v>60</v>
      </c>
      <c r="KXI84" s="589" t="s">
        <v>60</v>
      </c>
      <c r="KXJ84" s="589" t="s">
        <v>60</v>
      </c>
      <c r="KXK84" s="589" t="s">
        <v>60</v>
      </c>
      <c r="KXL84" s="589" t="s">
        <v>60</v>
      </c>
      <c r="KXM84" s="589" t="s">
        <v>60</v>
      </c>
      <c r="KXN84" s="589" t="s">
        <v>60</v>
      </c>
      <c r="KXO84" s="589" t="s">
        <v>60</v>
      </c>
      <c r="KXP84" s="589" t="s">
        <v>60</v>
      </c>
      <c r="KXQ84" s="589" t="s">
        <v>60</v>
      </c>
      <c r="KXR84" s="589" t="s">
        <v>60</v>
      </c>
      <c r="KXS84" s="589" t="s">
        <v>60</v>
      </c>
      <c r="KXT84" s="589" t="s">
        <v>60</v>
      </c>
      <c r="KXU84" s="589" t="s">
        <v>60</v>
      </c>
      <c r="KXV84" s="589" t="s">
        <v>60</v>
      </c>
      <c r="KXW84" s="589" t="s">
        <v>60</v>
      </c>
      <c r="KXX84" s="589" t="s">
        <v>60</v>
      </c>
      <c r="KXY84" s="589" t="s">
        <v>60</v>
      </c>
      <c r="KXZ84" s="589" t="s">
        <v>60</v>
      </c>
      <c r="KYA84" s="589" t="s">
        <v>60</v>
      </c>
      <c r="KYB84" s="589" t="s">
        <v>60</v>
      </c>
      <c r="KYC84" s="589" t="s">
        <v>60</v>
      </c>
      <c r="KYD84" s="589" t="s">
        <v>60</v>
      </c>
      <c r="KYE84" s="589" t="s">
        <v>60</v>
      </c>
      <c r="KYF84" s="589" t="s">
        <v>60</v>
      </c>
      <c r="KYG84" s="589" t="s">
        <v>60</v>
      </c>
      <c r="KYH84" s="589" t="s">
        <v>60</v>
      </c>
      <c r="KYI84" s="589" t="s">
        <v>60</v>
      </c>
      <c r="KYJ84" s="589" t="s">
        <v>60</v>
      </c>
      <c r="KYK84" s="589" t="s">
        <v>60</v>
      </c>
      <c r="KYL84" s="589" t="s">
        <v>60</v>
      </c>
      <c r="KYM84" s="589" t="s">
        <v>60</v>
      </c>
      <c r="KYN84" s="589" t="s">
        <v>60</v>
      </c>
      <c r="KYO84" s="589" t="s">
        <v>60</v>
      </c>
      <c r="KYP84" s="589" t="s">
        <v>60</v>
      </c>
      <c r="KYQ84" s="589" t="s">
        <v>60</v>
      </c>
      <c r="KYR84" s="589" t="s">
        <v>60</v>
      </c>
      <c r="KYS84" s="589" t="s">
        <v>60</v>
      </c>
      <c r="KYT84" s="589" t="s">
        <v>60</v>
      </c>
      <c r="KYU84" s="589" t="s">
        <v>60</v>
      </c>
      <c r="KYV84" s="589" t="s">
        <v>60</v>
      </c>
      <c r="KYW84" s="589" t="s">
        <v>60</v>
      </c>
      <c r="KYX84" s="589" t="s">
        <v>60</v>
      </c>
      <c r="KYY84" s="589" t="s">
        <v>60</v>
      </c>
      <c r="KYZ84" s="589" t="s">
        <v>60</v>
      </c>
      <c r="KZA84" s="589" t="s">
        <v>60</v>
      </c>
      <c r="KZB84" s="589" t="s">
        <v>60</v>
      </c>
      <c r="KZC84" s="589" t="s">
        <v>60</v>
      </c>
      <c r="KZD84" s="589" t="s">
        <v>60</v>
      </c>
      <c r="KZE84" s="589" t="s">
        <v>60</v>
      </c>
      <c r="KZF84" s="589" t="s">
        <v>60</v>
      </c>
      <c r="KZG84" s="589" t="s">
        <v>60</v>
      </c>
      <c r="KZH84" s="589" t="s">
        <v>60</v>
      </c>
      <c r="KZI84" s="589" t="s">
        <v>60</v>
      </c>
      <c r="KZJ84" s="589" t="s">
        <v>60</v>
      </c>
      <c r="KZK84" s="589" t="s">
        <v>60</v>
      </c>
      <c r="KZL84" s="589" t="s">
        <v>60</v>
      </c>
      <c r="KZM84" s="589" t="s">
        <v>60</v>
      </c>
      <c r="KZN84" s="589" t="s">
        <v>60</v>
      </c>
      <c r="KZO84" s="589" t="s">
        <v>60</v>
      </c>
      <c r="KZP84" s="589" t="s">
        <v>60</v>
      </c>
      <c r="KZQ84" s="589" t="s">
        <v>60</v>
      </c>
      <c r="KZR84" s="589" t="s">
        <v>60</v>
      </c>
      <c r="KZS84" s="589" t="s">
        <v>60</v>
      </c>
      <c r="KZT84" s="589" t="s">
        <v>60</v>
      </c>
      <c r="KZU84" s="589" t="s">
        <v>60</v>
      </c>
      <c r="KZV84" s="589" t="s">
        <v>60</v>
      </c>
      <c r="KZW84" s="589" t="s">
        <v>60</v>
      </c>
      <c r="KZX84" s="589" t="s">
        <v>60</v>
      </c>
      <c r="KZY84" s="589" t="s">
        <v>60</v>
      </c>
      <c r="KZZ84" s="589" t="s">
        <v>60</v>
      </c>
      <c r="LAA84" s="589" t="s">
        <v>60</v>
      </c>
      <c r="LAB84" s="589" t="s">
        <v>60</v>
      </c>
      <c r="LAC84" s="589" t="s">
        <v>60</v>
      </c>
      <c r="LAD84" s="589" t="s">
        <v>60</v>
      </c>
      <c r="LAE84" s="589" t="s">
        <v>60</v>
      </c>
      <c r="LAF84" s="589" t="s">
        <v>60</v>
      </c>
      <c r="LAG84" s="589" t="s">
        <v>60</v>
      </c>
      <c r="LAH84" s="589" t="s">
        <v>60</v>
      </c>
      <c r="LAI84" s="589" t="s">
        <v>60</v>
      </c>
      <c r="LAJ84" s="589" t="s">
        <v>60</v>
      </c>
      <c r="LAK84" s="589" t="s">
        <v>60</v>
      </c>
      <c r="LAL84" s="589" t="s">
        <v>60</v>
      </c>
      <c r="LAM84" s="589" t="s">
        <v>60</v>
      </c>
      <c r="LAN84" s="589" t="s">
        <v>60</v>
      </c>
      <c r="LAO84" s="589" t="s">
        <v>60</v>
      </c>
      <c r="LAP84" s="589" t="s">
        <v>60</v>
      </c>
      <c r="LAQ84" s="589" t="s">
        <v>60</v>
      </c>
      <c r="LAR84" s="589" t="s">
        <v>60</v>
      </c>
      <c r="LAS84" s="589" t="s">
        <v>60</v>
      </c>
      <c r="LAT84" s="589" t="s">
        <v>60</v>
      </c>
      <c r="LAU84" s="589" t="s">
        <v>60</v>
      </c>
      <c r="LAV84" s="589" t="s">
        <v>60</v>
      </c>
      <c r="LAW84" s="589" t="s">
        <v>60</v>
      </c>
      <c r="LAX84" s="589" t="s">
        <v>60</v>
      </c>
      <c r="LAY84" s="589" t="s">
        <v>60</v>
      </c>
      <c r="LAZ84" s="589" t="s">
        <v>60</v>
      </c>
      <c r="LBA84" s="589" t="s">
        <v>60</v>
      </c>
      <c r="LBB84" s="589" t="s">
        <v>60</v>
      </c>
      <c r="LBC84" s="589" t="s">
        <v>60</v>
      </c>
      <c r="LBD84" s="589" t="s">
        <v>60</v>
      </c>
      <c r="LBE84" s="589" t="s">
        <v>60</v>
      </c>
      <c r="LBF84" s="589" t="s">
        <v>60</v>
      </c>
      <c r="LBG84" s="589" t="s">
        <v>60</v>
      </c>
      <c r="LBH84" s="589" t="s">
        <v>60</v>
      </c>
      <c r="LBI84" s="589" t="s">
        <v>60</v>
      </c>
      <c r="LBJ84" s="589" t="s">
        <v>60</v>
      </c>
      <c r="LBK84" s="589" t="s">
        <v>60</v>
      </c>
      <c r="LBL84" s="589" t="s">
        <v>60</v>
      </c>
      <c r="LBM84" s="589" t="s">
        <v>60</v>
      </c>
      <c r="LBN84" s="589" t="s">
        <v>60</v>
      </c>
      <c r="LBO84" s="589" t="s">
        <v>60</v>
      </c>
      <c r="LBP84" s="589" t="s">
        <v>60</v>
      </c>
      <c r="LBQ84" s="589" t="s">
        <v>60</v>
      </c>
      <c r="LBR84" s="589" t="s">
        <v>60</v>
      </c>
      <c r="LBS84" s="589" t="s">
        <v>60</v>
      </c>
      <c r="LBT84" s="589" t="s">
        <v>60</v>
      </c>
      <c r="LBU84" s="589" t="s">
        <v>60</v>
      </c>
      <c r="LBV84" s="589" t="s">
        <v>60</v>
      </c>
      <c r="LBW84" s="589" t="s">
        <v>60</v>
      </c>
      <c r="LBX84" s="589" t="s">
        <v>60</v>
      </c>
      <c r="LBY84" s="589" t="s">
        <v>60</v>
      </c>
      <c r="LBZ84" s="589" t="s">
        <v>60</v>
      </c>
      <c r="LCA84" s="589" t="s">
        <v>60</v>
      </c>
      <c r="LCB84" s="589" t="s">
        <v>60</v>
      </c>
      <c r="LCC84" s="589" t="s">
        <v>60</v>
      </c>
      <c r="LCD84" s="589" t="s">
        <v>60</v>
      </c>
      <c r="LCE84" s="589" t="s">
        <v>60</v>
      </c>
      <c r="LCF84" s="589" t="s">
        <v>60</v>
      </c>
      <c r="LCG84" s="589" t="s">
        <v>60</v>
      </c>
      <c r="LCH84" s="589" t="s">
        <v>60</v>
      </c>
      <c r="LCI84" s="589" t="s">
        <v>60</v>
      </c>
      <c r="LCJ84" s="589" t="s">
        <v>60</v>
      </c>
      <c r="LCK84" s="589" t="s">
        <v>60</v>
      </c>
      <c r="LCL84" s="589" t="s">
        <v>60</v>
      </c>
      <c r="LCM84" s="589" t="s">
        <v>60</v>
      </c>
      <c r="LCN84" s="589" t="s">
        <v>60</v>
      </c>
      <c r="LCO84" s="589" t="s">
        <v>60</v>
      </c>
      <c r="LCP84" s="589" t="s">
        <v>60</v>
      </c>
      <c r="LCQ84" s="589" t="s">
        <v>60</v>
      </c>
      <c r="LCR84" s="589" t="s">
        <v>60</v>
      </c>
      <c r="LCS84" s="589" t="s">
        <v>60</v>
      </c>
      <c r="LCT84" s="589" t="s">
        <v>60</v>
      </c>
      <c r="LCU84" s="589" t="s">
        <v>60</v>
      </c>
      <c r="LCV84" s="589" t="s">
        <v>60</v>
      </c>
      <c r="LCW84" s="589" t="s">
        <v>60</v>
      </c>
      <c r="LCX84" s="589" t="s">
        <v>60</v>
      </c>
      <c r="LCY84" s="589" t="s">
        <v>60</v>
      </c>
      <c r="LCZ84" s="589" t="s">
        <v>60</v>
      </c>
      <c r="LDA84" s="589" t="s">
        <v>60</v>
      </c>
      <c r="LDB84" s="589" t="s">
        <v>60</v>
      </c>
      <c r="LDC84" s="589" t="s">
        <v>60</v>
      </c>
      <c r="LDD84" s="589" t="s">
        <v>60</v>
      </c>
      <c r="LDE84" s="589" t="s">
        <v>60</v>
      </c>
      <c r="LDF84" s="589" t="s">
        <v>60</v>
      </c>
      <c r="LDG84" s="589" t="s">
        <v>60</v>
      </c>
      <c r="LDH84" s="589" t="s">
        <v>60</v>
      </c>
      <c r="LDI84" s="589" t="s">
        <v>60</v>
      </c>
      <c r="LDJ84" s="589" t="s">
        <v>60</v>
      </c>
      <c r="LDK84" s="589" t="s">
        <v>60</v>
      </c>
      <c r="LDL84" s="589" t="s">
        <v>60</v>
      </c>
      <c r="LDM84" s="589" t="s">
        <v>60</v>
      </c>
      <c r="LDN84" s="589" t="s">
        <v>60</v>
      </c>
      <c r="LDO84" s="589" t="s">
        <v>60</v>
      </c>
      <c r="LDP84" s="589" t="s">
        <v>60</v>
      </c>
      <c r="LDQ84" s="589" t="s">
        <v>60</v>
      </c>
      <c r="LDR84" s="589" t="s">
        <v>60</v>
      </c>
      <c r="LDS84" s="589" t="s">
        <v>60</v>
      </c>
      <c r="LDT84" s="589" t="s">
        <v>60</v>
      </c>
      <c r="LDU84" s="589" t="s">
        <v>60</v>
      </c>
      <c r="LDV84" s="589" t="s">
        <v>60</v>
      </c>
      <c r="LDW84" s="589" t="s">
        <v>60</v>
      </c>
      <c r="LDX84" s="589" t="s">
        <v>60</v>
      </c>
      <c r="LDY84" s="589" t="s">
        <v>60</v>
      </c>
      <c r="LDZ84" s="589" t="s">
        <v>60</v>
      </c>
      <c r="LEA84" s="589" t="s">
        <v>60</v>
      </c>
      <c r="LEB84" s="589" t="s">
        <v>60</v>
      </c>
      <c r="LEC84" s="589" t="s">
        <v>60</v>
      </c>
      <c r="LED84" s="589" t="s">
        <v>60</v>
      </c>
      <c r="LEE84" s="589" t="s">
        <v>60</v>
      </c>
      <c r="LEF84" s="589" t="s">
        <v>60</v>
      </c>
      <c r="LEG84" s="589" t="s">
        <v>60</v>
      </c>
      <c r="LEH84" s="589" t="s">
        <v>60</v>
      </c>
      <c r="LEI84" s="589" t="s">
        <v>60</v>
      </c>
      <c r="LEJ84" s="589" t="s">
        <v>60</v>
      </c>
      <c r="LEK84" s="589" t="s">
        <v>60</v>
      </c>
      <c r="LEL84" s="589" t="s">
        <v>60</v>
      </c>
      <c r="LEM84" s="589" t="s">
        <v>60</v>
      </c>
      <c r="LEN84" s="589" t="s">
        <v>60</v>
      </c>
      <c r="LEO84" s="589" t="s">
        <v>60</v>
      </c>
      <c r="LEP84" s="589" t="s">
        <v>60</v>
      </c>
      <c r="LEQ84" s="589" t="s">
        <v>60</v>
      </c>
      <c r="LER84" s="589" t="s">
        <v>60</v>
      </c>
      <c r="LES84" s="589" t="s">
        <v>60</v>
      </c>
      <c r="LET84" s="589" t="s">
        <v>60</v>
      </c>
      <c r="LEU84" s="589" t="s">
        <v>60</v>
      </c>
      <c r="LEV84" s="589" t="s">
        <v>60</v>
      </c>
      <c r="LEW84" s="589" t="s">
        <v>60</v>
      </c>
      <c r="LEX84" s="589" t="s">
        <v>60</v>
      </c>
      <c r="LEY84" s="589" t="s">
        <v>60</v>
      </c>
      <c r="LEZ84" s="589" t="s">
        <v>60</v>
      </c>
      <c r="LFA84" s="589" t="s">
        <v>60</v>
      </c>
      <c r="LFB84" s="589" t="s">
        <v>60</v>
      </c>
      <c r="LFC84" s="589" t="s">
        <v>60</v>
      </c>
      <c r="LFD84" s="589" t="s">
        <v>60</v>
      </c>
      <c r="LFE84" s="589" t="s">
        <v>60</v>
      </c>
      <c r="LFF84" s="589" t="s">
        <v>60</v>
      </c>
      <c r="LFG84" s="589" t="s">
        <v>60</v>
      </c>
      <c r="LFH84" s="589" t="s">
        <v>60</v>
      </c>
      <c r="LFI84" s="589" t="s">
        <v>60</v>
      </c>
      <c r="LFJ84" s="589" t="s">
        <v>60</v>
      </c>
      <c r="LFK84" s="589" t="s">
        <v>60</v>
      </c>
      <c r="LFL84" s="589" t="s">
        <v>60</v>
      </c>
      <c r="LFM84" s="589" t="s">
        <v>60</v>
      </c>
      <c r="LFN84" s="589" t="s">
        <v>60</v>
      </c>
      <c r="LFO84" s="589" t="s">
        <v>60</v>
      </c>
      <c r="LFP84" s="589" t="s">
        <v>60</v>
      </c>
      <c r="LFQ84" s="589" t="s">
        <v>60</v>
      </c>
      <c r="LFR84" s="589" t="s">
        <v>60</v>
      </c>
      <c r="LFS84" s="589" t="s">
        <v>60</v>
      </c>
      <c r="LFT84" s="589" t="s">
        <v>60</v>
      </c>
      <c r="LFU84" s="589" t="s">
        <v>60</v>
      </c>
      <c r="LFV84" s="589" t="s">
        <v>60</v>
      </c>
      <c r="LFW84" s="589" t="s">
        <v>60</v>
      </c>
      <c r="LFX84" s="589" t="s">
        <v>60</v>
      </c>
      <c r="LFY84" s="589" t="s">
        <v>60</v>
      </c>
      <c r="LFZ84" s="589" t="s">
        <v>60</v>
      </c>
      <c r="LGA84" s="589" t="s">
        <v>60</v>
      </c>
      <c r="LGB84" s="589" t="s">
        <v>60</v>
      </c>
      <c r="LGC84" s="589" t="s">
        <v>60</v>
      </c>
      <c r="LGD84" s="589" t="s">
        <v>60</v>
      </c>
      <c r="LGE84" s="589" t="s">
        <v>60</v>
      </c>
      <c r="LGF84" s="589" t="s">
        <v>60</v>
      </c>
      <c r="LGG84" s="589" t="s">
        <v>60</v>
      </c>
      <c r="LGH84" s="589" t="s">
        <v>60</v>
      </c>
      <c r="LGI84" s="589" t="s">
        <v>60</v>
      </c>
      <c r="LGJ84" s="589" t="s">
        <v>60</v>
      </c>
      <c r="LGK84" s="589" t="s">
        <v>60</v>
      </c>
      <c r="LGL84" s="589" t="s">
        <v>60</v>
      </c>
      <c r="LGM84" s="589" t="s">
        <v>60</v>
      </c>
      <c r="LGN84" s="589" t="s">
        <v>60</v>
      </c>
      <c r="LGO84" s="589" t="s">
        <v>60</v>
      </c>
      <c r="LGP84" s="589" t="s">
        <v>60</v>
      </c>
      <c r="LGQ84" s="589" t="s">
        <v>60</v>
      </c>
      <c r="LGR84" s="589" t="s">
        <v>60</v>
      </c>
      <c r="LGS84" s="589" t="s">
        <v>60</v>
      </c>
      <c r="LGT84" s="589" t="s">
        <v>60</v>
      </c>
      <c r="LGU84" s="589" t="s">
        <v>60</v>
      </c>
      <c r="LGV84" s="589" t="s">
        <v>60</v>
      </c>
      <c r="LGW84" s="589" t="s">
        <v>60</v>
      </c>
      <c r="LGX84" s="589" t="s">
        <v>60</v>
      </c>
      <c r="LGY84" s="589" t="s">
        <v>60</v>
      </c>
      <c r="LGZ84" s="589" t="s">
        <v>60</v>
      </c>
      <c r="LHA84" s="589" t="s">
        <v>60</v>
      </c>
      <c r="LHB84" s="589" t="s">
        <v>60</v>
      </c>
      <c r="LHC84" s="589" t="s">
        <v>60</v>
      </c>
      <c r="LHD84" s="589" t="s">
        <v>60</v>
      </c>
      <c r="LHE84" s="589" t="s">
        <v>60</v>
      </c>
      <c r="LHF84" s="589" t="s">
        <v>60</v>
      </c>
      <c r="LHG84" s="589" t="s">
        <v>60</v>
      </c>
      <c r="LHH84" s="589" t="s">
        <v>60</v>
      </c>
      <c r="LHI84" s="589" t="s">
        <v>60</v>
      </c>
      <c r="LHJ84" s="589" t="s">
        <v>60</v>
      </c>
      <c r="LHK84" s="589" t="s">
        <v>60</v>
      </c>
      <c r="LHL84" s="589" t="s">
        <v>60</v>
      </c>
      <c r="LHM84" s="589" t="s">
        <v>60</v>
      </c>
      <c r="LHN84" s="589" t="s">
        <v>60</v>
      </c>
      <c r="LHO84" s="589" t="s">
        <v>60</v>
      </c>
      <c r="LHP84" s="589" t="s">
        <v>60</v>
      </c>
      <c r="LHQ84" s="589" t="s">
        <v>60</v>
      </c>
      <c r="LHR84" s="589" t="s">
        <v>60</v>
      </c>
      <c r="LHS84" s="589" t="s">
        <v>60</v>
      </c>
      <c r="LHT84" s="589" t="s">
        <v>60</v>
      </c>
      <c r="LHU84" s="589" t="s">
        <v>60</v>
      </c>
      <c r="LHV84" s="589" t="s">
        <v>60</v>
      </c>
      <c r="LHW84" s="589" t="s">
        <v>60</v>
      </c>
      <c r="LHX84" s="589" t="s">
        <v>60</v>
      </c>
      <c r="LHY84" s="589" t="s">
        <v>60</v>
      </c>
      <c r="LHZ84" s="589" t="s">
        <v>60</v>
      </c>
      <c r="LIA84" s="589" t="s">
        <v>60</v>
      </c>
      <c r="LIB84" s="589" t="s">
        <v>60</v>
      </c>
      <c r="LIC84" s="589" t="s">
        <v>60</v>
      </c>
      <c r="LID84" s="589" t="s">
        <v>60</v>
      </c>
      <c r="LIE84" s="589" t="s">
        <v>60</v>
      </c>
      <c r="LIF84" s="589" t="s">
        <v>60</v>
      </c>
      <c r="LIG84" s="589" t="s">
        <v>60</v>
      </c>
      <c r="LIH84" s="589" t="s">
        <v>60</v>
      </c>
      <c r="LII84" s="589" t="s">
        <v>60</v>
      </c>
      <c r="LIJ84" s="589" t="s">
        <v>60</v>
      </c>
      <c r="LIK84" s="589" t="s">
        <v>60</v>
      </c>
      <c r="LIL84" s="589" t="s">
        <v>60</v>
      </c>
      <c r="LIM84" s="589" t="s">
        <v>60</v>
      </c>
      <c r="LIN84" s="589" t="s">
        <v>60</v>
      </c>
      <c r="LIO84" s="589" t="s">
        <v>60</v>
      </c>
      <c r="LIP84" s="589" t="s">
        <v>60</v>
      </c>
      <c r="LIQ84" s="589" t="s">
        <v>60</v>
      </c>
      <c r="LIR84" s="589" t="s">
        <v>60</v>
      </c>
      <c r="LIS84" s="589" t="s">
        <v>60</v>
      </c>
      <c r="LIT84" s="589" t="s">
        <v>60</v>
      </c>
      <c r="LIU84" s="589" t="s">
        <v>60</v>
      </c>
      <c r="LIV84" s="589" t="s">
        <v>60</v>
      </c>
      <c r="LIW84" s="589" t="s">
        <v>60</v>
      </c>
      <c r="LIX84" s="589" t="s">
        <v>60</v>
      </c>
      <c r="LIY84" s="589" t="s">
        <v>60</v>
      </c>
      <c r="LIZ84" s="589" t="s">
        <v>60</v>
      </c>
      <c r="LJA84" s="589" t="s">
        <v>60</v>
      </c>
      <c r="LJB84" s="589" t="s">
        <v>60</v>
      </c>
      <c r="LJC84" s="589" t="s">
        <v>60</v>
      </c>
      <c r="LJD84" s="589" t="s">
        <v>60</v>
      </c>
      <c r="LJE84" s="589" t="s">
        <v>60</v>
      </c>
      <c r="LJF84" s="589" t="s">
        <v>60</v>
      </c>
      <c r="LJG84" s="589" t="s">
        <v>60</v>
      </c>
      <c r="LJH84" s="589" t="s">
        <v>60</v>
      </c>
      <c r="LJI84" s="589" t="s">
        <v>60</v>
      </c>
      <c r="LJJ84" s="589" t="s">
        <v>60</v>
      </c>
      <c r="LJK84" s="589" t="s">
        <v>60</v>
      </c>
      <c r="LJL84" s="589" t="s">
        <v>60</v>
      </c>
      <c r="LJM84" s="589" t="s">
        <v>60</v>
      </c>
      <c r="LJN84" s="589" t="s">
        <v>60</v>
      </c>
      <c r="LJO84" s="589" t="s">
        <v>60</v>
      </c>
      <c r="LJP84" s="589" t="s">
        <v>60</v>
      </c>
      <c r="LJQ84" s="589" t="s">
        <v>60</v>
      </c>
      <c r="LJR84" s="589" t="s">
        <v>60</v>
      </c>
      <c r="LJS84" s="589" t="s">
        <v>60</v>
      </c>
      <c r="LJT84" s="589" t="s">
        <v>60</v>
      </c>
      <c r="LJU84" s="589" t="s">
        <v>60</v>
      </c>
      <c r="LJV84" s="589" t="s">
        <v>60</v>
      </c>
      <c r="LJW84" s="589" t="s">
        <v>60</v>
      </c>
      <c r="LJX84" s="589" t="s">
        <v>60</v>
      </c>
      <c r="LJY84" s="589" t="s">
        <v>60</v>
      </c>
      <c r="LJZ84" s="589" t="s">
        <v>60</v>
      </c>
      <c r="LKA84" s="589" t="s">
        <v>60</v>
      </c>
      <c r="LKB84" s="589" t="s">
        <v>60</v>
      </c>
      <c r="LKC84" s="589" t="s">
        <v>60</v>
      </c>
      <c r="LKD84" s="589" t="s">
        <v>60</v>
      </c>
      <c r="LKE84" s="589" t="s">
        <v>60</v>
      </c>
      <c r="LKF84" s="589" t="s">
        <v>60</v>
      </c>
      <c r="LKG84" s="589" t="s">
        <v>60</v>
      </c>
      <c r="LKH84" s="589" t="s">
        <v>60</v>
      </c>
      <c r="LKI84" s="589" t="s">
        <v>60</v>
      </c>
      <c r="LKJ84" s="589" t="s">
        <v>60</v>
      </c>
      <c r="LKK84" s="589" t="s">
        <v>60</v>
      </c>
      <c r="LKL84" s="589" t="s">
        <v>60</v>
      </c>
      <c r="LKM84" s="589" t="s">
        <v>60</v>
      </c>
      <c r="LKN84" s="589" t="s">
        <v>60</v>
      </c>
      <c r="LKO84" s="589" t="s">
        <v>60</v>
      </c>
      <c r="LKP84" s="589" t="s">
        <v>60</v>
      </c>
      <c r="LKQ84" s="589" t="s">
        <v>60</v>
      </c>
      <c r="LKR84" s="589" t="s">
        <v>60</v>
      </c>
      <c r="LKS84" s="589" t="s">
        <v>60</v>
      </c>
      <c r="LKT84" s="589" t="s">
        <v>60</v>
      </c>
      <c r="LKU84" s="589" t="s">
        <v>60</v>
      </c>
      <c r="LKV84" s="589" t="s">
        <v>60</v>
      </c>
      <c r="LKW84" s="589" t="s">
        <v>60</v>
      </c>
      <c r="LKX84" s="589" t="s">
        <v>60</v>
      </c>
      <c r="LKY84" s="589" t="s">
        <v>60</v>
      </c>
      <c r="LKZ84" s="589" t="s">
        <v>60</v>
      </c>
      <c r="LLA84" s="589" t="s">
        <v>60</v>
      </c>
      <c r="LLB84" s="589" t="s">
        <v>60</v>
      </c>
      <c r="LLC84" s="589" t="s">
        <v>60</v>
      </c>
      <c r="LLD84" s="589" t="s">
        <v>60</v>
      </c>
      <c r="LLE84" s="589" t="s">
        <v>60</v>
      </c>
      <c r="LLF84" s="589" t="s">
        <v>60</v>
      </c>
      <c r="LLG84" s="589" t="s">
        <v>60</v>
      </c>
      <c r="LLH84" s="589" t="s">
        <v>60</v>
      </c>
      <c r="LLI84" s="589" t="s">
        <v>60</v>
      </c>
      <c r="LLJ84" s="589" t="s">
        <v>60</v>
      </c>
      <c r="LLK84" s="589" t="s">
        <v>60</v>
      </c>
      <c r="LLL84" s="589" t="s">
        <v>60</v>
      </c>
      <c r="LLM84" s="589" t="s">
        <v>60</v>
      </c>
      <c r="LLN84" s="589" t="s">
        <v>60</v>
      </c>
      <c r="LLO84" s="589" t="s">
        <v>60</v>
      </c>
      <c r="LLP84" s="589" t="s">
        <v>60</v>
      </c>
      <c r="LLQ84" s="589" t="s">
        <v>60</v>
      </c>
      <c r="LLR84" s="589" t="s">
        <v>60</v>
      </c>
      <c r="LLS84" s="589" t="s">
        <v>60</v>
      </c>
      <c r="LLT84" s="589" t="s">
        <v>60</v>
      </c>
      <c r="LLU84" s="589" t="s">
        <v>60</v>
      </c>
      <c r="LLV84" s="589" t="s">
        <v>60</v>
      </c>
      <c r="LLW84" s="589" t="s">
        <v>60</v>
      </c>
      <c r="LLX84" s="589" t="s">
        <v>60</v>
      </c>
      <c r="LLY84" s="589" t="s">
        <v>60</v>
      </c>
      <c r="LLZ84" s="589" t="s">
        <v>60</v>
      </c>
      <c r="LMA84" s="589" t="s">
        <v>60</v>
      </c>
      <c r="LMB84" s="589" t="s">
        <v>60</v>
      </c>
      <c r="LMC84" s="589" t="s">
        <v>60</v>
      </c>
      <c r="LMD84" s="589" t="s">
        <v>60</v>
      </c>
      <c r="LME84" s="589" t="s">
        <v>60</v>
      </c>
      <c r="LMF84" s="589" t="s">
        <v>60</v>
      </c>
      <c r="LMG84" s="589" t="s">
        <v>60</v>
      </c>
      <c r="LMH84" s="589" t="s">
        <v>60</v>
      </c>
      <c r="LMI84" s="589" t="s">
        <v>60</v>
      </c>
      <c r="LMJ84" s="589" t="s">
        <v>60</v>
      </c>
      <c r="LMK84" s="589" t="s">
        <v>60</v>
      </c>
      <c r="LML84" s="589" t="s">
        <v>60</v>
      </c>
      <c r="LMM84" s="589" t="s">
        <v>60</v>
      </c>
      <c r="LMN84" s="589" t="s">
        <v>60</v>
      </c>
      <c r="LMO84" s="589" t="s">
        <v>60</v>
      </c>
      <c r="LMP84" s="589" t="s">
        <v>60</v>
      </c>
      <c r="LMQ84" s="589" t="s">
        <v>60</v>
      </c>
      <c r="LMR84" s="589" t="s">
        <v>60</v>
      </c>
      <c r="LMS84" s="589" t="s">
        <v>60</v>
      </c>
      <c r="LMT84" s="589" t="s">
        <v>60</v>
      </c>
      <c r="LMU84" s="589" t="s">
        <v>60</v>
      </c>
      <c r="LMV84" s="589" t="s">
        <v>60</v>
      </c>
      <c r="LMW84" s="589" t="s">
        <v>60</v>
      </c>
      <c r="LMX84" s="589" t="s">
        <v>60</v>
      </c>
      <c r="LMY84" s="589" t="s">
        <v>60</v>
      </c>
      <c r="LMZ84" s="589" t="s">
        <v>60</v>
      </c>
      <c r="LNA84" s="589" t="s">
        <v>60</v>
      </c>
      <c r="LNB84" s="589" t="s">
        <v>60</v>
      </c>
      <c r="LNC84" s="589" t="s">
        <v>60</v>
      </c>
      <c r="LND84" s="589" t="s">
        <v>60</v>
      </c>
      <c r="LNE84" s="589" t="s">
        <v>60</v>
      </c>
      <c r="LNF84" s="589" t="s">
        <v>60</v>
      </c>
      <c r="LNG84" s="589" t="s">
        <v>60</v>
      </c>
      <c r="LNH84" s="589" t="s">
        <v>60</v>
      </c>
      <c r="LNI84" s="589" t="s">
        <v>60</v>
      </c>
      <c r="LNJ84" s="589" t="s">
        <v>60</v>
      </c>
      <c r="LNK84" s="589" t="s">
        <v>60</v>
      </c>
      <c r="LNL84" s="589" t="s">
        <v>60</v>
      </c>
      <c r="LNM84" s="589" t="s">
        <v>60</v>
      </c>
      <c r="LNN84" s="589" t="s">
        <v>60</v>
      </c>
      <c r="LNO84" s="589" t="s">
        <v>60</v>
      </c>
      <c r="LNP84" s="589" t="s">
        <v>60</v>
      </c>
      <c r="LNQ84" s="589" t="s">
        <v>60</v>
      </c>
      <c r="LNR84" s="589" t="s">
        <v>60</v>
      </c>
      <c r="LNS84" s="589" t="s">
        <v>60</v>
      </c>
      <c r="LNT84" s="589" t="s">
        <v>60</v>
      </c>
      <c r="LNU84" s="589" t="s">
        <v>60</v>
      </c>
      <c r="LNV84" s="589" t="s">
        <v>60</v>
      </c>
      <c r="LNW84" s="589" t="s">
        <v>60</v>
      </c>
      <c r="LNX84" s="589" t="s">
        <v>60</v>
      </c>
      <c r="LNY84" s="589" t="s">
        <v>60</v>
      </c>
      <c r="LNZ84" s="589" t="s">
        <v>60</v>
      </c>
      <c r="LOA84" s="589" t="s">
        <v>60</v>
      </c>
      <c r="LOB84" s="589" t="s">
        <v>60</v>
      </c>
      <c r="LOC84" s="589" t="s">
        <v>60</v>
      </c>
      <c r="LOD84" s="589" t="s">
        <v>60</v>
      </c>
      <c r="LOE84" s="589" t="s">
        <v>60</v>
      </c>
      <c r="LOF84" s="589" t="s">
        <v>60</v>
      </c>
      <c r="LOG84" s="589" t="s">
        <v>60</v>
      </c>
      <c r="LOH84" s="589" t="s">
        <v>60</v>
      </c>
      <c r="LOI84" s="589" t="s">
        <v>60</v>
      </c>
      <c r="LOJ84" s="589" t="s">
        <v>60</v>
      </c>
      <c r="LOK84" s="589" t="s">
        <v>60</v>
      </c>
      <c r="LOL84" s="589" t="s">
        <v>60</v>
      </c>
      <c r="LOM84" s="589" t="s">
        <v>60</v>
      </c>
      <c r="LON84" s="589" t="s">
        <v>60</v>
      </c>
      <c r="LOO84" s="589" t="s">
        <v>60</v>
      </c>
      <c r="LOP84" s="589" t="s">
        <v>60</v>
      </c>
      <c r="LOQ84" s="589" t="s">
        <v>60</v>
      </c>
      <c r="LOR84" s="589" t="s">
        <v>60</v>
      </c>
      <c r="LOS84" s="589" t="s">
        <v>60</v>
      </c>
      <c r="LOT84" s="589" t="s">
        <v>60</v>
      </c>
      <c r="LOU84" s="589" t="s">
        <v>60</v>
      </c>
      <c r="LOV84" s="589" t="s">
        <v>60</v>
      </c>
      <c r="LOW84" s="589" t="s">
        <v>60</v>
      </c>
      <c r="LOX84" s="589" t="s">
        <v>60</v>
      </c>
      <c r="LOY84" s="589" t="s">
        <v>60</v>
      </c>
      <c r="LOZ84" s="589" t="s">
        <v>60</v>
      </c>
      <c r="LPA84" s="589" t="s">
        <v>60</v>
      </c>
      <c r="LPB84" s="589" t="s">
        <v>60</v>
      </c>
      <c r="LPC84" s="589" t="s">
        <v>60</v>
      </c>
      <c r="LPD84" s="589" t="s">
        <v>60</v>
      </c>
      <c r="LPE84" s="589" t="s">
        <v>60</v>
      </c>
      <c r="LPF84" s="589" t="s">
        <v>60</v>
      </c>
      <c r="LPG84" s="589" t="s">
        <v>60</v>
      </c>
      <c r="LPH84" s="589" t="s">
        <v>60</v>
      </c>
      <c r="LPI84" s="589" t="s">
        <v>60</v>
      </c>
      <c r="LPJ84" s="589" t="s">
        <v>60</v>
      </c>
      <c r="LPK84" s="589" t="s">
        <v>60</v>
      </c>
      <c r="LPL84" s="589" t="s">
        <v>60</v>
      </c>
      <c r="LPM84" s="589" t="s">
        <v>60</v>
      </c>
      <c r="LPN84" s="589" t="s">
        <v>60</v>
      </c>
      <c r="LPO84" s="589" t="s">
        <v>60</v>
      </c>
      <c r="LPP84" s="589" t="s">
        <v>60</v>
      </c>
      <c r="LPQ84" s="589" t="s">
        <v>60</v>
      </c>
      <c r="LPR84" s="589" t="s">
        <v>60</v>
      </c>
      <c r="LPS84" s="589" t="s">
        <v>60</v>
      </c>
      <c r="LPT84" s="589" t="s">
        <v>60</v>
      </c>
      <c r="LPU84" s="589" t="s">
        <v>60</v>
      </c>
      <c r="LPV84" s="589" t="s">
        <v>60</v>
      </c>
      <c r="LPW84" s="589" t="s">
        <v>60</v>
      </c>
      <c r="LPX84" s="589" t="s">
        <v>60</v>
      </c>
      <c r="LPY84" s="589" t="s">
        <v>60</v>
      </c>
      <c r="LPZ84" s="589" t="s">
        <v>60</v>
      </c>
      <c r="LQA84" s="589" t="s">
        <v>60</v>
      </c>
      <c r="LQB84" s="589" t="s">
        <v>60</v>
      </c>
      <c r="LQC84" s="589" t="s">
        <v>60</v>
      </c>
      <c r="LQD84" s="589" t="s">
        <v>60</v>
      </c>
      <c r="LQE84" s="589" t="s">
        <v>60</v>
      </c>
      <c r="LQF84" s="589" t="s">
        <v>60</v>
      </c>
      <c r="LQG84" s="589" t="s">
        <v>60</v>
      </c>
      <c r="LQH84" s="589" t="s">
        <v>60</v>
      </c>
      <c r="LQI84" s="589" t="s">
        <v>60</v>
      </c>
      <c r="LQJ84" s="589" t="s">
        <v>60</v>
      </c>
      <c r="LQK84" s="589" t="s">
        <v>60</v>
      </c>
      <c r="LQL84" s="589" t="s">
        <v>60</v>
      </c>
      <c r="LQM84" s="589" t="s">
        <v>60</v>
      </c>
      <c r="LQN84" s="589" t="s">
        <v>60</v>
      </c>
      <c r="LQO84" s="589" t="s">
        <v>60</v>
      </c>
      <c r="LQP84" s="589" t="s">
        <v>60</v>
      </c>
      <c r="LQQ84" s="589" t="s">
        <v>60</v>
      </c>
      <c r="LQR84" s="589" t="s">
        <v>60</v>
      </c>
      <c r="LQS84" s="589" t="s">
        <v>60</v>
      </c>
      <c r="LQT84" s="589" t="s">
        <v>60</v>
      </c>
      <c r="LQU84" s="589" t="s">
        <v>60</v>
      </c>
      <c r="LQV84" s="589" t="s">
        <v>60</v>
      </c>
      <c r="LQW84" s="589" t="s">
        <v>60</v>
      </c>
      <c r="LQX84" s="589" t="s">
        <v>60</v>
      </c>
      <c r="LQY84" s="589" t="s">
        <v>60</v>
      </c>
      <c r="LQZ84" s="589" t="s">
        <v>60</v>
      </c>
      <c r="LRA84" s="589" t="s">
        <v>60</v>
      </c>
      <c r="LRB84" s="589" t="s">
        <v>60</v>
      </c>
      <c r="LRC84" s="589" t="s">
        <v>60</v>
      </c>
      <c r="LRD84" s="589" t="s">
        <v>60</v>
      </c>
      <c r="LRE84" s="589" t="s">
        <v>60</v>
      </c>
      <c r="LRF84" s="589" t="s">
        <v>60</v>
      </c>
      <c r="LRG84" s="589" t="s">
        <v>60</v>
      </c>
      <c r="LRH84" s="589" t="s">
        <v>60</v>
      </c>
      <c r="LRI84" s="589" t="s">
        <v>60</v>
      </c>
      <c r="LRJ84" s="589" t="s">
        <v>60</v>
      </c>
      <c r="LRK84" s="589" t="s">
        <v>60</v>
      </c>
      <c r="LRL84" s="589" t="s">
        <v>60</v>
      </c>
      <c r="LRM84" s="589" t="s">
        <v>60</v>
      </c>
      <c r="LRN84" s="589" t="s">
        <v>60</v>
      </c>
      <c r="LRO84" s="589" t="s">
        <v>60</v>
      </c>
      <c r="LRP84" s="589" t="s">
        <v>60</v>
      </c>
      <c r="LRQ84" s="589" t="s">
        <v>60</v>
      </c>
      <c r="LRR84" s="589" t="s">
        <v>60</v>
      </c>
      <c r="LRS84" s="589" t="s">
        <v>60</v>
      </c>
      <c r="LRT84" s="589" t="s">
        <v>60</v>
      </c>
      <c r="LRU84" s="589" t="s">
        <v>60</v>
      </c>
      <c r="LRV84" s="589" t="s">
        <v>60</v>
      </c>
      <c r="LRW84" s="589" t="s">
        <v>60</v>
      </c>
      <c r="LRX84" s="589" t="s">
        <v>60</v>
      </c>
      <c r="LRY84" s="589" t="s">
        <v>60</v>
      </c>
      <c r="LRZ84" s="589" t="s">
        <v>60</v>
      </c>
      <c r="LSA84" s="589" t="s">
        <v>60</v>
      </c>
      <c r="LSB84" s="589" t="s">
        <v>60</v>
      </c>
      <c r="LSC84" s="589" t="s">
        <v>60</v>
      </c>
      <c r="LSD84" s="589" t="s">
        <v>60</v>
      </c>
      <c r="LSE84" s="589" t="s">
        <v>60</v>
      </c>
      <c r="LSF84" s="589" t="s">
        <v>60</v>
      </c>
      <c r="LSG84" s="589" t="s">
        <v>60</v>
      </c>
      <c r="LSH84" s="589" t="s">
        <v>60</v>
      </c>
      <c r="LSI84" s="589" t="s">
        <v>60</v>
      </c>
      <c r="LSJ84" s="589" t="s">
        <v>60</v>
      </c>
      <c r="LSK84" s="589" t="s">
        <v>60</v>
      </c>
      <c r="LSL84" s="589" t="s">
        <v>60</v>
      </c>
      <c r="LSM84" s="589" t="s">
        <v>60</v>
      </c>
      <c r="LSN84" s="589" t="s">
        <v>60</v>
      </c>
      <c r="LSO84" s="589" t="s">
        <v>60</v>
      </c>
      <c r="LSP84" s="589" t="s">
        <v>60</v>
      </c>
      <c r="LSQ84" s="589" t="s">
        <v>60</v>
      </c>
      <c r="LSR84" s="589" t="s">
        <v>60</v>
      </c>
      <c r="LSS84" s="589" t="s">
        <v>60</v>
      </c>
      <c r="LST84" s="589" t="s">
        <v>60</v>
      </c>
      <c r="LSU84" s="589" t="s">
        <v>60</v>
      </c>
      <c r="LSV84" s="589" t="s">
        <v>60</v>
      </c>
      <c r="LSW84" s="589" t="s">
        <v>60</v>
      </c>
      <c r="LSX84" s="589" t="s">
        <v>60</v>
      </c>
      <c r="LSY84" s="589" t="s">
        <v>60</v>
      </c>
      <c r="LSZ84" s="589" t="s">
        <v>60</v>
      </c>
      <c r="LTA84" s="589" t="s">
        <v>60</v>
      </c>
      <c r="LTB84" s="589" t="s">
        <v>60</v>
      </c>
      <c r="LTC84" s="589" t="s">
        <v>60</v>
      </c>
      <c r="LTD84" s="589" t="s">
        <v>60</v>
      </c>
      <c r="LTE84" s="589" t="s">
        <v>60</v>
      </c>
      <c r="LTF84" s="589" t="s">
        <v>60</v>
      </c>
      <c r="LTG84" s="589" t="s">
        <v>60</v>
      </c>
      <c r="LTH84" s="589" t="s">
        <v>60</v>
      </c>
      <c r="LTI84" s="589" t="s">
        <v>60</v>
      </c>
      <c r="LTJ84" s="589" t="s">
        <v>60</v>
      </c>
      <c r="LTK84" s="589" t="s">
        <v>60</v>
      </c>
      <c r="LTL84" s="589" t="s">
        <v>60</v>
      </c>
      <c r="LTM84" s="589" t="s">
        <v>60</v>
      </c>
      <c r="LTN84" s="589" t="s">
        <v>60</v>
      </c>
      <c r="LTO84" s="589" t="s">
        <v>60</v>
      </c>
      <c r="LTP84" s="589" t="s">
        <v>60</v>
      </c>
      <c r="LTQ84" s="589" t="s">
        <v>60</v>
      </c>
      <c r="LTR84" s="589" t="s">
        <v>60</v>
      </c>
      <c r="LTS84" s="589" t="s">
        <v>60</v>
      </c>
      <c r="LTT84" s="589" t="s">
        <v>60</v>
      </c>
      <c r="LTU84" s="589" t="s">
        <v>60</v>
      </c>
      <c r="LTV84" s="589" t="s">
        <v>60</v>
      </c>
      <c r="LTW84" s="589" t="s">
        <v>60</v>
      </c>
      <c r="LTX84" s="589" t="s">
        <v>60</v>
      </c>
      <c r="LTY84" s="589" t="s">
        <v>60</v>
      </c>
      <c r="LTZ84" s="589" t="s">
        <v>60</v>
      </c>
      <c r="LUA84" s="589" t="s">
        <v>60</v>
      </c>
      <c r="LUB84" s="589" t="s">
        <v>60</v>
      </c>
      <c r="LUC84" s="589" t="s">
        <v>60</v>
      </c>
      <c r="LUD84" s="589" t="s">
        <v>60</v>
      </c>
      <c r="LUE84" s="589" t="s">
        <v>60</v>
      </c>
      <c r="LUF84" s="589" t="s">
        <v>60</v>
      </c>
      <c r="LUG84" s="589" t="s">
        <v>60</v>
      </c>
      <c r="LUH84" s="589" t="s">
        <v>60</v>
      </c>
      <c r="LUI84" s="589" t="s">
        <v>60</v>
      </c>
      <c r="LUJ84" s="589" t="s">
        <v>60</v>
      </c>
      <c r="LUK84" s="589" t="s">
        <v>60</v>
      </c>
      <c r="LUL84" s="589" t="s">
        <v>60</v>
      </c>
      <c r="LUM84" s="589" t="s">
        <v>60</v>
      </c>
      <c r="LUN84" s="589" t="s">
        <v>60</v>
      </c>
      <c r="LUO84" s="589" t="s">
        <v>60</v>
      </c>
      <c r="LUP84" s="589" t="s">
        <v>60</v>
      </c>
      <c r="LUQ84" s="589" t="s">
        <v>60</v>
      </c>
      <c r="LUR84" s="589" t="s">
        <v>60</v>
      </c>
      <c r="LUS84" s="589" t="s">
        <v>60</v>
      </c>
      <c r="LUT84" s="589" t="s">
        <v>60</v>
      </c>
      <c r="LUU84" s="589" t="s">
        <v>60</v>
      </c>
      <c r="LUV84" s="589" t="s">
        <v>60</v>
      </c>
      <c r="LUW84" s="589" t="s">
        <v>60</v>
      </c>
      <c r="LUX84" s="589" t="s">
        <v>60</v>
      </c>
      <c r="LUY84" s="589" t="s">
        <v>60</v>
      </c>
      <c r="LUZ84" s="589" t="s">
        <v>60</v>
      </c>
      <c r="LVA84" s="589" t="s">
        <v>60</v>
      </c>
      <c r="LVB84" s="589" t="s">
        <v>60</v>
      </c>
      <c r="LVC84" s="589" t="s">
        <v>60</v>
      </c>
      <c r="LVD84" s="589" t="s">
        <v>60</v>
      </c>
      <c r="LVE84" s="589" t="s">
        <v>60</v>
      </c>
      <c r="LVF84" s="589" t="s">
        <v>60</v>
      </c>
      <c r="LVG84" s="589" t="s">
        <v>60</v>
      </c>
      <c r="LVH84" s="589" t="s">
        <v>60</v>
      </c>
      <c r="LVI84" s="589" t="s">
        <v>60</v>
      </c>
      <c r="LVJ84" s="589" t="s">
        <v>60</v>
      </c>
      <c r="LVK84" s="589" t="s">
        <v>60</v>
      </c>
      <c r="LVL84" s="589" t="s">
        <v>60</v>
      </c>
      <c r="LVM84" s="589" t="s">
        <v>60</v>
      </c>
      <c r="LVN84" s="589" t="s">
        <v>60</v>
      </c>
      <c r="LVO84" s="589" t="s">
        <v>60</v>
      </c>
      <c r="LVP84" s="589" t="s">
        <v>60</v>
      </c>
      <c r="LVQ84" s="589" t="s">
        <v>60</v>
      </c>
      <c r="LVR84" s="589" t="s">
        <v>60</v>
      </c>
      <c r="LVS84" s="589" t="s">
        <v>60</v>
      </c>
      <c r="LVT84" s="589" t="s">
        <v>60</v>
      </c>
      <c r="LVU84" s="589" t="s">
        <v>60</v>
      </c>
      <c r="LVV84" s="589" t="s">
        <v>60</v>
      </c>
      <c r="LVW84" s="589" t="s">
        <v>60</v>
      </c>
      <c r="LVX84" s="589" t="s">
        <v>60</v>
      </c>
      <c r="LVY84" s="589" t="s">
        <v>60</v>
      </c>
      <c r="LVZ84" s="589" t="s">
        <v>60</v>
      </c>
      <c r="LWA84" s="589" t="s">
        <v>60</v>
      </c>
      <c r="LWB84" s="589" t="s">
        <v>60</v>
      </c>
      <c r="LWC84" s="589" t="s">
        <v>60</v>
      </c>
      <c r="LWD84" s="589" t="s">
        <v>60</v>
      </c>
      <c r="LWE84" s="589" t="s">
        <v>60</v>
      </c>
      <c r="LWF84" s="589" t="s">
        <v>60</v>
      </c>
      <c r="LWG84" s="589" t="s">
        <v>60</v>
      </c>
      <c r="LWH84" s="589" t="s">
        <v>60</v>
      </c>
      <c r="LWI84" s="589" t="s">
        <v>60</v>
      </c>
      <c r="LWJ84" s="589" t="s">
        <v>60</v>
      </c>
      <c r="LWK84" s="589" t="s">
        <v>60</v>
      </c>
      <c r="LWL84" s="589" t="s">
        <v>60</v>
      </c>
      <c r="LWM84" s="589" t="s">
        <v>60</v>
      </c>
      <c r="LWN84" s="589" t="s">
        <v>60</v>
      </c>
      <c r="LWO84" s="589" t="s">
        <v>60</v>
      </c>
      <c r="LWP84" s="589" t="s">
        <v>60</v>
      </c>
      <c r="LWQ84" s="589" t="s">
        <v>60</v>
      </c>
      <c r="LWR84" s="589" t="s">
        <v>60</v>
      </c>
      <c r="LWS84" s="589" t="s">
        <v>60</v>
      </c>
      <c r="LWT84" s="589" t="s">
        <v>60</v>
      </c>
      <c r="LWU84" s="589" t="s">
        <v>60</v>
      </c>
      <c r="LWV84" s="589" t="s">
        <v>60</v>
      </c>
      <c r="LWW84" s="589" t="s">
        <v>60</v>
      </c>
      <c r="LWX84" s="589" t="s">
        <v>60</v>
      </c>
      <c r="LWY84" s="589" t="s">
        <v>60</v>
      </c>
      <c r="LWZ84" s="589" t="s">
        <v>60</v>
      </c>
      <c r="LXA84" s="589" t="s">
        <v>60</v>
      </c>
      <c r="LXB84" s="589" t="s">
        <v>60</v>
      </c>
      <c r="LXC84" s="589" t="s">
        <v>60</v>
      </c>
      <c r="LXD84" s="589" t="s">
        <v>60</v>
      </c>
      <c r="LXE84" s="589" t="s">
        <v>60</v>
      </c>
      <c r="LXF84" s="589" t="s">
        <v>60</v>
      </c>
      <c r="LXG84" s="589" t="s">
        <v>60</v>
      </c>
      <c r="LXH84" s="589" t="s">
        <v>60</v>
      </c>
      <c r="LXI84" s="589" t="s">
        <v>60</v>
      </c>
      <c r="LXJ84" s="589" t="s">
        <v>60</v>
      </c>
      <c r="LXK84" s="589" t="s">
        <v>60</v>
      </c>
      <c r="LXL84" s="589" t="s">
        <v>60</v>
      </c>
      <c r="LXM84" s="589" t="s">
        <v>60</v>
      </c>
      <c r="LXN84" s="589" t="s">
        <v>60</v>
      </c>
      <c r="LXO84" s="589" t="s">
        <v>60</v>
      </c>
      <c r="LXP84" s="589" t="s">
        <v>60</v>
      </c>
      <c r="LXQ84" s="589" t="s">
        <v>60</v>
      </c>
      <c r="LXR84" s="589" t="s">
        <v>60</v>
      </c>
      <c r="LXS84" s="589" t="s">
        <v>60</v>
      </c>
      <c r="LXT84" s="589" t="s">
        <v>60</v>
      </c>
      <c r="LXU84" s="589" t="s">
        <v>60</v>
      </c>
      <c r="LXV84" s="589" t="s">
        <v>60</v>
      </c>
      <c r="LXW84" s="589" t="s">
        <v>60</v>
      </c>
      <c r="LXX84" s="589" t="s">
        <v>60</v>
      </c>
      <c r="LXY84" s="589" t="s">
        <v>60</v>
      </c>
      <c r="LXZ84" s="589" t="s">
        <v>60</v>
      </c>
      <c r="LYA84" s="589" t="s">
        <v>60</v>
      </c>
      <c r="LYB84" s="589" t="s">
        <v>60</v>
      </c>
      <c r="LYC84" s="589" t="s">
        <v>60</v>
      </c>
      <c r="LYD84" s="589" t="s">
        <v>60</v>
      </c>
      <c r="LYE84" s="589" t="s">
        <v>60</v>
      </c>
      <c r="LYF84" s="589" t="s">
        <v>60</v>
      </c>
      <c r="LYG84" s="589" t="s">
        <v>60</v>
      </c>
      <c r="LYH84" s="589" t="s">
        <v>60</v>
      </c>
      <c r="LYI84" s="589" t="s">
        <v>60</v>
      </c>
      <c r="LYJ84" s="589" t="s">
        <v>60</v>
      </c>
      <c r="LYK84" s="589" t="s">
        <v>60</v>
      </c>
      <c r="LYL84" s="589" t="s">
        <v>60</v>
      </c>
      <c r="LYM84" s="589" t="s">
        <v>60</v>
      </c>
      <c r="LYN84" s="589" t="s">
        <v>60</v>
      </c>
      <c r="LYO84" s="589" t="s">
        <v>60</v>
      </c>
      <c r="LYP84" s="589" t="s">
        <v>60</v>
      </c>
      <c r="LYQ84" s="589" t="s">
        <v>60</v>
      </c>
      <c r="LYR84" s="589" t="s">
        <v>60</v>
      </c>
      <c r="LYS84" s="589" t="s">
        <v>60</v>
      </c>
      <c r="LYT84" s="589" t="s">
        <v>60</v>
      </c>
      <c r="LYU84" s="589" t="s">
        <v>60</v>
      </c>
      <c r="LYV84" s="589" t="s">
        <v>60</v>
      </c>
      <c r="LYW84" s="589" t="s">
        <v>60</v>
      </c>
      <c r="LYX84" s="589" t="s">
        <v>60</v>
      </c>
      <c r="LYY84" s="589" t="s">
        <v>60</v>
      </c>
      <c r="LYZ84" s="589" t="s">
        <v>60</v>
      </c>
      <c r="LZA84" s="589" t="s">
        <v>60</v>
      </c>
      <c r="LZB84" s="589" t="s">
        <v>60</v>
      </c>
      <c r="LZC84" s="589" t="s">
        <v>60</v>
      </c>
      <c r="LZD84" s="589" t="s">
        <v>60</v>
      </c>
      <c r="LZE84" s="589" t="s">
        <v>60</v>
      </c>
      <c r="LZF84" s="589" t="s">
        <v>60</v>
      </c>
      <c r="LZG84" s="589" t="s">
        <v>60</v>
      </c>
      <c r="LZH84" s="589" t="s">
        <v>60</v>
      </c>
      <c r="LZI84" s="589" t="s">
        <v>60</v>
      </c>
      <c r="LZJ84" s="589" t="s">
        <v>60</v>
      </c>
      <c r="LZK84" s="589" t="s">
        <v>60</v>
      </c>
      <c r="LZL84" s="589" t="s">
        <v>60</v>
      </c>
      <c r="LZM84" s="589" t="s">
        <v>60</v>
      </c>
      <c r="LZN84" s="589" t="s">
        <v>60</v>
      </c>
      <c r="LZO84" s="589" t="s">
        <v>60</v>
      </c>
      <c r="LZP84" s="589" t="s">
        <v>60</v>
      </c>
      <c r="LZQ84" s="589" t="s">
        <v>60</v>
      </c>
      <c r="LZR84" s="589" t="s">
        <v>60</v>
      </c>
      <c r="LZS84" s="589" t="s">
        <v>60</v>
      </c>
      <c r="LZT84" s="589" t="s">
        <v>60</v>
      </c>
      <c r="LZU84" s="589" t="s">
        <v>60</v>
      </c>
      <c r="LZV84" s="589" t="s">
        <v>60</v>
      </c>
      <c r="LZW84" s="589" t="s">
        <v>60</v>
      </c>
      <c r="LZX84" s="589" t="s">
        <v>60</v>
      </c>
      <c r="LZY84" s="589" t="s">
        <v>60</v>
      </c>
      <c r="LZZ84" s="589" t="s">
        <v>60</v>
      </c>
      <c r="MAA84" s="589" t="s">
        <v>60</v>
      </c>
      <c r="MAB84" s="589" t="s">
        <v>60</v>
      </c>
      <c r="MAC84" s="589" t="s">
        <v>60</v>
      </c>
      <c r="MAD84" s="589" t="s">
        <v>60</v>
      </c>
      <c r="MAE84" s="589" t="s">
        <v>60</v>
      </c>
      <c r="MAF84" s="589" t="s">
        <v>60</v>
      </c>
      <c r="MAG84" s="589" t="s">
        <v>60</v>
      </c>
      <c r="MAH84" s="589" t="s">
        <v>60</v>
      </c>
      <c r="MAI84" s="589" t="s">
        <v>60</v>
      </c>
      <c r="MAJ84" s="589" t="s">
        <v>60</v>
      </c>
      <c r="MAK84" s="589" t="s">
        <v>60</v>
      </c>
      <c r="MAL84" s="589" t="s">
        <v>60</v>
      </c>
      <c r="MAM84" s="589" t="s">
        <v>60</v>
      </c>
      <c r="MAN84" s="589" t="s">
        <v>60</v>
      </c>
      <c r="MAO84" s="589" t="s">
        <v>60</v>
      </c>
      <c r="MAP84" s="589" t="s">
        <v>60</v>
      </c>
      <c r="MAQ84" s="589" t="s">
        <v>60</v>
      </c>
      <c r="MAR84" s="589" t="s">
        <v>60</v>
      </c>
      <c r="MAS84" s="589" t="s">
        <v>60</v>
      </c>
      <c r="MAT84" s="589" t="s">
        <v>60</v>
      </c>
      <c r="MAU84" s="589" t="s">
        <v>60</v>
      </c>
      <c r="MAV84" s="589" t="s">
        <v>60</v>
      </c>
      <c r="MAW84" s="589" t="s">
        <v>60</v>
      </c>
      <c r="MAX84" s="589" t="s">
        <v>60</v>
      </c>
      <c r="MAY84" s="589" t="s">
        <v>60</v>
      </c>
      <c r="MAZ84" s="589" t="s">
        <v>60</v>
      </c>
      <c r="MBA84" s="589" t="s">
        <v>60</v>
      </c>
      <c r="MBB84" s="589" t="s">
        <v>60</v>
      </c>
      <c r="MBC84" s="589" t="s">
        <v>60</v>
      </c>
      <c r="MBD84" s="589" t="s">
        <v>60</v>
      </c>
      <c r="MBE84" s="589" t="s">
        <v>60</v>
      </c>
      <c r="MBF84" s="589" t="s">
        <v>60</v>
      </c>
      <c r="MBG84" s="589" t="s">
        <v>60</v>
      </c>
      <c r="MBH84" s="589" t="s">
        <v>60</v>
      </c>
      <c r="MBI84" s="589" t="s">
        <v>60</v>
      </c>
      <c r="MBJ84" s="589" t="s">
        <v>60</v>
      </c>
      <c r="MBK84" s="589" t="s">
        <v>60</v>
      </c>
      <c r="MBL84" s="589" t="s">
        <v>60</v>
      </c>
      <c r="MBM84" s="589" t="s">
        <v>60</v>
      </c>
      <c r="MBN84" s="589" t="s">
        <v>60</v>
      </c>
      <c r="MBO84" s="589" t="s">
        <v>60</v>
      </c>
      <c r="MBP84" s="589" t="s">
        <v>60</v>
      </c>
      <c r="MBQ84" s="589" t="s">
        <v>60</v>
      </c>
      <c r="MBR84" s="589" t="s">
        <v>60</v>
      </c>
      <c r="MBS84" s="589" t="s">
        <v>60</v>
      </c>
      <c r="MBT84" s="589" t="s">
        <v>60</v>
      </c>
      <c r="MBU84" s="589" t="s">
        <v>60</v>
      </c>
      <c r="MBV84" s="589" t="s">
        <v>60</v>
      </c>
      <c r="MBW84" s="589" t="s">
        <v>60</v>
      </c>
      <c r="MBX84" s="589" t="s">
        <v>60</v>
      </c>
      <c r="MBY84" s="589" t="s">
        <v>60</v>
      </c>
      <c r="MBZ84" s="589" t="s">
        <v>60</v>
      </c>
      <c r="MCA84" s="589" t="s">
        <v>60</v>
      </c>
      <c r="MCB84" s="589" t="s">
        <v>60</v>
      </c>
      <c r="MCC84" s="589" t="s">
        <v>60</v>
      </c>
      <c r="MCD84" s="589" t="s">
        <v>60</v>
      </c>
      <c r="MCE84" s="589" t="s">
        <v>60</v>
      </c>
      <c r="MCF84" s="589" t="s">
        <v>60</v>
      </c>
      <c r="MCG84" s="589" t="s">
        <v>60</v>
      </c>
      <c r="MCH84" s="589" t="s">
        <v>60</v>
      </c>
      <c r="MCI84" s="589" t="s">
        <v>60</v>
      </c>
      <c r="MCJ84" s="589" t="s">
        <v>60</v>
      </c>
      <c r="MCK84" s="589" t="s">
        <v>60</v>
      </c>
      <c r="MCL84" s="589" t="s">
        <v>60</v>
      </c>
      <c r="MCM84" s="589" t="s">
        <v>60</v>
      </c>
      <c r="MCN84" s="589" t="s">
        <v>60</v>
      </c>
      <c r="MCO84" s="589" t="s">
        <v>60</v>
      </c>
      <c r="MCP84" s="589" t="s">
        <v>60</v>
      </c>
      <c r="MCQ84" s="589" t="s">
        <v>60</v>
      </c>
      <c r="MCR84" s="589" t="s">
        <v>60</v>
      </c>
      <c r="MCS84" s="589" t="s">
        <v>60</v>
      </c>
      <c r="MCT84" s="589" t="s">
        <v>60</v>
      </c>
      <c r="MCU84" s="589" t="s">
        <v>60</v>
      </c>
      <c r="MCV84" s="589" t="s">
        <v>60</v>
      </c>
      <c r="MCW84" s="589" t="s">
        <v>60</v>
      </c>
      <c r="MCX84" s="589" t="s">
        <v>60</v>
      </c>
      <c r="MCY84" s="589" t="s">
        <v>60</v>
      </c>
      <c r="MCZ84" s="589" t="s">
        <v>60</v>
      </c>
      <c r="MDA84" s="589" t="s">
        <v>60</v>
      </c>
      <c r="MDB84" s="589" t="s">
        <v>60</v>
      </c>
      <c r="MDC84" s="589" t="s">
        <v>60</v>
      </c>
      <c r="MDD84" s="589" t="s">
        <v>60</v>
      </c>
      <c r="MDE84" s="589" t="s">
        <v>60</v>
      </c>
      <c r="MDF84" s="589" t="s">
        <v>60</v>
      </c>
      <c r="MDG84" s="589" t="s">
        <v>60</v>
      </c>
      <c r="MDH84" s="589" t="s">
        <v>60</v>
      </c>
      <c r="MDI84" s="589" t="s">
        <v>60</v>
      </c>
      <c r="MDJ84" s="589" t="s">
        <v>60</v>
      </c>
      <c r="MDK84" s="589" t="s">
        <v>60</v>
      </c>
      <c r="MDL84" s="589" t="s">
        <v>60</v>
      </c>
      <c r="MDM84" s="589" t="s">
        <v>60</v>
      </c>
      <c r="MDN84" s="589" t="s">
        <v>60</v>
      </c>
      <c r="MDO84" s="589" t="s">
        <v>60</v>
      </c>
      <c r="MDP84" s="589" t="s">
        <v>60</v>
      </c>
      <c r="MDQ84" s="589" t="s">
        <v>60</v>
      </c>
      <c r="MDR84" s="589" t="s">
        <v>60</v>
      </c>
      <c r="MDS84" s="589" t="s">
        <v>60</v>
      </c>
      <c r="MDT84" s="589" t="s">
        <v>60</v>
      </c>
      <c r="MDU84" s="589" t="s">
        <v>60</v>
      </c>
      <c r="MDV84" s="589" t="s">
        <v>60</v>
      </c>
      <c r="MDW84" s="589" t="s">
        <v>60</v>
      </c>
      <c r="MDX84" s="589" t="s">
        <v>60</v>
      </c>
      <c r="MDY84" s="589" t="s">
        <v>60</v>
      </c>
      <c r="MDZ84" s="589" t="s">
        <v>60</v>
      </c>
      <c r="MEA84" s="589" t="s">
        <v>60</v>
      </c>
      <c r="MEB84" s="589" t="s">
        <v>60</v>
      </c>
      <c r="MEC84" s="589" t="s">
        <v>60</v>
      </c>
      <c r="MED84" s="589" t="s">
        <v>60</v>
      </c>
      <c r="MEE84" s="589" t="s">
        <v>60</v>
      </c>
      <c r="MEF84" s="589" t="s">
        <v>60</v>
      </c>
      <c r="MEG84" s="589" t="s">
        <v>60</v>
      </c>
      <c r="MEH84" s="589" t="s">
        <v>60</v>
      </c>
      <c r="MEI84" s="589" t="s">
        <v>60</v>
      </c>
      <c r="MEJ84" s="589" t="s">
        <v>60</v>
      </c>
      <c r="MEK84" s="589" t="s">
        <v>60</v>
      </c>
      <c r="MEL84" s="589" t="s">
        <v>60</v>
      </c>
      <c r="MEM84" s="589" t="s">
        <v>60</v>
      </c>
      <c r="MEN84" s="589" t="s">
        <v>60</v>
      </c>
      <c r="MEO84" s="589" t="s">
        <v>60</v>
      </c>
      <c r="MEP84" s="589" t="s">
        <v>60</v>
      </c>
      <c r="MEQ84" s="589" t="s">
        <v>60</v>
      </c>
      <c r="MER84" s="589" t="s">
        <v>60</v>
      </c>
      <c r="MES84" s="589" t="s">
        <v>60</v>
      </c>
      <c r="MET84" s="589" t="s">
        <v>60</v>
      </c>
      <c r="MEU84" s="589" t="s">
        <v>60</v>
      </c>
      <c r="MEV84" s="589" t="s">
        <v>60</v>
      </c>
      <c r="MEW84" s="589" t="s">
        <v>60</v>
      </c>
      <c r="MEX84" s="589" t="s">
        <v>60</v>
      </c>
      <c r="MEY84" s="589" t="s">
        <v>60</v>
      </c>
      <c r="MEZ84" s="589" t="s">
        <v>60</v>
      </c>
      <c r="MFA84" s="589" t="s">
        <v>60</v>
      </c>
      <c r="MFB84" s="589" t="s">
        <v>60</v>
      </c>
      <c r="MFC84" s="589" t="s">
        <v>60</v>
      </c>
      <c r="MFD84" s="589" t="s">
        <v>60</v>
      </c>
      <c r="MFE84" s="589" t="s">
        <v>60</v>
      </c>
      <c r="MFF84" s="589" t="s">
        <v>60</v>
      </c>
      <c r="MFG84" s="589" t="s">
        <v>60</v>
      </c>
      <c r="MFH84" s="589" t="s">
        <v>60</v>
      </c>
      <c r="MFI84" s="589" t="s">
        <v>60</v>
      </c>
      <c r="MFJ84" s="589" t="s">
        <v>60</v>
      </c>
      <c r="MFK84" s="589" t="s">
        <v>60</v>
      </c>
      <c r="MFL84" s="589" t="s">
        <v>60</v>
      </c>
      <c r="MFM84" s="589" t="s">
        <v>60</v>
      </c>
      <c r="MFN84" s="589" t="s">
        <v>60</v>
      </c>
      <c r="MFO84" s="589" t="s">
        <v>60</v>
      </c>
      <c r="MFP84" s="589" t="s">
        <v>60</v>
      </c>
      <c r="MFQ84" s="589" t="s">
        <v>60</v>
      </c>
      <c r="MFR84" s="589" t="s">
        <v>60</v>
      </c>
      <c r="MFS84" s="589" t="s">
        <v>60</v>
      </c>
      <c r="MFT84" s="589" t="s">
        <v>60</v>
      </c>
      <c r="MFU84" s="589" t="s">
        <v>60</v>
      </c>
      <c r="MFV84" s="589" t="s">
        <v>60</v>
      </c>
      <c r="MFW84" s="589" t="s">
        <v>60</v>
      </c>
      <c r="MFX84" s="589" t="s">
        <v>60</v>
      </c>
      <c r="MFY84" s="589" t="s">
        <v>60</v>
      </c>
      <c r="MFZ84" s="589" t="s">
        <v>60</v>
      </c>
      <c r="MGA84" s="589" t="s">
        <v>60</v>
      </c>
      <c r="MGB84" s="589" t="s">
        <v>60</v>
      </c>
      <c r="MGC84" s="589" t="s">
        <v>60</v>
      </c>
      <c r="MGD84" s="589" t="s">
        <v>60</v>
      </c>
      <c r="MGE84" s="589" t="s">
        <v>60</v>
      </c>
      <c r="MGF84" s="589" t="s">
        <v>60</v>
      </c>
      <c r="MGG84" s="589" t="s">
        <v>60</v>
      </c>
      <c r="MGH84" s="589" t="s">
        <v>60</v>
      </c>
      <c r="MGI84" s="589" t="s">
        <v>60</v>
      </c>
      <c r="MGJ84" s="589" t="s">
        <v>60</v>
      </c>
      <c r="MGK84" s="589" t="s">
        <v>60</v>
      </c>
      <c r="MGL84" s="589" t="s">
        <v>60</v>
      </c>
      <c r="MGM84" s="589" t="s">
        <v>60</v>
      </c>
      <c r="MGN84" s="589" t="s">
        <v>60</v>
      </c>
      <c r="MGO84" s="589" t="s">
        <v>60</v>
      </c>
      <c r="MGP84" s="589" t="s">
        <v>60</v>
      </c>
      <c r="MGQ84" s="589" t="s">
        <v>60</v>
      </c>
      <c r="MGR84" s="589" t="s">
        <v>60</v>
      </c>
      <c r="MGS84" s="589" t="s">
        <v>60</v>
      </c>
      <c r="MGT84" s="589" t="s">
        <v>60</v>
      </c>
      <c r="MGU84" s="589" t="s">
        <v>60</v>
      </c>
      <c r="MGV84" s="589" t="s">
        <v>60</v>
      </c>
      <c r="MGW84" s="589" t="s">
        <v>60</v>
      </c>
      <c r="MGX84" s="589" t="s">
        <v>60</v>
      </c>
      <c r="MGY84" s="589" t="s">
        <v>60</v>
      </c>
      <c r="MGZ84" s="589" t="s">
        <v>60</v>
      </c>
      <c r="MHA84" s="589" t="s">
        <v>60</v>
      </c>
      <c r="MHB84" s="589" t="s">
        <v>60</v>
      </c>
      <c r="MHC84" s="589" t="s">
        <v>60</v>
      </c>
      <c r="MHD84" s="589" t="s">
        <v>60</v>
      </c>
      <c r="MHE84" s="589" t="s">
        <v>60</v>
      </c>
      <c r="MHF84" s="589" t="s">
        <v>60</v>
      </c>
      <c r="MHG84" s="589" t="s">
        <v>60</v>
      </c>
      <c r="MHH84" s="589" t="s">
        <v>60</v>
      </c>
      <c r="MHI84" s="589" t="s">
        <v>60</v>
      </c>
      <c r="MHJ84" s="589" t="s">
        <v>60</v>
      </c>
      <c r="MHK84" s="589" t="s">
        <v>60</v>
      </c>
      <c r="MHL84" s="589" t="s">
        <v>60</v>
      </c>
      <c r="MHM84" s="589" t="s">
        <v>60</v>
      </c>
      <c r="MHN84" s="589" t="s">
        <v>60</v>
      </c>
      <c r="MHO84" s="589" t="s">
        <v>60</v>
      </c>
      <c r="MHP84" s="589" t="s">
        <v>60</v>
      </c>
      <c r="MHQ84" s="589" t="s">
        <v>60</v>
      </c>
      <c r="MHR84" s="589" t="s">
        <v>60</v>
      </c>
      <c r="MHS84" s="589" t="s">
        <v>60</v>
      </c>
      <c r="MHT84" s="589" t="s">
        <v>60</v>
      </c>
      <c r="MHU84" s="589" t="s">
        <v>60</v>
      </c>
      <c r="MHV84" s="589" t="s">
        <v>60</v>
      </c>
      <c r="MHW84" s="589" t="s">
        <v>60</v>
      </c>
      <c r="MHX84" s="589" t="s">
        <v>60</v>
      </c>
      <c r="MHY84" s="589" t="s">
        <v>60</v>
      </c>
      <c r="MHZ84" s="589" t="s">
        <v>60</v>
      </c>
      <c r="MIA84" s="589" t="s">
        <v>60</v>
      </c>
      <c r="MIB84" s="589" t="s">
        <v>60</v>
      </c>
      <c r="MIC84" s="589" t="s">
        <v>60</v>
      </c>
      <c r="MID84" s="589" t="s">
        <v>60</v>
      </c>
      <c r="MIE84" s="589" t="s">
        <v>60</v>
      </c>
      <c r="MIF84" s="589" t="s">
        <v>60</v>
      </c>
      <c r="MIG84" s="589" t="s">
        <v>60</v>
      </c>
      <c r="MIH84" s="589" t="s">
        <v>60</v>
      </c>
      <c r="MII84" s="589" t="s">
        <v>60</v>
      </c>
      <c r="MIJ84" s="589" t="s">
        <v>60</v>
      </c>
      <c r="MIK84" s="589" t="s">
        <v>60</v>
      </c>
      <c r="MIL84" s="589" t="s">
        <v>60</v>
      </c>
      <c r="MIM84" s="589" t="s">
        <v>60</v>
      </c>
      <c r="MIN84" s="589" t="s">
        <v>60</v>
      </c>
      <c r="MIO84" s="589" t="s">
        <v>60</v>
      </c>
      <c r="MIP84" s="589" t="s">
        <v>60</v>
      </c>
      <c r="MIQ84" s="589" t="s">
        <v>60</v>
      </c>
      <c r="MIR84" s="589" t="s">
        <v>60</v>
      </c>
      <c r="MIS84" s="589" t="s">
        <v>60</v>
      </c>
      <c r="MIT84" s="589" t="s">
        <v>60</v>
      </c>
      <c r="MIU84" s="589" t="s">
        <v>60</v>
      </c>
      <c r="MIV84" s="589" t="s">
        <v>60</v>
      </c>
      <c r="MIW84" s="589" t="s">
        <v>60</v>
      </c>
      <c r="MIX84" s="589" t="s">
        <v>60</v>
      </c>
      <c r="MIY84" s="589" t="s">
        <v>60</v>
      </c>
      <c r="MIZ84" s="589" t="s">
        <v>60</v>
      </c>
      <c r="MJA84" s="589" t="s">
        <v>60</v>
      </c>
      <c r="MJB84" s="589" t="s">
        <v>60</v>
      </c>
      <c r="MJC84" s="589" t="s">
        <v>60</v>
      </c>
      <c r="MJD84" s="589" t="s">
        <v>60</v>
      </c>
      <c r="MJE84" s="589" t="s">
        <v>60</v>
      </c>
      <c r="MJF84" s="589" t="s">
        <v>60</v>
      </c>
      <c r="MJG84" s="589" t="s">
        <v>60</v>
      </c>
      <c r="MJH84" s="589" t="s">
        <v>60</v>
      </c>
      <c r="MJI84" s="589" t="s">
        <v>60</v>
      </c>
      <c r="MJJ84" s="589" t="s">
        <v>60</v>
      </c>
      <c r="MJK84" s="589" t="s">
        <v>60</v>
      </c>
      <c r="MJL84" s="589" t="s">
        <v>60</v>
      </c>
      <c r="MJM84" s="589" t="s">
        <v>60</v>
      </c>
      <c r="MJN84" s="589" t="s">
        <v>60</v>
      </c>
      <c r="MJO84" s="589" t="s">
        <v>60</v>
      </c>
      <c r="MJP84" s="589" t="s">
        <v>60</v>
      </c>
      <c r="MJQ84" s="589" t="s">
        <v>60</v>
      </c>
      <c r="MJR84" s="589" t="s">
        <v>60</v>
      </c>
      <c r="MJS84" s="589" t="s">
        <v>60</v>
      </c>
      <c r="MJT84" s="589" t="s">
        <v>60</v>
      </c>
      <c r="MJU84" s="589" t="s">
        <v>60</v>
      </c>
      <c r="MJV84" s="589" t="s">
        <v>60</v>
      </c>
      <c r="MJW84" s="589" t="s">
        <v>60</v>
      </c>
      <c r="MJX84" s="589" t="s">
        <v>60</v>
      </c>
      <c r="MJY84" s="589" t="s">
        <v>60</v>
      </c>
      <c r="MJZ84" s="589" t="s">
        <v>60</v>
      </c>
      <c r="MKA84" s="589" t="s">
        <v>60</v>
      </c>
      <c r="MKB84" s="589" t="s">
        <v>60</v>
      </c>
      <c r="MKC84" s="589" t="s">
        <v>60</v>
      </c>
      <c r="MKD84" s="589" t="s">
        <v>60</v>
      </c>
      <c r="MKE84" s="589" t="s">
        <v>60</v>
      </c>
      <c r="MKF84" s="589" t="s">
        <v>60</v>
      </c>
      <c r="MKG84" s="589" t="s">
        <v>60</v>
      </c>
      <c r="MKH84" s="589" t="s">
        <v>60</v>
      </c>
      <c r="MKI84" s="589" t="s">
        <v>60</v>
      </c>
      <c r="MKJ84" s="589" t="s">
        <v>60</v>
      </c>
      <c r="MKK84" s="589" t="s">
        <v>60</v>
      </c>
      <c r="MKL84" s="589" t="s">
        <v>60</v>
      </c>
      <c r="MKM84" s="589" t="s">
        <v>60</v>
      </c>
      <c r="MKN84" s="589" t="s">
        <v>60</v>
      </c>
      <c r="MKO84" s="589" t="s">
        <v>60</v>
      </c>
      <c r="MKP84" s="589" t="s">
        <v>60</v>
      </c>
      <c r="MKQ84" s="589" t="s">
        <v>60</v>
      </c>
      <c r="MKR84" s="589" t="s">
        <v>60</v>
      </c>
      <c r="MKS84" s="589" t="s">
        <v>60</v>
      </c>
      <c r="MKT84" s="589" t="s">
        <v>60</v>
      </c>
      <c r="MKU84" s="589" t="s">
        <v>60</v>
      </c>
      <c r="MKV84" s="589" t="s">
        <v>60</v>
      </c>
      <c r="MKW84" s="589" t="s">
        <v>60</v>
      </c>
      <c r="MKX84" s="589" t="s">
        <v>60</v>
      </c>
      <c r="MKY84" s="589" t="s">
        <v>60</v>
      </c>
      <c r="MKZ84" s="589" t="s">
        <v>60</v>
      </c>
      <c r="MLA84" s="589" t="s">
        <v>60</v>
      </c>
      <c r="MLB84" s="589" t="s">
        <v>60</v>
      </c>
      <c r="MLC84" s="589" t="s">
        <v>60</v>
      </c>
      <c r="MLD84" s="589" t="s">
        <v>60</v>
      </c>
      <c r="MLE84" s="589" t="s">
        <v>60</v>
      </c>
      <c r="MLF84" s="589" t="s">
        <v>60</v>
      </c>
      <c r="MLG84" s="589" t="s">
        <v>60</v>
      </c>
      <c r="MLH84" s="589" t="s">
        <v>60</v>
      </c>
      <c r="MLI84" s="589" t="s">
        <v>60</v>
      </c>
      <c r="MLJ84" s="589" t="s">
        <v>60</v>
      </c>
      <c r="MLK84" s="589" t="s">
        <v>60</v>
      </c>
      <c r="MLL84" s="589" t="s">
        <v>60</v>
      </c>
      <c r="MLM84" s="589" t="s">
        <v>60</v>
      </c>
      <c r="MLN84" s="589" t="s">
        <v>60</v>
      </c>
      <c r="MLO84" s="589" t="s">
        <v>60</v>
      </c>
      <c r="MLP84" s="589" t="s">
        <v>60</v>
      </c>
      <c r="MLQ84" s="589" t="s">
        <v>60</v>
      </c>
      <c r="MLR84" s="589" t="s">
        <v>60</v>
      </c>
      <c r="MLS84" s="589" t="s">
        <v>60</v>
      </c>
      <c r="MLT84" s="589" t="s">
        <v>60</v>
      </c>
      <c r="MLU84" s="589" t="s">
        <v>60</v>
      </c>
      <c r="MLV84" s="589" t="s">
        <v>60</v>
      </c>
      <c r="MLW84" s="589" t="s">
        <v>60</v>
      </c>
      <c r="MLX84" s="589" t="s">
        <v>60</v>
      </c>
      <c r="MLY84" s="589" t="s">
        <v>60</v>
      </c>
      <c r="MLZ84" s="589" t="s">
        <v>60</v>
      </c>
      <c r="MMA84" s="589" t="s">
        <v>60</v>
      </c>
      <c r="MMB84" s="589" t="s">
        <v>60</v>
      </c>
      <c r="MMC84" s="589" t="s">
        <v>60</v>
      </c>
      <c r="MMD84" s="589" t="s">
        <v>60</v>
      </c>
      <c r="MME84" s="589" t="s">
        <v>60</v>
      </c>
      <c r="MMF84" s="589" t="s">
        <v>60</v>
      </c>
      <c r="MMG84" s="589" t="s">
        <v>60</v>
      </c>
      <c r="MMH84" s="589" t="s">
        <v>60</v>
      </c>
      <c r="MMI84" s="589" t="s">
        <v>60</v>
      </c>
      <c r="MMJ84" s="589" t="s">
        <v>60</v>
      </c>
      <c r="MMK84" s="589" t="s">
        <v>60</v>
      </c>
      <c r="MML84" s="589" t="s">
        <v>60</v>
      </c>
      <c r="MMM84" s="589" t="s">
        <v>60</v>
      </c>
      <c r="MMN84" s="589" t="s">
        <v>60</v>
      </c>
      <c r="MMO84" s="589" t="s">
        <v>60</v>
      </c>
      <c r="MMP84" s="589" t="s">
        <v>60</v>
      </c>
      <c r="MMQ84" s="589" t="s">
        <v>60</v>
      </c>
      <c r="MMR84" s="589" t="s">
        <v>60</v>
      </c>
      <c r="MMS84" s="589" t="s">
        <v>60</v>
      </c>
      <c r="MMT84" s="589" t="s">
        <v>60</v>
      </c>
      <c r="MMU84" s="589" t="s">
        <v>60</v>
      </c>
      <c r="MMV84" s="589" t="s">
        <v>60</v>
      </c>
      <c r="MMW84" s="589" t="s">
        <v>60</v>
      </c>
      <c r="MMX84" s="589" t="s">
        <v>60</v>
      </c>
      <c r="MMY84" s="589" t="s">
        <v>60</v>
      </c>
      <c r="MMZ84" s="589" t="s">
        <v>60</v>
      </c>
      <c r="MNA84" s="589" t="s">
        <v>60</v>
      </c>
      <c r="MNB84" s="589" t="s">
        <v>60</v>
      </c>
      <c r="MNC84" s="589" t="s">
        <v>60</v>
      </c>
      <c r="MND84" s="589" t="s">
        <v>60</v>
      </c>
      <c r="MNE84" s="589" t="s">
        <v>60</v>
      </c>
      <c r="MNF84" s="589" t="s">
        <v>60</v>
      </c>
      <c r="MNG84" s="589" t="s">
        <v>60</v>
      </c>
      <c r="MNH84" s="589" t="s">
        <v>60</v>
      </c>
      <c r="MNI84" s="589" t="s">
        <v>60</v>
      </c>
      <c r="MNJ84" s="589" t="s">
        <v>60</v>
      </c>
      <c r="MNK84" s="589" t="s">
        <v>60</v>
      </c>
      <c r="MNL84" s="589" t="s">
        <v>60</v>
      </c>
      <c r="MNM84" s="589" t="s">
        <v>60</v>
      </c>
      <c r="MNN84" s="589" t="s">
        <v>60</v>
      </c>
      <c r="MNO84" s="589" t="s">
        <v>60</v>
      </c>
      <c r="MNP84" s="589" t="s">
        <v>60</v>
      </c>
      <c r="MNQ84" s="589" t="s">
        <v>60</v>
      </c>
      <c r="MNR84" s="589" t="s">
        <v>60</v>
      </c>
      <c r="MNS84" s="589" t="s">
        <v>60</v>
      </c>
      <c r="MNT84" s="589" t="s">
        <v>60</v>
      </c>
      <c r="MNU84" s="589" t="s">
        <v>60</v>
      </c>
      <c r="MNV84" s="589" t="s">
        <v>60</v>
      </c>
      <c r="MNW84" s="589" t="s">
        <v>60</v>
      </c>
      <c r="MNX84" s="589" t="s">
        <v>60</v>
      </c>
      <c r="MNY84" s="589" t="s">
        <v>60</v>
      </c>
      <c r="MNZ84" s="589" t="s">
        <v>60</v>
      </c>
      <c r="MOA84" s="589" t="s">
        <v>60</v>
      </c>
      <c r="MOB84" s="589" t="s">
        <v>60</v>
      </c>
      <c r="MOC84" s="589" t="s">
        <v>60</v>
      </c>
      <c r="MOD84" s="589" t="s">
        <v>60</v>
      </c>
      <c r="MOE84" s="589" t="s">
        <v>60</v>
      </c>
      <c r="MOF84" s="589" t="s">
        <v>60</v>
      </c>
      <c r="MOG84" s="589" t="s">
        <v>60</v>
      </c>
      <c r="MOH84" s="589" t="s">
        <v>60</v>
      </c>
      <c r="MOI84" s="589" t="s">
        <v>60</v>
      </c>
      <c r="MOJ84" s="589" t="s">
        <v>60</v>
      </c>
      <c r="MOK84" s="589" t="s">
        <v>60</v>
      </c>
      <c r="MOL84" s="589" t="s">
        <v>60</v>
      </c>
      <c r="MOM84" s="589" t="s">
        <v>60</v>
      </c>
      <c r="MON84" s="589" t="s">
        <v>60</v>
      </c>
      <c r="MOO84" s="589" t="s">
        <v>60</v>
      </c>
      <c r="MOP84" s="589" t="s">
        <v>60</v>
      </c>
      <c r="MOQ84" s="589" t="s">
        <v>60</v>
      </c>
      <c r="MOR84" s="589" t="s">
        <v>60</v>
      </c>
      <c r="MOS84" s="589" t="s">
        <v>60</v>
      </c>
      <c r="MOT84" s="589" t="s">
        <v>60</v>
      </c>
      <c r="MOU84" s="589" t="s">
        <v>60</v>
      </c>
      <c r="MOV84" s="589" t="s">
        <v>60</v>
      </c>
      <c r="MOW84" s="589" t="s">
        <v>60</v>
      </c>
      <c r="MOX84" s="589" t="s">
        <v>60</v>
      </c>
      <c r="MOY84" s="589" t="s">
        <v>60</v>
      </c>
      <c r="MOZ84" s="589" t="s">
        <v>60</v>
      </c>
      <c r="MPA84" s="589" t="s">
        <v>60</v>
      </c>
      <c r="MPB84" s="589" t="s">
        <v>60</v>
      </c>
      <c r="MPC84" s="589" t="s">
        <v>60</v>
      </c>
      <c r="MPD84" s="589" t="s">
        <v>60</v>
      </c>
      <c r="MPE84" s="589" t="s">
        <v>60</v>
      </c>
      <c r="MPF84" s="589" t="s">
        <v>60</v>
      </c>
      <c r="MPG84" s="589" t="s">
        <v>60</v>
      </c>
      <c r="MPH84" s="589" t="s">
        <v>60</v>
      </c>
      <c r="MPI84" s="589" t="s">
        <v>60</v>
      </c>
      <c r="MPJ84" s="589" t="s">
        <v>60</v>
      </c>
      <c r="MPK84" s="589" t="s">
        <v>60</v>
      </c>
      <c r="MPL84" s="589" t="s">
        <v>60</v>
      </c>
      <c r="MPM84" s="589" t="s">
        <v>60</v>
      </c>
      <c r="MPN84" s="589" t="s">
        <v>60</v>
      </c>
      <c r="MPO84" s="589" t="s">
        <v>60</v>
      </c>
      <c r="MPP84" s="589" t="s">
        <v>60</v>
      </c>
      <c r="MPQ84" s="589" t="s">
        <v>60</v>
      </c>
      <c r="MPR84" s="589" t="s">
        <v>60</v>
      </c>
      <c r="MPS84" s="589" t="s">
        <v>60</v>
      </c>
      <c r="MPT84" s="589" t="s">
        <v>60</v>
      </c>
      <c r="MPU84" s="589" t="s">
        <v>60</v>
      </c>
      <c r="MPV84" s="589" t="s">
        <v>60</v>
      </c>
      <c r="MPW84" s="589" t="s">
        <v>60</v>
      </c>
      <c r="MPX84" s="589" t="s">
        <v>60</v>
      </c>
      <c r="MPY84" s="589" t="s">
        <v>60</v>
      </c>
      <c r="MPZ84" s="589" t="s">
        <v>60</v>
      </c>
      <c r="MQA84" s="589" t="s">
        <v>60</v>
      </c>
      <c r="MQB84" s="589" t="s">
        <v>60</v>
      </c>
      <c r="MQC84" s="589" t="s">
        <v>60</v>
      </c>
      <c r="MQD84" s="589" t="s">
        <v>60</v>
      </c>
      <c r="MQE84" s="589" t="s">
        <v>60</v>
      </c>
      <c r="MQF84" s="589" t="s">
        <v>60</v>
      </c>
      <c r="MQG84" s="589" t="s">
        <v>60</v>
      </c>
      <c r="MQH84" s="589" t="s">
        <v>60</v>
      </c>
      <c r="MQI84" s="589" t="s">
        <v>60</v>
      </c>
      <c r="MQJ84" s="589" t="s">
        <v>60</v>
      </c>
      <c r="MQK84" s="589" t="s">
        <v>60</v>
      </c>
      <c r="MQL84" s="589" t="s">
        <v>60</v>
      </c>
      <c r="MQM84" s="589" t="s">
        <v>60</v>
      </c>
      <c r="MQN84" s="589" t="s">
        <v>60</v>
      </c>
      <c r="MQO84" s="589" t="s">
        <v>60</v>
      </c>
      <c r="MQP84" s="589" t="s">
        <v>60</v>
      </c>
      <c r="MQQ84" s="589" t="s">
        <v>60</v>
      </c>
      <c r="MQR84" s="589" t="s">
        <v>60</v>
      </c>
      <c r="MQS84" s="589" t="s">
        <v>60</v>
      </c>
      <c r="MQT84" s="589" t="s">
        <v>60</v>
      </c>
      <c r="MQU84" s="589" t="s">
        <v>60</v>
      </c>
      <c r="MQV84" s="589" t="s">
        <v>60</v>
      </c>
      <c r="MQW84" s="589" t="s">
        <v>60</v>
      </c>
      <c r="MQX84" s="589" t="s">
        <v>60</v>
      </c>
      <c r="MQY84" s="589" t="s">
        <v>60</v>
      </c>
      <c r="MQZ84" s="589" t="s">
        <v>60</v>
      </c>
      <c r="MRA84" s="589" t="s">
        <v>60</v>
      </c>
      <c r="MRB84" s="589" t="s">
        <v>60</v>
      </c>
      <c r="MRC84" s="589" t="s">
        <v>60</v>
      </c>
      <c r="MRD84" s="589" t="s">
        <v>60</v>
      </c>
      <c r="MRE84" s="589" t="s">
        <v>60</v>
      </c>
      <c r="MRF84" s="589" t="s">
        <v>60</v>
      </c>
      <c r="MRG84" s="589" t="s">
        <v>60</v>
      </c>
      <c r="MRH84" s="589" t="s">
        <v>60</v>
      </c>
      <c r="MRI84" s="589" t="s">
        <v>60</v>
      </c>
      <c r="MRJ84" s="589" t="s">
        <v>60</v>
      </c>
      <c r="MRK84" s="589" t="s">
        <v>60</v>
      </c>
      <c r="MRL84" s="589" t="s">
        <v>60</v>
      </c>
      <c r="MRM84" s="589" t="s">
        <v>60</v>
      </c>
      <c r="MRN84" s="589" t="s">
        <v>60</v>
      </c>
      <c r="MRO84" s="589" t="s">
        <v>60</v>
      </c>
      <c r="MRP84" s="589" t="s">
        <v>60</v>
      </c>
      <c r="MRQ84" s="589" t="s">
        <v>60</v>
      </c>
      <c r="MRR84" s="589" t="s">
        <v>60</v>
      </c>
      <c r="MRS84" s="589" t="s">
        <v>60</v>
      </c>
      <c r="MRT84" s="589" t="s">
        <v>60</v>
      </c>
      <c r="MRU84" s="589" t="s">
        <v>60</v>
      </c>
      <c r="MRV84" s="589" t="s">
        <v>60</v>
      </c>
      <c r="MRW84" s="589" t="s">
        <v>60</v>
      </c>
      <c r="MRX84" s="589" t="s">
        <v>60</v>
      </c>
      <c r="MRY84" s="589" t="s">
        <v>60</v>
      </c>
      <c r="MRZ84" s="589" t="s">
        <v>60</v>
      </c>
      <c r="MSA84" s="589" t="s">
        <v>60</v>
      </c>
      <c r="MSB84" s="589" t="s">
        <v>60</v>
      </c>
      <c r="MSC84" s="589" t="s">
        <v>60</v>
      </c>
      <c r="MSD84" s="589" t="s">
        <v>60</v>
      </c>
      <c r="MSE84" s="589" t="s">
        <v>60</v>
      </c>
      <c r="MSF84" s="589" t="s">
        <v>60</v>
      </c>
      <c r="MSG84" s="589" t="s">
        <v>60</v>
      </c>
      <c r="MSH84" s="589" t="s">
        <v>60</v>
      </c>
      <c r="MSI84" s="589" t="s">
        <v>60</v>
      </c>
      <c r="MSJ84" s="589" t="s">
        <v>60</v>
      </c>
      <c r="MSK84" s="589" t="s">
        <v>60</v>
      </c>
      <c r="MSL84" s="589" t="s">
        <v>60</v>
      </c>
      <c r="MSM84" s="589" t="s">
        <v>60</v>
      </c>
      <c r="MSN84" s="589" t="s">
        <v>60</v>
      </c>
      <c r="MSO84" s="589" t="s">
        <v>60</v>
      </c>
      <c r="MSP84" s="589" t="s">
        <v>60</v>
      </c>
      <c r="MSQ84" s="589" t="s">
        <v>60</v>
      </c>
      <c r="MSR84" s="589" t="s">
        <v>60</v>
      </c>
      <c r="MSS84" s="589" t="s">
        <v>60</v>
      </c>
      <c r="MST84" s="589" t="s">
        <v>60</v>
      </c>
      <c r="MSU84" s="589" t="s">
        <v>60</v>
      </c>
      <c r="MSV84" s="589" t="s">
        <v>60</v>
      </c>
      <c r="MSW84" s="589" t="s">
        <v>60</v>
      </c>
      <c r="MSX84" s="589" t="s">
        <v>60</v>
      </c>
      <c r="MSY84" s="589" t="s">
        <v>60</v>
      </c>
      <c r="MSZ84" s="589" t="s">
        <v>60</v>
      </c>
      <c r="MTA84" s="589" t="s">
        <v>60</v>
      </c>
      <c r="MTB84" s="589" t="s">
        <v>60</v>
      </c>
      <c r="MTC84" s="589" t="s">
        <v>60</v>
      </c>
      <c r="MTD84" s="589" t="s">
        <v>60</v>
      </c>
      <c r="MTE84" s="589" t="s">
        <v>60</v>
      </c>
      <c r="MTF84" s="589" t="s">
        <v>60</v>
      </c>
      <c r="MTG84" s="589" t="s">
        <v>60</v>
      </c>
      <c r="MTH84" s="589" t="s">
        <v>60</v>
      </c>
      <c r="MTI84" s="589" t="s">
        <v>60</v>
      </c>
      <c r="MTJ84" s="589" t="s">
        <v>60</v>
      </c>
      <c r="MTK84" s="589" t="s">
        <v>60</v>
      </c>
      <c r="MTL84" s="589" t="s">
        <v>60</v>
      </c>
      <c r="MTM84" s="589" t="s">
        <v>60</v>
      </c>
      <c r="MTN84" s="589" t="s">
        <v>60</v>
      </c>
      <c r="MTO84" s="589" t="s">
        <v>60</v>
      </c>
      <c r="MTP84" s="589" t="s">
        <v>60</v>
      </c>
      <c r="MTQ84" s="589" t="s">
        <v>60</v>
      </c>
      <c r="MTR84" s="589" t="s">
        <v>60</v>
      </c>
      <c r="MTS84" s="589" t="s">
        <v>60</v>
      </c>
      <c r="MTT84" s="589" t="s">
        <v>60</v>
      </c>
      <c r="MTU84" s="589" t="s">
        <v>60</v>
      </c>
      <c r="MTV84" s="589" t="s">
        <v>60</v>
      </c>
      <c r="MTW84" s="589" t="s">
        <v>60</v>
      </c>
      <c r="MTX84" s="589" t="s">
        <v>60</v>
      </c>
      <c r="MTY84" s="589" t="s">
        <v>60</v>
      </c>
      <c r="MTZ84" s="589" t="s">
        <v>60</v>
      </c>
      <c r="MUA84" s="589" t="s">
        <v>60</v>
      </c>
      <c r="MUB84" s="589" t="s">
        <v>60</v>
      </c>
      <c r="MUC84" s="589" t="s">
        <v>60</v>
      </c>
      <c r="MUD84" s="589" t="s">
        <v>60</v>
      </c>
      <c r="MUE84" s="589" t="s">
        <v>60</v>
      </c>
      <c r="MUF84" s="589" t="s">
        <v>60</v>
      </c>
      <c r="MUG84" s="589" t="s">
        <v>60</v>
      </c>
      <c r="MUH84" s="589" t="s">
        <v>60</v>
      </c>
      <c r="MUI84" s="589" t="s">
        <v>60</v>
      </c>
      <c r="MUJ84" s="589" t="s">
        <v>60</v>
      </c>
      <c r="MUK84" s="589" t="s">
        <v>60</v>
      </c>
      <c r="MUL84" s="589" t="s">
        <v>60</v>
      </c>
      <c r="MUM84" s="589" t="s">
        <v>60</v>
      </c>
      <c r="MUN84" s="589" t="s">
        <v>60</v>
      </c>
      <c r="MUO84" s="589" t="s">
        <v>60</v>
      </c>
      <c r="MUP84" s="589" t="s">
        <v>60</v>
      </c>
      <c r="MUQ84" s="589" t="s">
        <v>60</v>
      </c>
      <c r="MUR84" s="589" t="s">
        <v>60</v>
      </c>
      <c r="MUS84" s="589" t="s">
        <v>60</v>
      </c>
      <c r="MUT84" s="589" t="s">
        <v>60</v>
      </c>
      <c r="MUU84" s="589" t="s">
        <v>60</v>
      </c>
      <c r="MUV84" s="589" t="s">
        <v>60</v>
      </c>
      <c r="MUW84" s="589" t="s">
        <v>60</v>
      </c>
      <c r="MUX84" s="589" t="s">
        <v>60</v>
      </c>
      <c r="MUY84" s="589" t="s">
        <v>60</v>
      </c>
      <c r="MUZ84" s="589" t="s">
        <v>60</v>
      </c>
      <c r="MVA84" s="589" t="s">
        <v>60</v>
      </c>
      <c r="MVB84" s="589" t="s">
        <v>60</v>
      </c>
      <c r="MVC84" s="589" t="s">
        <v>60</v>
      </c>
      <c r="MVD84" s="589" t="s">
        <v>60</v>
      </c>
      <c r="MVE84" s="589" t="s">
        <v>60</v>
      </c>
      <c r="MVF84" s="589" t="s">
        <v>60</v>
      </c>
      <c r="MVG84" s="589" t="s">
        <v>60</v>
      </c>
      <c r="MVH84" s="589" t="s">
        <v>60</v>
      </c>
      <c r="MVI84" s="589" t="s">
        <v>60</v>
      </c>
      <c r="MVJ84" s="589" t="s">
        <v>60</v>
      </c>
      <c r="MVK84" s="589" t="s">
        <v>60</v>
      </c>
      <c r="MVL84" s="589" t="s">
        <v>60</v>
      </c>
      <c r="MVM84" s="589" t="s">
        <v>60</v>
      </c>
      <c r="MVN84" s="589" t="s">
        <v>60</v>
      </c>
      <c r="MVO84" s="589" t="s">
        <v>60</v>
      </c>
      <c r="MVP84" s="589" t="s">
        <v>60</v>
      </c>
      <c r="MVQ84" s="589" t="s">
        <v>60</v>
      </c>
      <c r="MVR84" s="589" t="s">
        <v>60</v>
      </c>
      <c r="MVS84" s="589" t="s">
        <v>60</v>
      </c>
      <c r="MVT84" s="589" t="s">
        <v>60</v>
      </c>
      <c r="MVU84" s="589" t="s">
        <v>60</v>
      </c>
      <c r="MVV84" s="589" t="s">
        <v>60</v>
      </c>
      <c r="MVW84" s="589" t="s">
        <v>60</v>
      </c>
      <c r="MVX84" s="589" t="s">
        <v>60</v>
      </c>
      <c r="MVY84" s="589" t="s">
        <v>60</v>
      </c>
      <c r="MVZ84" s="589" t="s">
        <v>60</v>
      </c>
      <c r="MWA84" s="589" t="s">
        <v>60</v>
      </c>
      <c r="MWB84" s="589" t="s">
        <v>60</v>
      </c>
      <c r="MWC84" s="589" t="s">
        <v>60</v>
      </c>
      <c r="MWD84" s="589" t="s">
        <v>60</v>
      </c>
      <c r="MWE84" s="589" t="s">
        <v>60</v>
      </c>
      <c r="MWF84" s="589" t="s">
        <v>60</v>
      </c>
      <c r="MWG84" s="589" t="s">
        <v>60</v>
      </c>
      <c r="MWH84" s="589" t="s">
        <v>60</v>
      </c>
      <c r="MWI84" s="589" t="s">
        <v>60</v>
      </c>
      <c r="MWJ84" s="589" t="s">
        <v>60</v>
      </c>
      <c r="MWK84" s="589" t="s">
        <v>60</v>
      </c>
      <c r="MWL84" s="589" t="s">
        <v>60</v>
      </c>
      <c r="MWM84" s="589" t="s">
        <v>60</v>
      </c>
      <c r="MWN84" s="589" t="s">
        <v>60</v>
      </c>
      <c r="MWO84" s="589" t="s">
        <v>60</v>
      </c>
      <c r="MWP84" s="589" t="s">
        <v>60</v>
      </c>
      <c r="MWQ84" s="589" t="s">
        <v>60</v>
      </c>
      <c r="MWR84" s="589" t="s">
        <v>60</v>
      </c>
      <c r="MWS84" s="589" t="s">
        <v>60</v>
      </c>
      <c r="MWT84" s="589" t="s">
        <v>60</v>
      </c>
      <c r="MWU84" s="589" t="s">
        <v>60</v>
      </c>
      <c r="MWV84" s="589" t="s">
        <v>60</v>
      </c>
      <c r="MWW84" s="589" t="s">
        <v>60</v>
      </c>
      <c r="MWX84" s="589" t="s">
        <v>60</v>
      </c>
      <c r="MWY84" s="589" t="s">
        <v>60</v>
      </c>
      <c r="MWZ84" s="589" t="s">
        <v>60</v>
      </c>
      <c r="MXA84" s="589" t="s">
        <v>60</v>
      </c>
      <c r="MXB84" s="589" t="s">
        <v>60</v>
      </c>
      <c r="MXC84" s="589" t="s">
        <v>60</v>
      </c>
      <c r="MXD84" s="589" t="s">
        <v>60</v>
      </c>
      <c r="MXE84" s="589" t="s">
        <v>60</v>
      </c>
      <c r="MXF84" s="589" t="s">
        <v>60</v>
      </c>
      <c r="MXG84" s="589" t="s">
        <v>60</v>
      </c>
      <c r="MXH84" s="589" t="s">
        <v>60</v>
      </c>
      <c r="MXI84" s="589" t="s">
        <v>60</v>
      </c>
      <c r="MXJ84" s="589" t="s">
        <v>60</v>
      </c>
      <c r="MXK84" s="589" t="s">
        <v>60</v>
      </c>
      <c r="MXL84" s="589" t="s">
        <v>60</v>
      </c>
      <c r="MXM84" s="589" t="s">
        <v>60</v>
      </c>
      <c r="MXN84" s="589" t="s">
        <v>60</v>
      </c>
      <c r="MXO84" s="589" t="s">
        <v>60</v>
      </c>
      <c r="MXP84" s="589" t="s">
        <v>60</v>
      </c>
      <c r="MXQ84" s="589" t="s">
        <v>60</v>
      </c>
      <c r="MXR84" s="589" t="s">
        <v>60</v>
      </c>
      <c r="MXS84" s="589" t="s">
        <v>60</v>
      </c>
      <c r="MXT84" s="589" t="s">
        <v>60</v>
      </c>
      <c r="MXU84" s="589" t="s">
        <v>60</v>
      </c>
      <c r="MXV84" s="589" t="s">
        <v>60</v>
      </c>
      <c r="MXW84" s="589" t="s">
        <v>60</v>
      </c>
      <c r="MXX84" s="589" t="s">
        <v>60</v>
      </c>
      <c r="MXY84" s="589" t="s">
        <v>60</v>
      </c>
      <c r="MXZ84" s="589" t="s">
        <v>60</v>
      </c>
      <c r="MYA84" s="589" t="s">
        <v>60</v>
      </c>
      <c r="MYB84" s="589" t="s">
        <v>60</v>
      </c>
      <c r="MYC84" s="589" t="s">
        <v>60</v>
      </c>
      <c r="MYD84" s="589" t="s">
        <v>60</v>
      </c>
      <c r="MYE84" s="589" t="s">
        <v>60</v>
      </c>
      <c r="MYF84" s="589" t="s">
        <v>60</v>
      </c>
      <c r="MYG84" s="589" t="s">
        <v>60</v>
      </c>
      <c r="MYH84" s="589" t="s">
        <v>60</v>
      </c>
      <c r="MYI84" s="589" t="s">
        <v>60</v>
      </c>
      <c r="MYJ84" s="589" t="s">
        <v>60</v>
      </c>
      <c r="MYK84" s="589" t="s">
        <v>60</v>
      </c>
      <c r="MYL84" s="589" t="s">
        <v>60</v>
      </c>
      <c r="MYM84" s="589" t="s">
        <v>60</v>
      </c>
      <c r="MYN84" s="589" t="s">
        <v>60</v>
      </c>
      <c r="MYO84" s="589" t="s">
        <v>60</v>
      </c>
      <c r="MYP84" s="589" t="s">
        <v>60</v>
      </c>
      <c r="MYQ84" s="589" t="s">
        <v>60</v>
      </c>
      <c r="MYR84" s="589" t="s">
        <v>60</v>
      </c>
      <c r="MYS84" s="589" t="s">
        <v>60</v>
      </c>
      <c r="MYT84" s="589" t="s">
        <v>60</v>
      </c>
      <c r="MYU84" s="589" t="s">
        <v>60</v>
      </c>
      <c r="MYV84" s="589" t="s">
        <v>60</v>
      </c>
      <c r="MYW84" s="589" t="s">
        <v>60</v>
      </c>
      <c r="MYX84" s="589" t="s">
        <v>60</v>
      </c>
      <c r="MYY84" s="589" t="s">
        <v>60</v>
      </c>
      <c r="MYZ84" s="589" t="s">
        <v>60</v>
      </c>
      <c r="MZA84" s="589" t="s">
        <v>60</v>
      </c>
      <c r="MZB84" s="589" t="s">
        <v>60</v>
      </c>
      <c r="MZC84" s="589" t="s">
        <v>60</v>
      </c>
      <c r="MZD84" s="589" t="s">
        <v>60</v>
      </c>
      <c r="MZE84" s="589" t="s">
        <v>60</v>
      </c>
      <c r="MZF84" s="589" t="s">
        <v>60</v>
      </c>
      <c r="MZG84" s="589" t="s">
        <v>60</v>
      </c>
      <c r="MZH84" s="589" t="s">
        <v>60</v>
      </c>
      <c r="MZI84" s="589" t="s">
        <v>60</v>
      </c>
      <c r="MZJ84" s="589" t="s">
        <v>60</v>
      </c>
      <c r="MZK84" s="589" t="s">
        <v>60</v>
      </c>
      <c r="MZL84" s="589" t="s">
        <v>60</v>
      </c>
      <c r="MZM84" s="589" t="s">
        <v>60</v>
      </c>
      <c r="MZN84" s="589" t="s">
        <v>60</v>
      </c>
      <c r="MZO84" s="589" t="s">
        <v>60</v>
      </c>
      <c r="MZP84" s="589" t="s">
        <v>60</v>
      </c>
      <c r="MZQ84" s="589" t="s">
        <v>60</v>
      </c>
      <c r="MZR84" s="589" t="s">
        <v>60</v>
      </c>
      <c r="MZS84" s="589" t="s">
        <v>60</v>
      </c>
      <c r="MZT84" s="589" t="s">
        <v>60</v>
      </c>
      <c r="MZU84" s="589" t="s">
        <v>60</v>
      </c>
      <c r="MZV84" s="589" t="s">
        <v>60</v>
      </c>
      <c r="MZW84" s="589" t="s">
        <v>60</v>
      </c>
      <c r="MZX84" s="589" t="s">
        <v>60</v>
      </c>
      <c r="MZY84" s="589" t="s">
        <v>60</v>
      </c>
      <c r="MZZ84" s="589" t="s">
        <v>60</v>
      </c>
      <c r="NAA84" s="589" t="s">
        <v>60</v>
      </c>
      <c r="NAB84" s="589" t="s">
        <v>60</v>
      </c>
      <c r="NAC84" s="589" t="s">
        <v>60</v>
      </c>
      <c r="NAD84" s="589" t="s">
        <v>60</v>
      </c>
      <c r="NAE84" s="589" t="s">
        <v>60</v>
      </c>
      <c r="NAF84" s="589" t="s">
        <v>60</v>
      </c>
      <c r="NAG84" s="589" t="s">
        <v>60</v>
      </c>
      <c r="NAH84" s="589" t="s">
        <v>60</v>
      </c>
      <c r="NAI84" s="589" t="s">
        <v>60</v>
      </c>
      <c r="NAJ84" s="589" t="s">
        <v>60</v>
      </c>
      <c r="NAK84" s="589" t="s">
        <v>60</v>
      </c>
      <c r="NAL84" s="589" t="s">
        <v>60</v>
      </c>
      <c r="NAM84" s="589" t="s">
        <v>60</v>
      </c>
      <c r="NAN84" s="589" t="s">
        <v>60</v>
      </c>
      <c r="NAO84" s="589" t="s">
        <v>60</v>
      </c>
      <c r="NAP84" s="589" t="s">
        <v>60</v>
      </c>
      <c r="NAQ84" s="589" t="s">
        <v>60</v>
      </c>
      <c r="NAR84" s="589" t="s">
        <v>60</v>
      </c>
      <c r="NAS84" s="589" t="s">
        <v>60</v>
      </c>
      <c r="NAT84" s="589" t="s">
        <v>60</v>
      </c>
      <c r="NAU84" s="589" t="s">
        <v>60</v>
      </c>
      <c r="NAV84" s="589" t="s">
        <v>60</v>
      </c>
      <c r="NAW84" s="589" t="s">
        <v>60</v>
      </c>
      <c r="NAX84" s="589" t="s">
        <v>60</v>
      </c>
      <c r="NAY84" s="589" t="s">
        <v>60</v>
      </c>
      <c r="NAZ84" s="589" t="s">
        <v>60</v>
      </c>
      <c r="NBA84" s="589" t="s">
        <v>60</v>
      </c>
      <c r="NBB84" s="589" t="s">
        <v>60</v>
      </c>
      <c r="NBC84" s="589" t="s">
        <v>60</v>
      </c>
      <c r="NBD84" s="589" t="s">
        <v>60</v>
      </c>
      <c r="NBE84" s="589" t="s">
        <v>60</v>
      </c>
      <c r="NBF84" s="589" t="s">
        <v>60</v>
      </c>
      <c r="NBG84" s="589" t="s">
        <v>60</v>
      </c>
      <c r="NBH84" s="589" t="s">
        <v>60</v>
      </c>
      <c r="NBI84" s="589" t="s">
        <v>60</v>
      </c>
      <c r="NBJ84" s="589" t="s">
        <v>60</v>
      </c>
      <c r="NBK84" s="589" t="s">
        <v>60</v>
      </c>
      <c r="NBL84" s="589" t="s">
        <v>60</v>
      </c>
      <c r="NBM84" s="589" t="s">
        <v>60</v>
      </c>
      <c r="NBN84" s="589" t="s">
        <v>60</v>
      </c>
      <c r="NBO84" s="589" t="s">
        <v>60</v>
      </c>
      <c r="NBP84" s="589" t="s">
        <v>60</v>
      </c>
      <c r="NBQ84" s="589" t="s">
        <v>60</v>
      </c>
      <c r="NBR84" s="589" t="s">
        <v>60</v>
      </c>
      <c r="NBS84" s="589" t="s">
        <v>60</v>
      </c>
      <c r="NBT84" s="589" t="s">
        <v>60</v>
      </c>
      <c r="NBU84" s="589" t="s">
        <v>60</v>
      </c>
      <c r="NBV84" s="589" t="s">
        <v>60</v>
      </c>
      <c r="NBW84" s="589" t="s">
        <v>60</v>
      </c>
      <c r="NBX84" s="589" t="s">
        <v>60</v>
      </c>
      <c r="NBY84" s="589" t="s">
        <v>60</v>
      </c>
      <c r="NBZ84" s="589" t="s">
        <v>60</v>
      </c>
      <c r="NCA84" s="589" t="s">
        <v>60</v>
      </c>
      <c r="NCB84" s="589" t="s">
        <v>60</v>
      </c>
      <c r="NCC84" s="589" t="s">
        <v>60</v>
      </c>
      <c r="NCD84" s="589" t="s">
        <v>60</v>
      </c>
      <c r="NCE84" s="589" t="s">
        <v>60</v>
      </c>
      <c r="NCF84" s="589" t="s">
        <v>60</v>
      </c>
      <c r="NCG84" s="589" t="s">
        <v>60</v>
      </c>
      <c r="NCH84" s="589" t="s">
        <v>60</v>
      </c>
      <c r="NCI84" s="589" t="s">
        <v>60</v>
      </c>
      <c r="NCJ84" s="589" t="s">
        <v>60</v>
      </c>
      <c r="NCK84" s="589" t="s">
        <v>60</v>
      </c>
      <c r="NCL84" s="589" t="s">
        <v>60</v>
      </c>
      <c r="NCM84" s="589" t="s">
        <v>60</v>
      </c>
      <c r="NCN84" s="589" t="s">
        <v>60</v>
      </c>
      <c r="NCO84" s="589" t="s">
        <v>60</v>
      </c>
      <c r="NCP84" s="589" t="s">
        <v>60</v>
      </c>
      <c r="NCQ84" s="589" t="s">
        <v>60</v>
      </c>
      <c r="NCR84" s="589" t="s">
        <v>60</v>
      </c>
      <c r="NCS84" s="589" t="s">
        <v>60</v>
      </c>
      <c r="NCT84" s="589" t="s">
        <v>60</v>
      </c>
      <c r="NCU84" s="589" t="s">
        <v>60</v>
      </c>
      <c r="NCV84" s="589" t="s">
        <v>60</v>
      </c>
      <c r="NCW84" s="589" t="s">
        <v>60</v>
      </c>
      <c r="NCX84" s="589" t="s">
        <v>60</v>
      </c>
      <c r="NCY84" s="589" t="s">
        <v>60</v>
      </c>
      <c r="NCZ84" s="589" t="s">
        <v>60</v>
      </c>
      <c r="NDA84" s="589" t="s">
        <v>60</v>
      </c>
      <c r="NDB84" s="589" t="s">
        <v>60</v>
      </c>
      <c r="NDC84" s="589" t="s">
        <v>60</v>
      </c>
      <c r="NDD84" s="589" t="s">
        <v>60</v>
      </c>
      <c r="NDE84" s="589" t="s">
        <v>60</v>
      </c>
      <c r="NDF84" s="589" t="s">
        <v>60</v>
      </c>
      <c r="NDG84" s="589" t="s">
        <v>60</v>
      </c>
      <c r="NDH84" s="589" t="s">
        <v>60</v>
      </c>
      <c r="NDI84" s="589" t="s">
        <v>60</v>
      </c>
      <c r="NDJ84" s="589" t="s">
        <v>60</v>
      </c>
      <c r="NDK84" s="589" t="s">
        <v>60</v>
      </c>
      <c r="NDL84" s="589" t="s">
        <v>60</v>
      </c>
      <c r="NDM84" s="589" t="s">
        <v>60</v>
      </c>
      <c r="NDN84" s="589" t="s">
        <v>60</v>
      </c>
      <c r="NDO84" s="589" t="s">
        <v>60</v>
      </c>
      <c r="NDP84" s="589" t="s">
        <v>60</v>
      </c>
      <c r="NDQ84" s="589" t="s">
        <v>60</v>
      </c>
      <c r="NDR84" s="589" t="s">
        <v>60</v>
      </c>
      <c r="NDS84" s="589" t="s">
        <v>60</v>
      </c>
      <c r="NDT84" s="589" t="s">
        <v>60</v>
      </c>
      <c r="NDU84" s="589" t="s">
        <v>60</v>
      </c>
      <c r="NDV84" s="589" t="s">
        <v>60</v>
      </c>
      <c r="NDW84" s="589" t="s">
        <v>60</v>
      </c>
      <c r="NDX84" s="589" t="s">
        <v>60</v>
      </c>
      <c r="NDY84" s="589" t="s">
        <v>60</v>
      </c>
      <c r="NDZ84" s="589" t="s">
        <v>60</v>
      </c>
      <c r="NEA84" s="589" t="s">
        <v>60</v>
      </c>
      <c r="NEB84" s="589" t="s">
        <v>60</v>
      </c>
      <c r="NEC84" s="589" t="s">
        <v>60</v>
      </c>
      <c r="NED84" s="589" t="s">
        <v>60</v>
      </c>
      <c r="NEE84" s="589" t="s">
        <v>60</v>
      </c>
      <c r="NEF84" s="589" t="s">
        <v>60</v>
      </c>
      <c r="NEG84" s="589" t="s">
        <v>60</v>
      </c>
      <c r="NEH84" s="589" t="s">
        <v>60</v>
      </c>
      <c r="NEI84" s="589" t="s">
        <v>60</v>
      </c>
      <c r="NEJ84" s="589" t="s">
        <v>60</v>
      </c>
      <c r="NEK84" s="589" t="s">
        <v>60</v>
      </c>
      <c r="NEL84" s="589" t="s">
        <v>60</v>
      </c>
      <c r="NEM84" s="589" t="s">
        <v>60</v>
      </c>
      <c r="NEN84" s="589" t="s">
        <v>60</v>
      </c>
      <c r="NEO84" s="589" t="s">
        <v>60</v>
      </c>
      <c r="NEP84" s="589" t="s">
        <v>60</v>
      </c>
      <c r="NEQ84" s="589" t="s">
        <v>60</v>
      </c>
      <c r="NER84" s="589" t="s">
        <v>60</v>
      </c>
      <c r="NES84" s="589" t="s">
        <v>60</v>
      </c>
      <c r="NET84" s="589" t="s">
        <v>60</v>
      </c>
      <c r="NEU84" s="589" t="s">
        <v>60</v>
      </c>
      <c r="NEV84" s="589" t="s">
        <v>60</v>
      </c>
      <c r="NEW84" s="589" t="s">
        <v>60</v>
      </c>
      <c r="NEX84" s="589" t="s">
        <v>60</v>
      </c>
      <c r="NEY84" s="589" t="s">
        <v>60</v>
      </c>
      <c r="NEZ84" s="589" t="s">
        <v>60</v>
      </c>
      <c r="NFA84" s="589" t="s">
        <v>60</v>
      </c>
      <c r="NFB84" s="589" t="s">
        <v>60</v>
      </c>
      <c r="NFC84" s="589" t="s">
        <v>60</v>
      </c>
      <c r="NFD84" s="589" t="s">
        <v>60</v>
      </c>
      <c r="NFE84" s="589" t="s">
        <v>60</v>
      </c>
      <c r="NFF84" s="589" t="s">
        <v>60</v>
      </c>
      <c r="NFG84" s="589" t="s">
        <v>60</v>
      </c>
      <c r="NFH84" s="589" t="s">
        <v>60</v>
      </c>
      <c r="NFI84" s="589" t="s">
        <v>60</v>
      </c>
      <c r="NFJ84" s="589" t="s">
        <v>60</v>
      </c>
      <c r="NFK84" s="589" t="s">
        <v>60</v>
      </c>
      <c r="NFL84" s="589" t="s">
        <v>60</v>
      </c>
      <c r="NFM84" s="589" t="s">
        <v>60</v>
      </c>
      <c r="NFN84" s="589" t="s">
        <v>60</v>
      </c>
      <c r="NFO84" s="589" t="s">
        <v>60</v>
      </c>
      <c r="NFP84" s="589" t="s">
        <v>60</v>
      </c>
      <c r="NFQ84" s="589" t="s">
        <v>60</v>
      </c>
      <c r="NFR84" s="589" t="s">
        <v>60</v>
      </c>
      <c r="NFS84" s="589" t="s">
        <v>60</v>
      </c>
      <c r="NFT84" s="589" t="s">
        <v>60</v>
      </c>
      <c r="NFU84" s="589" t="s">
        <v>60</v>
      </c>
      <c r="NFV84" s="589" t="s">
        <v>60</v>
      </c>
      <c r="NFW84" s="589" t="s">
        <v>60</v>
      </c>
      <c r="NFX84" s="589" t="s">
        <v>60</v>
      </c>
      <c r="NFY84" s="589" t="s">
        <v>60</v>
      </c>
      <c r="NFZ84" s="589" t="s">
        <v>60</v>
      </c>
      <c r="NGA84" s="589" t="s">
        <v>60</v>
      </c>
      <c r="NGB84" s="589" t="s">
        <v>60</v>
      </c>
      <c r="NGC84" s="589" t="s">
        <v>60</v>
      </c>
      <c r="NGD84" s="589" t="s">
        <v>60</v>
      </c>
      <c r="NGE84" s="589" t="s">
        <v>60</v>
      </c>
      <c r="NGF84" s="589" t="s">
        <v>60</v>
      </c>
      <c r="NGG84" s="589" t="s">
        <v>60</v>
      </c>
      <c r="NGH84" s="589" t="s">
        <v>60</v>
      </c>
      <c r="NGI84" s="589" t="s">
        <v>60</v>
      </c>
      <c r="NGJ84" s="589" t="s">
        <v>60</v>
      </c>
      <c r="NGK84" s="589" t="s">
        <v>60</v>
      </c>
      <c r="NGL84" s="589" t="s">
        <v>60</v>
      </c>
      <c r="NGM84" s="589" t="s">
        <v>60</v>
      </c>
      <c r="NGN84" s="589" t="s">
        <v>60</v>
      </c>
      <c r="NGO84" s="589" t="s">
        <v>60</v>
      </c>
      <c r="NGP84" s="589" t="s">
        <v>60</v>
      </c>
      <c r="NGQ84" s="589" t="s">
        <v>60</v>
      </c>
      <c r="NGR84" s="589" t="s">
        <v>60</v>
      </c>
      <c r="NGS84" s="589" t="s">
        <v>60</v>
      </c>
      <c r="NGT84" s="589" t="s">
        <v>60</v>
      </c>
      <c r="NGU84" s="589" t="s">
        <v>60</v>
      </c>
      <c r="NGV84" s="589" t="s">
        <v>60</v>
      </c>
      <c r="NGW84" s="589" t="s">
        <v>60</v>
      </c>
      <c r="NGX84" s="589" t="s">
        <v>60</v>
      </c>
      <c r="NGY84" s="589" t="s">
        <v>60</v>
      </c>
      <c r="NGZ84" s="589" t="s">
        <v>60</v>
      </c>
      <c r="NHA84" s="589" t="s">
        <v>60</v>
      </c>
      <c r="NHB84" s="589" t="s">
        <v>60</v>
      </c>
      <c r="NHC84" s="589" t="s">
        <v>60</v>
      </c>
      <c r="NHD84" s="589" t="s">
        <v>60</v>
      </c>
      <c r="NHE84" s="589" t="s">
        <v>60</v>
      </c>
      <c r="NHF84" s="589" t="s">
        <v>60</v>
      </c>
      <c r="NHG84" s="589" t="s">
        <v>60</v>
      </c>
      <c r="NHH84" s="589" t="s">
        <v>60</v>
      </c>
      <c r="NHI84" s="589" t="s">
        <v>60</v>
      </c>
      <c r="NHJ84" s="589" t="s">
        <v>60</v>
      </c>
      <c r="NHK84" s="589" t="s">
        <v>60</v>
      </c>
      <c r="NHL84" s="589" t="s">
        <v>60</v>
      </c>
      <c r="NHM84" s="589" t="s">
        <v>60</v>
      </c>
      <c r="NHN84" s="589" t="s">
        <v>60</v>
      </c>
      <c r="NHO84" s="589" t="s">
        <v>60</v>
      </c>
      <c r="NHP84" s="589" t="s">
        <v>60</v>
      </c>
      <c r="NHQ84" s="589" t="s">
        <v>60</v>
      </c>
      <c r="NHR84" s="589" t="s">
        <v>60</v>
      </c>
      <c r="NHS84" s="589" t="s">
        <v>60</v>
      </c>
      <c r="NHT84" s="589" t="s">
        <v>60</v>
      </c>
      <c r="NHU84" s="589" t="s">
        <v>60</v>
      </c>
      <c r="NHV84" s="589" t="s">
        <v>60</v>
      </c>
      <c r="NHW84" s="589" t="s">
        <v>60</v>
      </c>
      <c r="NHX84" s="589" t="s">
        <v>60</v>
      </c>
      <c r="NHY84" s="589" t="s">
        <v>60</v>
      </c>
      <c r="NHZ84" s="589" t="s">
        <v>60</v>
      </c>
      <c r="NIA84" s="589" t="s">
        <v>60</v>
      </c>
      <c r="NIB84" s="589" t="s">
        <v>60</v>
      </c>
      <c r="NIC84" s="589" t="s">
        <v>60</v>
      </c>
      <c r="NID84" s="589" t="s">
        <v>60</v>
      </c>
      <c r="NIE84" s="589" t="s">
        <v>60</v>
      </c>
      <c r="NIF84" s="589" t="s">
        <v>60</v>
      </c>
      <c r="NIG84" s="589" t="s">
        <v>60</v>
      </c>
      <c r="NIH84" s="589" t="s">
        <v>60</v>
      </c>
      <c r="NII84" s="589" t="s">
        <v>60</v>
      </c>
      <c r="NIJ84" s="589" t="s">
        <v>60</v>
      </c>
      <c r="NIK84" s="589" t="s">
        <v>60</v>
      </c>
      <c r="NIL84" s="589" t="s">
        <v>60</v>
      </c>
      <c r="NIM84" s="589" t="s">
        <v>60</v>
      </c>
      <c r="NIN84" s="589" t="s">
        <v>60</v>
      </c>
      <c r="NIO84" s="589" t="s">
        <v>60</v>
      </c>
      <c r="NIP84" s="589" t="s">
        <v>60</v>
      </c>
      <c r="NIQ84" s="589" t="s">
        <v>60</v>
      </c>
      <c r="NIR84" s="589" t="s">
        <v>60</v>
      </c>
      <c r="NIS84" s="589" t="s">
        <v>60</v>
      </c>
      <c r="NIT84" s="589" t="s">
        <v>60</v>
      </c>
      <c r="NIU84" s="589" t="s">
        <v>60</v>
      </c>
      <c r="NIV84" s="589" t="s">
        <v>60</v>
      </c>
      <c r="NIW84" s="589" t="s">
        <v>60</v>
      </c>
      <c r="NIX84" s="589" t="s">
        <v>60</v>
      </c>
      <c r="NIY84" s="589" t="s">
        <v>60</v>
      </c>
      <c r="NIZ84" s="589" t="s">
        <v>60</v>
      </c>
      <c r="NJA84" s="589" t="s">
        <v>60</v>
      </c>
      <c r="NJB84" s="589" t="s">
        <v>60</v>
      </c>
      <c r="NJC84" s="589" t="s">
        <v>60</v>
      </c>
      <c r="NJD84" s="589" t="s">
        <v>60</v>
      </c>
      <c r="NJE84" s="589" t="s">
        <v>60</v>
      </c>
      <c r="NJF84" s="589" t="s">
        <v>60</v>
      </c>
      <c r="NJG84" s="589" t="s">
        <v>60</v>
      </c>
      <c r="NJH84" s="589" t="s">
        <v>60</v>
      </c>
      <c r="NJI84" s="589" t="s">
        <v>60</v>
      </c>
      <c r="NJJ84" s="589" t="s">
        <v>60</v>
      </c>
      <c r="NJK84" s="589" t="s">
        <v>60</v>
      </c>
      <c r="NJL84" s="589" t="s">
        <v>60</v>
      </c>
      <c r="NJM84" s="589" t="s">
        <v>60</v>
      </c>
      <c r="NJN84" s="589" t="s">
        <v>60</v>
      </c>
      <c r="NJO84" s="589" t="s">
        <v>60</v>
      </c>
      <c r="NJP84" s="589" t="s">
        <v>60</v>
      </c>
      <c r="NJQ84" s="589" t="s">
        <v>60</v>
      </c>
      <c r="NJR84" s="589" t="s">
        <v>60</v>
      </c>
      <c r="NJS84" s="589" t="s">
        <v>60</v>
      </c>
      <c r="NJT84" s="589" t="s">
        <v>60</v>
      </c>
      <c r="NJU84" s="589" t="s">
        <v>60</v>
      </c>
      <c r="NJV84" s="589" t="s">
        <v>60</v>
      </c>
      <c r="NJW84" s="589" t="s">
        <v>60</v>
      </c>
      <c r="NJX84" s="589" t="s">
        <v>60</v>
      </c>
      <c r="NJY84" s="589" t="s">
        <v>60</v>
      </c>
      <c r="NJZ84" s="589" t="s">
        <v>60</v>
      </c>
      <c r="NKA84" s="589" t="s">
        <v>60</v>
      </c>
      <c r="NKB84" s="589" t="s">
        <v>60</v>
      </c>
      <c r="NKC84" s="589" t="s">
        <v>60</v>
      </c>
      <c r="NKD84" s="589" t="s">
        <v>60</v>
      </c>
      <c r="NKE84" s="589" t="s">
        <v>60</v>
      </c>
      <c r="NKF84" s="589" t="s">
        <v>60</v>
      </c>
      <c r="NKG84" s="589" t="s">
        <v>60</v>
      </c>
      <c r="NKH84" s="589" t="s">
        <v>60</v>
      </c>
      <c r="NKI84" s="589" t="s">
        <v>60</v>
      </c>
      <c r="NKJ84" s="589" t="s">
        <v>60</v>
      </c>
      <c r="NKK84" s="589" t="s">
        <v>60</v>
      </c>
      <c r="NKL84" s="589" t="s">
        <v>60</v>
      </c>
      <c r="NKM84" s="589" t="s">
        <v>60</v>
      </c>
      <c r="NKN84" s="589" t="s">
        <v>60</v>
      </c>
      <c r="NKO84" s="589" t="s">
        <v>60</v>
      </c>
      <c r="NKP84" s="589" t="s">
        <v>60</v>
      </c>
      <c r="NKQ84" s="589" t="s">
        <v>60</v>
      </c>
      <c r="NKR84" s="589" t="s">
        <v>60</v>
      </c>
      <c r="NKS84" s="589" t="s">
        <v>60</v>
      </c>
      <c r="NKT84" s="589" t="s">
        <v>60</v>
      </c>
      <c r="NKU84" s="589" t="s">
        <v>60</v>
      </c>
      <c r="NKV84" s="589" t="s">
        <v>60</v>
      </c>
      <c r="NKW84" s="589" t="s">
        <v>60</v>
      </c>
      <c r="NKX84" s="589" t="s">
        <v>60</v>
      </c>
      <c r="NKY84" s="589" t="s">
        <v>60</v>
      </c>
      <c r="NKZ84" s="589" t="s">
        <v>60</v>
      </c>
      <c r="NLA84" s="589" t="s">
        <v>60</v>
      </c>
      <c r="NLB84" s="589" t="s">
        <v>60</v>
      </c>
      <c r="NLC84" s="589" t="s">
        <v>60</v>
      </c>
      <c r="NLD84" s="589" t="s">
        <v>60</v>
      </c>
      <c r="NLE84" s="589" t="s">
        <v>60</v>
      </c>
      <c r="NLF84" s="589" t="s">
        <v>60</v>
      </c>
      <c r="NLG84" s="589" t="s">
        <v>60</v>
      </c>
      <c r="NLH84" s="589" t="s">
        <v>60</v>
      </c>
      <c r="NLI84" s="589" t="s">
        <v>60</v>
      </c>
      <c r="NLJ84" s="589" t="s">
        <v>60</v>
      </c>
      <c r="NLK84" s="589" t="s">
        <v>60</v>
      </c>
      <c r="NLL84" s="589" t="s">
        <v>60</v>
      </c>
      <c r="NLM84" s="589" t="s">
        <v>60</v>
      </c>
      <c r="NLN84" s="589" t="s">
        <v>60</v>
      </c>
      <c r="NLO84" s="589" t="s">
        <v>60</v>
      </c>
      <c r="NLP84" s="589" t="s">
        <v>60</v>
      </c>
      <c r="NLQ84" s="589" t="s">
        <v>60</v>
      </c>
      <c r="NLR84" s="589" t="s">
        <v>60</v>
      </c>
      <c r="NLS84" s="589" t="s">
        <v>60</v>
      </c>
      <c r="NLT84" s="589" t="s">
        <v>60</v>
      </c>
      <c r="NLU84" s="589" t="s">
        <v>60</v>
      </c>
      <c r="NLV84" s="589" t="s">
        <v>60</v>
      </c>
      <c r="NLW84" s="589" t="s">
        <v>60</v>
      </c>
      <c r="NLX84" s="589" t="s">
        <v>60</v>
      </c>
      <c r="NLY84" s="589" t="s">
        <v>60</v>
      </c>
      <c r="NLZ84" s="589" t="s">
        <v>60</v>
      </c>
      <c r="NMA84" s="589" t="s">
        <v>60</v>
      </c>
      <c r="NMB84" s="589" t="s">
        <v>60</v>
      </c>
      <c r="NMC84" s="589" t="s">
        <v>60</v>
      </c>
      <c r="NMD84" s="589" t="s">
        <v>60</v>
      </c>
      <c r="NME84" s="589" t="s">
        <v>60</v>
      </c>
      <c r="NMF84" s="589" t="s">
        <v>60</v>
      </c>
      <c r="NMG84" s="589" t="s">
        <v>60</v>
      </c>
      <c r="NMH84" s="589" t="s">
        <v>60</v>
      </c>
      <c r="NMI84" s="589" t="s">
        <v>60</v>
      </c>
      <c r="NMJ84" s="589" t="s">
        <v>60</v>
      </c>
      <c r="NMK84" s="589" t="s">
        <v>60</v>
      </c>
      <c r="NML84" s="589" t="s">
        <v>60</v>
      </c>
      <c r="NMM84" s="589" t="s">
        <v>60</v>
      </c>
      <c r="NMN84" s="589" t="s">
        <v>60</v>
      </c>
      <c r="NMO84" s="589" t="s">
        <v>60</v>
      </c>
      <c r="NMP84" s="589" t="s">
        <v>60</v>
      </c>
      <c r="NMQ84" s="589" t="s">
        <v>60</v>
      </c>
      <c r="NMR84" s="589" t="s">
        <v>60</v>
      </c>
      <c r="NMS84" s="589" t="s">
        <v>60</v>
      </c>
      <c r="NMT84" s="589" t="s">
        <v>60</v>
      </c>
      <c r="NMU84" s="589" t="s">
        <v>60</v>
      </c>
      <c r="NMV84" s="589" t="s">
        <v>60</v>
      </c>
      <c r="NMW84" s="589" t="s">
        <v>60</v>
      </c>
      <c r="NMX84" s="589" t="s">
        <v>60</v>
      </c>
      <c r="NMY84" s="589" t="s">
        <v>60</v>
      </c>
      <c r="NMZ84" s="589" t="s">
        <v>60</v>
      </c>
      <c r="NNA84" s="589" t="s">
        <v>60</v>
      </c>
      <c r="NNB84" s="589" t="s">
        <v>60</v>
      </c>
      <c r="NNC84" s="589" t="s">
        <v>60</v>
      </c>
      <c r="NND84" s="589" t="s">
        <v>60</v>
      </c>
      <c r="NNE84" s="589" t="s">
        <v>60</v>
      </c>
      <c r="NNF84" s="589" t="s">
        <v>60</v>
      </c>
      <c r="NNG84" s="589" t="s">
        <v>60</v>
      </c>
      <c r="NNH84" s="589" t="s">
        <v>60</v>
      </c>
      <c r="NNI84" s="589" t="s">
        <v>60</v>
      </c>
      <c r="NNJ84" s="589" t="s">
        <v>60</v>
      </c>
      <c r="NNK84" s="589" t="s">
        <v>60</v>
      </c>
      <c r="NNL84" s="589" t="s">
        <v>60</v>
      </c>
      <c r="NNM84" s="589" t="s">
        <v>60</v>
      </c>
      <c r="NNN84" s="589" t="s">
        <v>60</v>
      </c>
      <c r="NNO84" s="589" t="s">
        <v>60</v>
      </c>
      <c r="NNP84" s="589" t="s">
        <v>60</v>
      </c>
      <c r="NNQ84" s="589" t="s">
        <v>60</v>
      </c>
      <c r="NNR84" s="589" t="s">
        <v>60</v>
      </c>
      <c r="NNS84" s="589" t="s">
        <v>60</v>
      </c>
      <c r="NNT84" s="589" t="s">
        <v>60</v>
      </c>
      <c r="NNU84" s="589" t="s">
        <v>60</v>
      </c>
      <c r="NNV84" s="589" t="s">
        <v>60</v>
      </c>
      <c r="NNW84" s="589" t="s">
        <v>60</v>
      </c>
      <c r="NNX84" s="589" t="s">
        <v>60</v>
      </c>
      <c r="NNY84" s="589" t="s">
        <v>60</v>
      </c>
      <c r="NNZ84" s="589" t="s">
        <v>60</v>
      </c>
      <c r="NOA84" s="589" t="s">
        <v>60</v>
      </c>
      <c r="NOB84" s="589" t="s">
        <v>60</v>
      </c>
      <c r="NOC84" s="589" t="s">
        <v>60</v>
      </c>
      <c r="NOD84" s="589" t="s">
        <v>60</v>
      </c>
      <c r="NOE84" s="589" t="s">
        <v>60</v>
      </c>
      <c r="NOF84" s="589" t="s">
        <v>60</v>
      </c>
      <c r="NOG84" s="589" t="s">
        <v>60</v>
      </c>
      <c r="NOH84" s="589" t="s">
        <v>60</v>
      </c>
      <c r="NOI84" s="589" t="s">
        <v>60</v>
      </c>
      <c r="NOJ84" s="589" t="s">
        <v>60</v>
      </c>
      <c r="NOK84" s="589" t="s">
        <v>60</v>
      </c>
      <c r="NOL84" s="589" t="s">
        <v>60</v>
      </c>
      <c r="NOM84" s="589" t="s">
        <v>60</v>
      </c>
      <c r="NON84" s="589" t="s">
        <v>60</v>
      </c>
      <c r="NOO84" s="589" t="s">
        <v>60</v>
      </c>
      <c r="NOP84" s="589" t="s">
        <v>60</v>
      </c>
      <c r="NOQ84" s="589" t="s">
        <v>60</v>
      </c>
      <c r="NOR84" s="589" t="s">
        <v>60</v>
      </c>
      <c r="NOS84" s="589" t="s">
        <v>60</v>
      </c>
      <c r="NOT84" s="589" t="s">
        <v>60</v>
      </c>
      <c r="NOU84" s="589" t="s">
        <v>60</v>
      </c>
      <c r="NOV84" s="589" t="s">
        <v>60</v>
      </c>
      <c r="NOW84" s="589" t="s">
        <v>60</v>
      </c>
      <c r="NOX84" s="589" t="s">
        <v>60</v>
      </c>
      <c r="NOY84" s="589" t="s">
        <v>60</v>
      </c>
      <c r="NOZ84" s="589" t="s">
        <v>60</v>
      </c>
      <c r="NPA84" s="589" t="s">
        <v>60</v>
      </c>
      <c r="NPB84" s="589" t="s">
        <v>60</v>
      </c>
      <c r="NPC84" s="589" t="s">
        <v>60</v>
      </c>
      <c r="NPD84" s="589" t="s">
        <v>60</v>
      </c>
      <c r="NPE84" s="589" t="s">
        <v>60</v>
      </c>
      <c r="NPF84" s="589" t="s">
        <v>60</v>
      </c>
      <c r="NPG84" s="589" t="s">
        <v>60</v>
      </c>
      <c r="NPH84" s="589" t="s">
        <v>60</v>
      </c>
      <c r="NPI84" s="589" t="s">
        <v>60</v>
      </c>
      <c r="NPJ84" s="589" t="s">
        <v>60</v>
      </c>
      <c r="NPK84" s="589" t="s">
        <v>60</v>
      </c>
      <c r="NPL84" s="589" t="s">
        <v>60</v>
      </c>
      <c r="NPM84" s="589" t="s">
        <v>60</v>
      </c>
      <c r="NPN84" s="589" t="s">
        <v>60</v>
      </c>
      <c r="NPO84" s="589" t="s">
        <v>60</v>
      </c>
      <c r="NPP84" s="589" t="s">
        <v>60</v>
      </c>
      <c r="NPQ84" s="589" t="s">
        <v>60</v>
      </c>
      <c r="NPR84" s="589" t="s">
        <v>60</v>
      </c>
      <c r="NPS84" s="589" t="s">
        <v>60</v>
      </c>
      <c r="NPT84" s="589" t="s">
        <v>60</v>
      </c>
      <c r="NPU84" s="589" t="s">
        <v>60</v>
      </c>
      <c r="NPV84" s="589" t="s">
        <v>60</v>
      </c>
      <c r="NPW84" s="589" t="s">
        <v>60</v>
      </c>
      <c r="NPX84" s="589" t="s">
        <v>60</v>
      </c>
      <c r="NPY84" s="589" t="s">
        <v>60</v>
      </c>
      <c r="NPZ84" s="589" t="s">
        <v>60</v>
      </c>
      <c r="NQA84" s="589" t="s">
        <v>60</v>
      </c>
      <c r="NQB84" s="589" t="s">
        <v>60</v>
      </c>
      <c r="NQC84" s="589" t="s">
        <v>60</v>
      </c>
      <c r="NQD84" s="589" t="s">
        <v>60</v>
      </c>
      <c r="NQE84" s="589" t="s">
        <v>60</v>
      </c>
      <c r="NQF84" s="589" t="s">
        <v>60</v>
      </c>
      <c r="NQG84" s="589" t="s">
        <v>60</v>
      </c>
      <c r="NQH84" s="589" t="s">
        <v>60</v>
      </c>
      <c r="NQI84" s="589" t="s">
        <v>60</v>
      </c>
      <c r="NQJ84" s="589" t="s">
        <v>60</v>
      </c>
      <c r="NQK84" s="589" t="s">
        <v>60</v>
      </c>
      <c r="NQL84" s="589" t="s">
        <v>60</v>
      </c>
      <c r="NQM84" s="589" t="s">
        <v>60</v>
      </c>
      <c r="NQN84" s="589" t="s">
        <v>60</v>
      </c>
      <c r="NQO84" s="589" t="s">
        <v>60</v>
      </c>
      <c r="NQP84" s="589" t="s">
        <v>60</v>
      </c>
      <c r="NQQ84" s="589" t="s">
        <v>60</v>
      </c>
      <c r="NQR84" s="589" t="s">
        <v>60</v>
      </c>
      <c r="NQS84" s="589" t="s">
        <v>60</v>
      </c>
      <c r="NQT84" s="589" t="s">
        <v>60</v>
      </c>
      <c r="NQU84" s="589" t="s">
        <v>60</v>
      </c>
      <c r="NQV84" s="589" t="s">
        <v>60</v>
      </c>
      <c r="NQW84" s="589" t="s">
        <v>60</v>
      </c>
      <c r="NQX84" s="589" t="s">
        <v>60</v>
      </c>
      <c r="NQY84" s="589" t="s">
        <v>60</v>
      </c>
      <c r="NQZ84" s="589" t="s">
        <v>60</v>
      </c>
      <c r="NRA84" s="589" t="s">
        <v>60</v>
      </c>
      <c r="NRB84" s="589" t="s">
        <v>60</v>
      </c>
      <c r="NRC84" s="589" t="s">
        <v>60</v>
      </c>
      <c r="NRD84" s="589" t="s">
        <v>60</v>
      </c>
      <c r="NRE84" s="589" t="s">
        <v>60</v>
      </c>
      <c r="NRF84" s="589" t="s">
        <v>60</v>
      </c>
      <c r="NRG84" s="589" t="s">
        <v>60</v>
      </c>
      <c r="NRH84" s="589" t="s">
        <v>60</v>
      </c>
      <c r="NRI84" s="589" t="s">
        <v>60</v>
      </c>
      <c r="NRJ84" s="589" t="s">
        <v>60</v>
      </c>
      <c r="NRK84" s="589" t="s">
        <v>60</v>
      </c>
      <c r="NRL84" s="589" t="s">
        <v>60</v>
      </c>
      <c r="NRM84" s="589" t="s">
        <v>60</v>
      </c>
      <c r="NRN84" s="589" t="s">
        <v>60</v>
      </c>
      <c r="NRO84" s="589" t="s">
        <v>60</v>
      </c>
      <c r="NRP84" s="589" t="s">
        <v>60</v>
      </c>
      <c r="NRQ84" s="589" t="s">
        <v>60</v>
      </c>
      <c r="NRR84" s="589" t="s">
        <v>60</v>
      </c>
      <c r="NRS84" s="589" t="s">
        <v>60</v>
      </c>
      <c r="NRT84" s="589" t="s">
        <v>60</v>
      </c>
      <c r="NRU84" s="589" t="s">
        <v>60</v>
      </c>
      <c r="NRV84" s="589" t="s">
        <v>60</v>
      </c>
      <c r="NRW84" s="589" t="s">
        <v>60</v>
      </c>
      <c r="NRX84" s="589" t="s">
        <v>60</v>
      </c>
      <c r="NRY84" s="589" t="s">
        <v>60</v>
      </c>
      <c r="NRZ84" s="589" t="s">
        <v>60</v>
      </c>
      <c r="NSA84" s="589" t="s">
        <v>60</v>
      </c>
      <c r="NSB84" s="589" t="s">
        <v>60</v>
      </c>
      <c r="NSC84" s="589" t="s">
        <v>60</v>
      </c>
      <c r="NSD84" s="589" t="s">
        <v>60</v>
      </c>
      <c r="NSE84" s="589" t="s">
        <v>60</v>
      </c>
      <c r="NSF84" s="589" t="s">
        <v>60</v>
      </c>
      <c r="NSG84" s="589" t="s">
        <v>60</v>
      </c>
      <c r="NSH84" s="589" t="s">
        <v>60</v>
      </c>
      <c r="NSI84" s="589" t="s">
        <v>60</v>
      </c>
      <c r="NSJ84" s="589" t="s">
        <v>60</v>
      </c>
      <c r="NSK84" s="589" t="s">
        <v>60</v>
      </c>
      <c r="NSL84" s="589" t="s">
        <v>60</v>
      </c>
      <c r="NSM84" s="589" t="s">
        <v>60</v>
      </c>
      <c r="NSN84" s="589" t="s">
        <v>60</v>
      </c>
      <c r="NSO84" s="589" t="s">
        <v>60</v>
      </c>
      <c r="NSP84" s="589" t="s">
        <v>60</v>
      </c>
      <c r="NSQ84" s="589" t="s">
        <v>60</v>
      </c>
      <c r="NSR84" s="589" t="s">
        <v>60</v>
      </c>
      <c r="NSS84" s="589" t="s">
        <v>60</v>
      </c>
      <c r="NST84" s="589" t="s">
        <v>60</v>
      </c>
      <c r="NSU84" s="589" t="s">
        <v>60</v>
      </c>
      <c r="NSV84" s="589" t="s">
        <v>60</v>
      </c>
      <c r="NSW84" s="589" t="s">
        <v>60</v>
      </c>
      <c r="NSX84" s="589" t="s">
        <v>60</v>
      </c>
      <c r="NSY84" s="589" t="s">
        <v>60</v>
      </c>
      <c r="NSZ84" s="589" t="s">
        <v>60</v>
      </c>
      <c r="NTA84" s="589" t="s">
        <v>60</v>
      </c>
      <c r="NTB84" s="589" t="s">
        <v>60</v>
      </c>
      <c r="NTC84" s="589" t="s">
        <v>60</v>
      </c>
      <c r="NTD84" s="589" t="s">
        <v>60</v>
      </c>
      <c r="NTE84" s="589" t="s">
        <v>60</v>
      </c>
      <c r="NTF84" s="589" t="s">
        <v>60</v>
      </c>
      <c r="NTG84" s="589" t="s">
        <v>60</v>
      </c>
      <c r="NTH84" s="589" t="s">
        <v>60</v>
      </c>
      <c r="NTI84" s="589" t="s">
        <v>60</v>
      </c>
      <c r="NTJ84" s="589" t="s">
        <v>60</v>
      </c>
      <c r="NTK84" s="589" t="s">
        <v>60</v>
      </c>
      <c r="NTL84" s="589" t="s">
        <v>60</v>
      </c>
      <c r="NTM84" s="589" t="s">
        <v>60</v>
      </c>
      <c r="NTN84" s="589" t="s">
        <v>60</v>
      </c>
      <c r="NTO84" s="589" t="s">
        <v>60</v>
      </c>
      <c r="NTP84" s="589" t="s">
        <v>60</v>
      </c>
      <c r="NTQ84" s="589" t="s">
        <v>60</v>
      </c>
      <c r="NTR84" s="589" t="s">
        <v>60</v>
      </c>
      <c r="NTS84" s="589" t="s">
        <v>60</v>
      </c>
      <c r="NTT84" s="589" t="s">
        <v>60</v>
      </c>
      <c r="NTU84" s="589" t="s">
        <v>60</v>
      </c>
      <c r="NTV84" s="589" t="s">
        <v>60</v>
      </c>
      <c r="NTW84" s="589" t="s">
        <v>60</v>
      </c>
      <c r="NTX84" s="589" t="s">
        <v>60</v>
      </c>
      <c r="NTY84" s="589" t="s">
        <v>60</v>
      </c>
      <c r="NTZ84" s="589" t="s">
        <v>60</v>
      </c>
      <c r="NUA84" s="589" t="s">
        <v>60</v>
      </c>
      <c r="NUB84" s="589" t="s">
        <v>60</v>
      </c>
      <c r="NUC84" s="589" t="s">
        <v>60</v>
      </c>
      <c r="NUD84" s="589" t="s">
        <v>60</v>
      </c>
      <c r="NUE84" s="589" t="s">
        <v>60</v>
      </c>
      <c r="NUF84" s="589" t="s">
        <v>60</v>
      </c>
      <c r="NUG84" s="589" t="s">
        <v>60</v>
      </c>
      <c r="NUH84" s="589" t="s">
        <v>60</v>
      </c>
      <c r="NUI84" s="589" t="s">
        <v>60</v>
      </c>
      <c r="NUJ84" s="589" t="s">
        <v>60</v>
      </c>
      <c r="NUK84" s="589" t="s">
        <v>60</v>
      </c>
      <c r="NUL84" s="589" t="s">
        <v>60</v>
      </c>
      <c r="NUM84" s="589" t="s">
        <v>60</v>
      </c>
      <c r="NUN84" s="589" t="s">
        <v>60</v>
      </c>
      <c r="NUO84" s="589" t="s">
        <v>60</v>
      </c>
      <c r="NUP84" s="589" t="s">
        <v>60</v>
      </c>
      <c r="NUQ84" s="589" t="s">
        <v>60</v>
      </c>
      <c r="NUR84" s="589" t="s">
        <v>60</v>
      </c>
      <c r="NUS84" s="589" t="s">
        <v>60</v>
      </c>
      <c r="NUT84" s="589" t="s">
        <v>60</v>
      </c>
      <c r="NUU84" s="589" t="s">
        <v>60</v>
      </c>
      <c r="NUV84" s="589" t="s">
        <v>60</v>
      </c>
      <c r="NUW84" s="589" t="s">
        <v>60</v>
      </c>
      <c r="NUX84" s="589" t="s">
        <v>60</v>
      </c>
      <c r="NUY84" s="589" t="s">
        <v>60</v>
      </c>
      <c r="NUZ84" s="589" t="s">
        <v>60</v>
      </c>
      <c r="NVA84" s="589" t="s">
        <v>60</v>
      </c>
      <c r="NVB84" s="589" t="s">
        <v>60</v>
      </c>
      <c r="NVC84" s="589" t="s">
        <v>60</v>
      </c>
      <c r="NVD84" s="589" t="s">
        <v>60</v>
      </c>
      <c r="NVE84" s="589" t="s">
        <v>60</v>
      </c>
      <c r="NVF84" s="589" t="s">
        <v>60</v>
      </c>
      <c r="NVG84" s="589" t="s">
        <v>60</v>
      </c>
      <c r="NVH84" s="589" t="s">
        <v>60</v>
      </c>
      <c r="NVI84" s="589" t="s">
        <v>60</v>
      </c>
      <c r="NVJ84" s="589" t="s">
        <v>60</v>
      </c>
      <c r="NVK84" s="589" t="s">
        <v>60</v>
      </c>
      <c r="NVL84" s="589" t="s">
        <v>60</v>
      </c>
      <c r="NVM84" s="589" t="s">
        <v>60</v>
      </c>
      <c r="NVN84" s="589" t="s">
        <v>60</v>
      </c>
      <c r="NVO84" s="589" t="s">
        <v>60</v>
      </c>
      <c r="NVP84" s="589" t="s">
        <v>60</v>
      </c>
      <c r="NVQ84" s="589" t="s">
        <v>60</v>
      </c>
      <c r="NVR84" s="589" t="s">
        <v>60</v>
      </c>
      <c r="NVS84" s="589" t="s">
        <v>60</v>
      </c>
      <c r="NVT84" s="589" t="s">
        <v>60</v>
      </c>
      <c r="NVU84" s="589" t="s">
        <v>60</v>
      </c>
      <c r="NVV84" s="589" t="s">
        <v>60</v>
      </c>
      <c r="NVW84" s="589" t="s">
        <v>60</v>
      </c>
      <c r="NVX84" s="589" t="s">
        <v>60</v>
      </c>
      <c r="NVY84" s="589" t="s">
        <v>60</v>
      </c>
      <c r="NVZ84" s="589" t="s">
        <v>60</v>
      </c>
      <c r="NWA84" s="589" t="s">
        <v>60</v>
      </c>
      <c r="NWB84" s="589" t="s">
        <v>60</v>
      </c>
      <c r="NWC84" s="589" t="s">
        <v>60</v>
      </c>
      <c r="NWD84" s="589" t="s">
        <v>60</v>
      </c>
      <c r="NWE84" s="589" t="s">
        <v>60</v>
      </c>
      <c r="NWF84" s="589" t="s">
        <v>60</v>
      </c>
      <c r="NWG84" s="589" t="s">
        <v>60</v>
      </c>
      <c r="NWH84" s="589" t="s">
        <v>60</v>
      </c>
      <c r="NWI84" s="589" t="s">
        <v>60</v>
      </c>
      <c r="NWJ84" s="589" t="s">
        <v>60</v>
      </c>
      <c r="NWK84" s="589" t="s">
        <v>60</v>
      </c>
      <c r="NWL84" s="589" t="s">
        <v>60</v>
      </c>
      <c r="NWM84" s="589" t="s">
        <v>60</v>
      </c>
      <c r="NWN84" s="589" t="s">
        <v>60</v>
      </c>
      <c r="NWO84" s="589" t="s">
        <v>60</v>
      </c>
      <c r="NWP84" s="589" t="s">
        <v>60</v>
      </c>
      <c r="NWQ84" s="589" t="s">
        <v>60</v>
      </c>
      <c r="NWR84" s="589" t="s">
        <v>60</v>
      </c>
      <c r="NWS84" s="589" t="s">
        <v>60</v>
      </c>
      <c r="NWT84" s="589" t="s">
        <v>60</v>
      </c>
      <c r="NWU84" s="589" t="s">
        <v>60</v>
      </c>
      <c r="NWV84" s="589" t="s">
        <v>60</v>
      </c>
      <c r="NWW84" s="589" t="s">
        <v>60</v>
      </c>
      <c r="NWX84" s="589" t="s">
        <v>60</v>
      </c>
      <c r="NWY84" s="589" t="s">
        <v>60</v>
      </c>
      <c r="NWZ84" s="589" t="s">
        <v>60</v>
      </c>
      <c r="NXA84" s="589" t="s">
        <v>60</v>
      </c>
      <c r="NXB84" s="589" t="s">
        <v>60</v>
      </c>
      <c r="NXC84" s="589" t="s">
        <v>60</v>
      </c>
      <c r="NXD84" s="589" t="s">
        <v>60</v>
      </c>
      <c r="NXE84" s="589" t="s">
        <v>60</v>
      </c>
      <c r="NXF84" s="589" t="s">
        <v>60</v>
      </c>
      <c r="NXG84" s="589" t="s">
        <v>60</v>
      </c>
      <c r="NXH84" s="589" t="s">
        <v>60</v>
      </c>
      <c r="NXI84" s="589" t="s">
        <v>60</v>
      </c>
      <c r="NXJ84" s="589" t="s">
        <v>60</v>
      </c>
      <c r="NXK84" s="589" t="s">
        <v>60</v>
      </c>
      <c r="NXL84" s="589" t="s">
        <v>60</v>
      </c>
      <c r="NXM84" s="589" t="s">
        <v>60</v>
      </c>
      <c r="NXN84" s="589" t="s">
        <v>60</v>
      </c>
      <c r="NXO84" s="589" t="s">
        <v>60</v>
      </c>
      <c r="NXP84" s="589" t="s">
        <v>60</v>
      </c>
      <c r="NXQ84" s="589" t="s">
        <v>60</v>
      </c>
      <c r="NXR84" s="589" t="s">
        <v>60</v>
      </c>
      <c r="NXS84" s="589" t="s">
        <v>60</v>
      </c>
      <c r="NXT84" s="589" t="s">
        <v>60</v>
      </c>
      <c r="NXU84" s="589" t="s">
        <v>60</v>
      </c>
      <c r="NXV84" s="589" t="s">
        <v>60</v>
      </c>
      <c r="NXW84" s="589" t="s">
        <v>60</v>
      </c>
      <c r="NXX84" s="589" t="s">
        <v>60</v>
      </c>
      <c r="NXY84" s="589" t="s">
        <v>60</v>
      </c>
      <c r="NXZ84" s="589" t="s">
        <v>60</v>
      </c>
      <c r="NYA84" s="589" t="s">
        <v>60</v>
      </c>
      <c r="NYB84" s="589" t="s">
        <v>60</v>
      </c>
      <c r="NYC84" s="589" t="s">
        <v>60</v>
      </c>
      <c r="NYD84" s="589" t="s">
        <v>60</v>
      </c>
      <c r="NYE84" s="589" t="s">
        <v>60</v>
      </c>
      <c r="NYF84" s="589" t="s">
        <v>60</v>
      </c>
      <c r="NYG84" s="589" t="s">
        <v>60</v>
      </c>
      <c r="NYH84" s="589" t="s">
        <v>60</v>
      </c>
      <c r="NYI84" s="589" t="s">
        <v>60</v>
      </c>
      <c r="NYJ84" s="589" t="s">
        <v>60</v>
      </c>
      <c r="NYK84" s="589" t="s">
        <v>60</v>
      </c>
      <c r="NYL84" s="589" t="s">
        <v>60</v>
      </c>
      <c r="NYM84" s="589" t="s">
        <v>60</v>
      </c>
      <c r="NYN84" s="589" t="s">
        <v>60</v>
      </c>
      <c r="NYO84" s="589" t="s">
        <v>60</v>
      </c>
      <c r="NYP84" s="589" t="s">
        <v>60</v>
      </c>
      <c r="NYQ84" s="589" t="s">
        <v>60</v>
      </c>
      <c r="NYR84" s="589" t="s">
        <v>60</v>
      </c>
      <c r="NYS84" s="589" t="s">
        <v>60</v>
      </c>
      <c r="NYT84" s="589" t="s">
        <v>60</v>
      </c>
      <c r="NYU84" s="589" t="s">
        <v>60</v>
      </c>
      <c r="NYV84" s="589" t="s">
        <v>60</v>
      </c>
      <c r="NYW84" s="589" t="s">
        <v>60</v>
      </c>
      <c r="NYX84" s="589" t="s">
        <v>60</v>
      </c>
      <c r="NYY84" s="589" t="s">
        <v>60</v>
      </c>
      <c r="NYZ84" s="589" t="s">
        <v>60</v>
      </c>
      <c r="NZA84" s="589" t="s">
        <v>60</v>
      </c>
      <c r="NZB84" s="589" t="s">
        <v>60</v>
      </c>
      <c r="NZC84" s="589" t="s">
        <v>60</v>
      </c>
      <c r="NZD84" s="589" t="s">
        <v>60</v>
      </c>
      <c r="NZE84" s="589" t="s">
        <v>60</v>
      </c>
      <c r="NZF84" s="589" t="s">
        <v>60</v>
      </c>
      <c r="NZG84" s="589" t="s">
        <v>60</v>
      </c>
      <c r="NZH84" s="589" t="s">
        <v>60</v>
      </c>
      <c r="NZI84" s="589" t="s">
        <v>60</v>
      </c>
      <c r="NZJ84" s="589" t="s">
        <v>60</v>
      </c>
      <c r="NZK84" s="589" t="s">
        <v>60</v>
      </c>
      <c r="NZL84" s="589" t="s">
        <v>60</v>
      </c>
      <c r="NZM84" s="589" t="s">
        <v>60</v>
      </c>
      <c r="NZN84" s="589" t="s">
        <v>60</v>
      </c>
      <c r="NZO84" s="589" t="s">
        <v>60</v>
      </c>
      <c r="NZP84" s="589" t="s">
        <v>60</v>
      </c>
      <c r="NZQ84" s="589" t="s">
        <v>60</v>
      </c>
      <c r="NZR84" s="589" t="s">
        <v>60</v>
      </c>
      <c r="NZS84" s="589" t="s">
        <v>60</v>
      </c>
      <c r="NZT84" s="589" t="s">
        <v>60</v>
      </c>
      <c r="NZU84" s="589" t="s">
        <v>60</v>
      </c>
      <c r="NZV84" s="589" t="s">
        <v>60</v>
      </c>
      <c r="NZW84" s="589" t="s">
        <v>60</v>
      </c>
      <c r="NZX84" s="589" t="s">
        <v>60</v>
      </c>
      <c r="NZY84" s="589" t="s">
        <v>60</v>
      </c>
      <c r="NZZ84" s="589" t="s">
        <v>60</v>
      </c>
      <c r="OAA84" s="589" t="s">
        <v>60</v>
      </c>
      <c r="OAB84" s="589" t="s">
        <v>60</v>
      </c>
      <c r="OAC84" s="589" t="s">
        <v>60</v>
      </c>
      <c r="OAD84" s="589" t="s">
        <v>60</v>
      </c>
      <c r="OAE84" s="589" t="s">
        <v>60</v>
      </c>
      <c r="OAF84" s="589" t="s">
        <v>60</v>
      </c>
      <c r="OAG84" s="589" t="s">
        <v>60</v>
      </c>
      <c r="OAH84" s="589" t="s">
        <v>60</v>
      </c>
      <c r="OAI84" s="589" t="s">
        <v>60</v>
      </c>
      <c r="OAJ84" s="589" t="s">
        <v>60</v>
      </c>
      <c r="OAK84" s="589" t="s">
        <v>60</v>
      </c>
      <c r="OAL84" s="589" t="s">
        <v>60</v>
      </c>
      <c r="OAM84" s="589" t="s">
        <v>60</v>
      </c>
      <c r="OAN84" s="589" t="s">
        <v>60</v>
      </c>
      <c r="OAO84" s="589" t="s">
        <v>60</v>
      </c>
      <c r="OAP84" s="589" t="s">
        <v>60</v>
      </c>
      <c r="OAQ84" s="589" t="s">
        <v>60</v>
      </c>
      <c r="OAR84" s="589" t="s">
        <v>60</v>
      </c>
      <c r="OAS84" s="589" t="s">
        <v>60</v>
      </c>
      <c r="OAT84" s="589" t="s">
        <v>60</v>
      </c>
      <c r="OAU84" s="589" t="s">
        <v>60</v>
      </c>
      <c r="OAV84" s="589" t="s">
        <v>60</v>
      </c>
      <c r="OAW84" s="589" t="s">
        <v>60</v>
      </c>
      <c r="OAX84" s="589" t="s">
        <v>60</v>
      </c>
      <c r="OAY84" s="589" t="s">
        <v>60</v>
      </c>
      <c r="OAZ84" s="589" t="s">
        <v>60</v>
      </c>
      <c r="OBA84" s="589" t="s">
        <v>60</v>
      </c>
      <c r="OBB84" s="589" t="s">
        <v>60</v>
      </c>
      <c r="OBC84" s="589" t="s">
        <v>60</v>
      </c>
      <c r="OBD84" s="589" t="s">
        <v>60</v>
      </c>
      <c r="OBE84" s="589" t="s">
        <v>60</v>
      </c>
      <c r="OBF84" s="589" t="s">
        <v>60</v>
      </c>
      <c r="OBG84" s="589" t="s">
        <v>60</v>
      </c>
      <c r="OBH84" s="589" t="s">
        <v>60</v>
      </c>
      <c r="OBI84" s="589" t="s">
        <v>60</v>
      </c>
      <c r="OBJ84" s="589" t="s">
        <v>60</v>
      </c>
      <c r="OBK84" s="589" t="s">
        <v>60</v>
      </c>
      <c r="OBL84" s="589" t="s">
        <v>60</v>
      </c>
      <c r="OBM84" s="589" t="s">
        <v>60</v>
      </c>
      <c r="OBN84" s="589" t="s">
        <v>60</v>
      </c>
      <c r="OBO84" s="589" t="s">
        <v>60</v>
      </c>
      <c r="OBP84" s="589" t="s">
        <v>60</v>
      </c>
      <c r="OBQ84" s="589" t="s">
        <v>60</v>
      </c>
      <c r="OBR84" s="589" t="s">
        <v>60</v>
      </c>
      <c r="OBS84" s="589" t="s">
        <v>60</v>
      </c>
      <c r="OBT84" s="589" t="s">
        <v>60</v>
      </c>
      <c r="OBU84" s="589" t="s">
        <v>60</v>
      </c>
      <c r="OBV84" s="589" t="s">
        <v>60</v>
      </c>
      <c r="OBW84" s="589" t="s">
        <v>60</v>
      </c>
      <c r="OBX84" s="589" t="s">
        <v>60</v>
      </c>
      <c r="OBY84" s="589" t="s">
        <v>60</v>
      </c>
      <c r="OBZ84" s="589" t="s">
        <v>60</v>
      </c>
      <c r="OCA84" s="589" t="s">
        <v>60</v>
      </c>
      <c r="OCB84" s="589" t="s">
        <v>60</v>
      </c>
      <c r="OCC84" s="589" t="s">
        <v>60</v>
      </c>
      <c r="OCD84" s="589" t="s">
        <v>60</v>
      </c>
      <c r="OCE84" s="589" t="s">
        <v>60</v>
      </c>
      <c r="OCF84" s="589" t="s">
        <v>60</v>
      </c>
      <c r="OCG84" s="589" t="s">
        <v>60</v>
      </c>
      <c r="OCH84" s="589" t="s">
        <v>60</v>
      </c>
      <c r="OCI84" s="589" t="s">
        <v>60</v>
      </c>
      <c r="OCJ84" s="589" t="s">
        <v>60</v>
      </c>
      <c r="OCK84" s="589" t="s">
        <v>60</v>
      </c>
      <c r="OCL84" s="589" t="s">
        <v>60</v>
      </c>
      <c r="OCM84" s="589" t="s">
        <v>60</v>
      </c>
      <c r="OCN84" s="589" t="s">
        <v>60</v>
      </c>
      <c r="OCO84" s="589" t="s">
        <v>60</v>
      </c>
      <c r="OCP84" s="589" t="s">
        <v>60</v>
      </c>
      <c r="OCQ84" s="589" t="s">
        <v>60</v>
      </c>
      <c r="OCR84" s="589" t="s">
        <v>60</v>
      </c>
      <c r="OCS84" s="589" t="s">
        <v>60</v>
      </c>
      <c r="OCT84" s="589" t="s">
        <v>60</v>
      </c>
      <c r="OCU84" s="589" t="s">
        <v>60</v>
      </c>
      <c r="OCV84" s="589" t="s">
        <v>60</v>
      </c>
      <c r="OCW84" s="589" t="s">
        <v>60</v>
      </c>
      <c r="OCX84" s="589" t="s">
        <v>60</v>
      </c>
      <c r="OCY84" s="589" t="s">
        <v>60</v>
      </c>
      <c r="OCZ84" s="589" t="s">
        <v>60</v>
      </c>
      <c r="ODA84" s="589" t="s">
        <v>60</v>
      </c>
      <c r="ODB84" s="589" t="s">
        <v>60</v>
      </c>
      <c r="ODC84" s="589" t="s">
        <v>60</v>
      </c>
      <c r="ODD84" s="589" t="s">
        <v>60</v>
      </c>
      <c r="ODE84" s="589" t="s">
        <v>60</v>
      </c>
      <c r="ODF84" s="589" t="s">
        <v>60</v>
      </c>
      <c r="ODG84" s="589" t="s">
        <v>60</v>
      </c>
      <c r="ODH84" s="589" t="s">
        <v>60</v>
      </c>
      <c r="ODI84" s="589" t="s">
        <v>60</v>
      </c>
      <c r="ODJ84" s="589" t="s">
        <v>60</v>
      </c>
      <c r="ODK84" s="589" t="s">
        <v>60</v>
      </c>
      <c r="ODL84" s="589" t="s">
        <v>60</v>
      </c>
      <c r="ODM84" s="589" t="s">
        <v>60</v>
      </c>
      <c r="ODN84" s="589" t="s">
        <v>60</v>
      </c>
      <c r="ODO84" s="589" t="s">
        <v>60</v>
      </c>
      <c r="ODP84" s="589" t="s">
        <v>60</v>
      </c>
      <c r="ODQ84" s="589" t="s">
        <v>60</v>
      </c>
      <c r="ODR84" s="589" t="s">
        <v>60</v>
      </c>
      <c r="ODS84" s="589" t="s">
        <v>60</v>
      </c>
      <c r="ODT84" s="589" t="s">
        <v>60</v>
      </c>
      <c r="ODU84" s="589" t="s">
        <v>60</v>
      </c>
      <c r="ODV84" s="589" t="s">
        <v>60</v>
      </c>
      <c r="ODW84" s="589" t="s">
        <v>60</v>
      </c>
      <c r="ODX84" s="589" t="s">
        <v>60</v>
      </c>
      <c r="ODY84" s="589" t="s">
        <v>60</v>
      </c>
      <c r="ODZ84" s="589" t="s">
        <v>60</v>
      </c>
      <c r="OEA84" s="589" t="s">
        <v>60</v>
      </c>
      <c r="OEB84" s="589" t="s">
        <v>60</v>
      </c>
      <c r="OEC84" s="589" t="s">
        <v>60</v>
      </c>
      <c r="OED84" s="589" t="s">
        <v>60</v>
      </c>
      <c r="OEE84" s="589" t="s">
        <v>60</v>
      </c>
      <c r="OEF84" s="589" t="s">
        <v>60</v>
      </c>
      <c r="OEG84" s="589" t="s">
        <v>60</v>
      </c>
      <c r="OEH84" s="589" t="s">
        <v>60</v>
      </c>
      <c r="OEI84" s="589" t="s">
        <v>60</v>
      </c>
      <c r="OEJ84" s="589" t="s">
        <v>60</v>
      </c>
      <c r="OEK84" s="589" t="s">
        <v>60</v>
      </c>
      <c r="OEL84" s="589" t="s">
        <v>60</v>
      </c>
      <c r="OEM84" s="589" t="s">
        <v>60</v>
      </c>
      <c r="OEN84" s="589" t="s">
        <v>60</v>
      </c>
      <c r="OEO84" s="589" t="s">
        <v>60</v>
      </c>
      <c r="OEP84" s="589" t="s">
        <v>60</v>
      </c>
      <c r="OEQ84" s="589" t="s">
        <v>60</v>
      </c>
      <c r="OER84" s="589" t="s">
        <v>60</v>
      </c>
      <c r="OES84" s="589" t="s">
        <v>60</v>
      </c>
      <c r="OET84" s="589" t="s">
        <v>60</v>
      </c>
      <c r="OEU84" s="589" t="s">
        <v>60</v>
      </c>
      <c r="OEV84" s="589" t="s">
        <v>60</v>
      </c>
      <c r="OEW84" s="589" t="s">
        <v>60</v>
      </c>
      <c r="OEX84" s="589" t="s">
        <v>60</v>
      </c>
      <c r="OEY84" s="589" t="s">
        <v>60</v>
      </c>
      <c r="OEZ84" s="589" t="s">
        <v>60</v>
      </c>
      <c r="OFA84" s="589" t="s">
        <v>60</v>
      </c>
      <c r="OFB84" s="589" t="s">
        <v>60</v>
      </c>
      <c r="OFC84" s="589" t="s">
        <v>60</v>
      </c>
      <c r="OFD84" s="589" t="s">
        <v>60</v>
      </c>
      <c r="OFE84" s="589" t="s">
        <v>60</v>
      </c>
      <c r="OFF84" s="589" t="s">
        <v>60</v>
      </c>
      <c r="OFG84" s="589" t="s">
        <v>60</v>
      </c>
      <c r="OFH84" s="589" t="s">
        <v>60</v>
      </c>
      <c r="OFI84" s="589" t="s">
        <v>60</v>
      </c>
      <c r="OFJ84" s="589" t="s">
        <v>60</v>
      </c>
      <c r="OFK84" s="589" t="s">
        <v>60</v>
      </c>
      <c r="OFL84" s="589" t="s">
        <v>60</v>
      </c>
      <c r="OFM84" s="589" t="s">
        <v>60</v>
      </c>
      <c r="OFN84" s="589" t="s">
        <v>60</v>
      </c>
      <c r="OFO84" s="589" t="s">
        <v>60</v>
      </c>
      <c r="OFP84" s="589" t="s">
        <v>60</v>
      </c>
      <c r="OFQ84" s="589" t="s">
        <v>60</v>
      </c>
      <c r="OFR84" s="589" t="s">
        <v>60</v>
      </c>
      <c r="OFS84" s="589" t="s">
        <v>60</v>
      </c>
      <c r="OFT84" s="589" t="s">
        <v>60</v>
      </c>
      <c r="OFU84" s="589" t="s">
        <v>60</v>
      </c>
      <c r="OFV84" s="589" t="s">
        <v>60</v>
      </c>
      <c r="OFW84" s="589" t="s">
        <v>60</v>
      </c>
      <c r="OFX84" s="589" t="s">
        <v>60</v>
      </c>
      <c r="OFY84" s="589" t="s">
        <v>60</v>
      </c>
      <c r="OFZ84" s="589" t="s">
        <v>60</v>
      </c>
      <c r="OGA84" s="589" t="s">
        <v>60</v>
      </c>
      <c r="OGB84" s="589" t="s">
        <v>60</v>
      </c>
      <c r="OGC84" s="589" t="s">
        <v>60</v>
      </c>
      <c r="OGD84" s="589" t="s">
        <v>60</v>
      </c>
      <c r="OGE84" s="589" t="s">
        <v>60</v>
      </c>
      <c r="OGF84" s="589" t="s">
        <v>60</v>
      </c>
      <c r="OGG84" s="589" t="s">
        <v>60</v>
      </c>
      <c r="OGH84" s="589" t="s">
        <v>60</v>
      </c>
      <c r="OGI84" s="589" t="s">
        <v>60</v>
      </c>
      <c r="OGJ84" s="589" t="s">
        <v>60</v>
      </c>
      <c r="OGK84" s="589" t="s">
        <v>60</v>
      </c>
      <c r="OGL84" s="589" t="s">
        <v>60</v>
      </c>
      <c r="OGM84" s="589" t="s">
        <v>60</v>
      </c>
      <c r="OGN84" s="589" t="s">
        <v>60</v>
      </c>
      <c r="OGO84" s="589" t="s">
        <v>60</v>
      </c>
      <c r="OGP84" s="589" t="s">
        <v>60</v>
      </c>
      <c r="OGQ84" s="589" t="s">
        <v>60</v>
      </c>
      <c r="OGR84" s="589" t="s">
        <v>60</v>
      </c>
      <c r="OGS84" s="589" t="s">
        <v>60</v>
      </c>
      <c r="OGT84" s="589" t="s">
        <v>60</v>
      </c>
      <c r="OGU84" s="589" t="s">
        <v>60</v>
      </c>
      <c r="OGV84" s="589" t="s">
        <v>60</v>
      </c>
      <c r="OGW84" s="589" t="s">
        <v>60</v>
      </c>
      <c r="OGX84" s="589" t="s">
        <v>60</v>
      </c>
      <c r="OGY84" s="589" t="s">
        <v>60</v>
      </c>
      <c r="OGZ84" s="589" t="s">
        <v>60</v>
      </c>
      <c r="OHA84" s="589" t="s">
        <v>60</v>
      </c>
      <c r="OHB84" s="589" t="s">
        <v>60</v>
      </c>
      <c r="OHC84" s="589" t="s">
        <v>60</v>
      </c>
      <c r="OHD84" s="589" t="s">
        <v>60</v>
      </c>
      <c r="OHE84" s="589" t="s">
        <v>60</v>
      </c>
      <c r="OHF84" s="589" t="s">
        <v>60</v>
      </c>
      <c r="OHG84" s="589" t="s">
        <v>60</v>
      </c>
      <c r="OHH84" s="589" t="s">
        <v>60</v>
      </c>
      <c r="OHI84" s="589" t="s">
        <v>60</v>
      </c>
      <c r="OHJ84" s="589" t="s">
        <v>60</v>
      </c>
      <c r="OHK84" s="589" t="s">
        <v>60</v>
      </c>
      <c r="OHL84" s="589" t="s">
        <v>60</v>
      </c>
      <c r="OHM84" s="589" t="s">
        <v>60</v>
      </c>
      <c r="OHN84" s="589" t="s">
        <v>60</v>
      </c>
      <c r="OHO84" s="589" t="s">
        <v>60</v>
      </c>
      <c r="OHP84" s="589" t="s">
        <v>60</v>
      </c>
      <c r="OHQ84" s="589" t="s">
        <v>60</v>
      </c>
      <c r="OHR84" s="589" t="s">
        <v>60</v>
      </c>
      <c r="OHS84" s="589" t="s">
        <v>60</v>
      </c>
      <c r="OHT84" s="589" t="s">
        <v>60</v>
      </c>
      <c r="OHU84" s="589" t="s">
        <v>60</v>
      </c>
      <c r="OHV84" s="589" t="s">
        <v>60</v>
      </c>
      <c r="OHW84" s="589" t="s">
        <v>60</v>
      </c>
      <c r="OHX84" s="589" t="s">
        <v>60</v>
      </c>
      <c r="OHY84" s="589" t="s">
        <v>60</v>
      </c>
      <c r="OHZ84" s="589" t="s">
        <v>60</v>
      </c>
      <c r="OIA84" s="589" t="s">
        <v>60</v>
      </c>
      <c r="OIB84" s="589" t="s">
        <v>60</v>
      </c>
      <c r="OIC84" s="589" t="s">
        <v>60</v>
      </c>
      <c r="OID84" s="589" t="s">
        <v>60</v>
      </c>
      <c r="OIE84" s="589" t="s">
        <v>60</v>
      </c>
      <c r="OIF84" s="589" t="s">
        <v>60</v>
      </c>
      <c r="OIG84" s="589" t="s">
        <v>60</v>
      </c>
      <c r="OIH84" s="589" t="s">
        <v>60</v>
      </c>
      <c r="OII84" s="589" t="s">
        <v>60</v>
      </c>
      <c r="OIJ84" s="589" t="s">
        <v>60</v>
      </c>
      <c r="OIK84" s="589" t="s">
        <v>60</v>
      </c>
      <c r="OIL84" s="589" t="s">
        <v>60</v>
      </c>
      <c r="OIM84" s="589" t="s">
        <v>60</v>
      </c>
      <c r="OIN84" s="589" t="s">
        <v>60</v>
      </c>
      <c r="OIO84" s="589" t="s">
        <v>60</v>
      </c>
      <c r="OIP84" s="589" t="s">
        <v>60</v>
      </c>
      <c r="OIQ84" s="589" t="s">
        <v>60</v>
      </c>
      <c r="OIR84" s="589" t="s">
        <v>60</v>
      </c>
      <c r="OIS84" s="589" t="s">
        <v>60</v>
      </c>
      <c r="OIT84" s="589" t="s">
        <v>60</v>
      </c>
      <c r="OIU84" s="589" t="s">
        <v>60</v>
      </c>
      <c r="OIV84" s="589" t="s">
        <v>60</v>
      </c>
      <c r="OIW84" s="589" t="s">
        <v>60</v>
      </c>
      <c r="OIX84" s="589" t="s">
        <v>60</v>
      </c>
      <c r="OIY84" s="589" t="s">
        <v>60</v>
      </c>
      <c r="OIZ84" s="589" t="s">
        <v>60</v>
      </c>
      <c r="OJA84" s="589" t="s">
        <v>60</v>
      </c>
      <c r="OJB84" s="589" t="s">
        <v>60</v>
      </c>
      <c r="OJC84" s="589" t="s">
        <v>60</v>
      </c>
      <c r="OJD84" s="589" t="s">
        <v>60</v>
      </c>
      <c r="OJE84" s="589" t="s">
        <v>60</v>
      </c>
      <c r="OJF84" s="589" t="s">
        <v>60</v>
      </c>
      <c r="OJG84" s="589" t="s">
        <v>60</v>
      </c>
      <c r="OJH84" s="589" t="s">
        <v>60</v>
      </c>
      <c r="OJI84" s="589" t="s">
        <v>60</v>
      </c>
      <c r="OJJ84" s="589" t="s">
        <v>60</v>
      </c>
      <c r="OJK84" s="589" t="s">
        <v>60</v>
      </c>
      <c r="OJL84" s="589" t="s">
        <v>60</v>
      </c>
      <c r="OJM84" s="589" t="s">
        <v>60</v>
      </c>
      <c r="OJN84" s="589" t="s">
        <v>60</v>
      </c>
      <c r="OJO84" s="589" t="s">
        <v>60</v>
      </c>
      <c r="OJP84" s="589" t="s">
        <v>60</v>
      </c>
      <c r="OJQ84" s="589" t="s">
        <v>60</v>
      </c>
      <c r="OJR84" s="589" t="s">
        <v>60</v>
      </c>
      <c r="OJS84" s="589" t="s">
        <v>60</v>
      </c>
      <c r="OJT84" s="589" t="s">
        <v>60</v>
      </c>
      <c r="OJU84" s="589" t="s">
        <v>60</v>
      </c>
      <c r="OJV84" s="589" t="s">
        <v>60</v>
      </c>
      <c r="OJW84" s="589" t="s">
        <v>60</v>
      </c>
      <c r="OJX84" s="589" t="s">
        <v>60</v>
      </c>
      <c r="OJY84" s="589" t="s">
        <v>60</v>
      </c>
      <c r="OJZ84" s="589" t="s">
        <v>60</v>
      </c>
      <c r="OKA84" s="589" t="s">
        <v>60</v>
      </c>
      <c r="OKB84" s="589" t="s">
        <v>60</v>
      </c>
      <c r="OKC84" s="589" t="s">
        <v>60</v>
      </c>
      <c r="OKD84" s="589" t="s">
        <v>60</v>
      </c>
      <c r="OKE84" s="589" t="s">
        <v>60</v>
      </c>
      <c r="OKF84" s="589" t="s">
        <v>60</v>
      </c>
      <c r="OKG84" s="589" t="s">
        <v>60</v>
      </c>
      <c r="OKH84" s="589" t="s">
        <v>60</v>
      </c>
      <c r="OKI84" s="589" t="s">
        <v>60</v>
      </c>
      <c r="OKJ84" s="589" t="s">
        <v>60</v>
      </c>
      <c r="OKK84" s="589" t="s">
        <v>60</v>
      </c>
      <c r="OKL84" s="589" t="s">
        <v>60</v>
      </c>
      <c r="OKM84" s="589" t="s">
        <v>60</v>
      </c>
      <c r="OKN84" s="589" t="s">
        <v>60</v>
      </c>
      <c r="OKO84" s="589" t="s">
        <v>60</v>
      </c>
      <c r="OKP84" s="589" t="s">
        <v>60</v>
      </c>
      <c r="OKQ84" s="589" t="s">
        <v>60</v>
      </c>
      <c r="OKR84" s="589" t="s">
        <v>60</v>
      </c>
      <c r="OKS84" s="589" t="s">
        <v>60</v>
      </c>
      <c r="OKT84" s="589" t="s">
        <v>60</v>
      </c>
      <c r="OKU84" s="589" t="s">
        <v>60</v>
      </c>
      <c r="OKV84" s="589" t="s">
        <v>60</v>
      </c>
      <c r="OKW84" s="589" t="s">
        <v>60</v>
      </c>
      <c r="OKX84" s="589" t="s">
        <v>60</v>
      </c>
      <c r="OKY84" s="589" t="s">
        <v>60</v>
      </c>
      <c r="OKZ84" s="589" t="s">
        <v>60</v>
      </c>
      <c r="OLA84" s="589" t="s">
        <v>60</v>
      </c>
      <c r="OLB84" s="589" t="s">
        <v>60</v>
      </c>
      <c r="OLC84" s="589" t="s">
        <v>60</v>
      </c>
      <c r="OLD84" s="589" t="s">
        <v>60</v>
      </c>
      <c r="OLE84" s="589" t="s">
        <v>60</v>
      </c>
      <c r="OLF84" s="589" t="s">
        <v>60</v>
      </c>
      <c r="OLG84" s="589" t="s">
        <v>60</v>
      </c>
      <c r="OLH84" s="589" t="s">
        <v>60</v>
      </c>
      <c r="OLI84" s="589" t="s">
        <v>60</v>
      </c>
      <c r="OLJ84" s="589" t="s">
        <v>60</v>
      </c>
      <c r="OLK84" s="589" t="s">
        <v>60</v>
      </c>
      <c r="OLL84" s="589" t="s">
        <v>60</v>
      </c>
      <c r="OLM84" s="589" t="s">
        <v>60</v>
      </c>
      <c r="OLN84" s="589" t="s">
        <v>60</v>
      </c>
      <c r="OLO84" s="589" t="s">
        <v>60</v>
      </c>
      <c r="OLP84" s="589" t="s">
        <v>60</v>
      </c>
      <c r="OLQ84" s="589" t="s">
        <v>60</v>
      </c>
      <c r="OLR84" s="589" t="s">
        <v>60</v>
      </c>
      <c r="OLS84" s="589" t="s">
        <v>60</v>
      </c>
      <c r="OLT84" s="589" t="s">
        <v>60</v>
      </c>
      <c r="OLU84" s="589" t="s">
        <v>60</v>
      </c>
      <c r="OLV84" s="589" t="s">
        <v>60</v>
      </c>
      <c r="OLW84" s="589" t="s">
        <v>60</v>
      </c>
      <c r="OLX84" s="589" t="s">
        <v>60</v>
      </c>
      <c r="OLY84" s="589" t="s">
        <v>60</v>
      </c>
      <c r="OLZ84" s="589" t="s">
        <v>60</v>
      </c>
      <c r="OMA84" s="589" t="s">
        <v>60</v>
      </c>
      <c r="OMB84" s="589" t="s">
        <v>60</v>
      </c>
      <c r="OMC84" s="589" t="s">
        <v>60</v>
      </c>
      <c r="OMD84" s="589" t="s">
        <v>60</v>
      </c>
      <c r="OME84" s="589" t="s">
        <v>60</v>
      </c>
      <c r="OMF84" s="589" t="s">
        <v>60</v>
      </c>
      <c r="OMG84" s="589" t="s">
        <v>60</v>
      </c>
      <c r="OMH84" s="589" t="s">
        <v>60</v>
      </c>
      <c r="OMI84" s="589" t="s">
        <v>60</v>
      </c>
      <c r="OMJ84" s="589" t="s">
        <v>60</v>
      </c>
      <c r="OMK84" s="589" t="s">
        <v>60</v>
      </c>
      <c r="OML84" s="589" t="s">
        <v>60</v>
      </c>
      <c r="OMM84" s="589" t="s">
        <v>60</v>
      </c>
      <c r="OMN84" s="589" t="s">
        <v>60</v>
      </c>
      <c r="OMO84" s="589" t="s">
        <v>60</v>
      </c>
      <c r="OMP84" s="589" t="s">
        <v>60</v>
      </c>
      <c r="OMQ84" s="589" t="s">
        <v>60</v>
      </c>
      <c r="OMR84" s="589" t="s">
        <v>60</v>
      </c>
      <c r="OMS84" s="589" t="s">
        <v>60</v>
      </c>
      <c r="OMT84" s="589" t="s">
        <v>60</v>
      </c>
      <c r="OMU84" s="589" t="s">
        <v>60</v>
      </c>
      <c r="OMV84" s="589" t="s">
        <v>60</v>
      </c>
      <c r="OMW84" s="589" t="s">
        <v>60</v>
      </c>
      <c r="OMX84" s="589" t="s">
        <v>60</v>
      </c>
      <c r="OMY84" s="589" t="s">
        <v>60</v>
      </c>
      <c r="OMZ84" s="589" t="s">
        <v>60</v>
      </c>
      <c r="ONA84" s="589" t="s">
        <v>60</v>
      </c>
      <c r="ONB84" s="589" t="s">
        <v>60</v>
      </c>
      <c r="ONC84" s="589" t="s">
        <v>60</v>
      </c>
      <c r="OND84" s="589" t="s">
        <v>60</v>
      </c>
      <c r="ONE84" s="589" t="s">
        <v>60</v>
      </c>
      <c r="ONF84" s="589" t="s">
        <v>60</v>
      </c>
      <c r="ONG84" s="589" t="s">
        <v>60</v>
      </c>
      <c r="ONH84" s="589" t="s">
        <v>60</v>
      </c>
      <c r="ONI84" s="589" t="s">
        <v>60</v>
      </c>
      <c r="ONJ84" s="589" t="s">
        <v>60</v>
      </c>
      <c r="ONK84" s="589" t="s">
        <v>60</v>
      </c>
      <c r="ONL84" s="589" t="s">
        <v>60</v>
      </c>
      <c r="ONM84" s="589" t="s">
        <v>60</v>
      </c>
      <c r="ONN84" s="589" t="s">
        <v>60</v>
      </c>
      <c r="ONO84" s="589" t="s">
        <v>60</v>
      </c>
      <c r="ONP84" s="589" t="s">
        <v>60</v>
      </c>
      <c r="ONQ84" s="589" t="s">
        <v>60</v>
      </c>
      <c r="ONR84" s="589" t="s">
        <v>60</v>
      </c>
      <c r="ONS84" s="589" t="s">
        <v>60</v>
      </c>
      <c r="ONT84" s="589" t="s">
        <v>60</v>
      </c>
      <c r="ONU84" s="589" t="s">
        <v>60</v>
      </c>
      <c r="ONV84" s="589" t="s">
        <v>60</v>
      </c>
      <c r="ONW84" s="589" t="s">
        <v>60</v>
      </c>
      <c r="ONX84" s="589" t="s">
        <v>60</v>
      </c>
      <c r="ONY84" s="589" t="s">
        <v>60</v>
      </c>
      <c r="ONZ84" s="589" t="s">
        <v>60</v>
      </c>
      <c r="OOA84" s="589" t="s">
        <v>60</v>
      </c>
      <c r="OOB84" s="589" t="s">
        <v>60</v>
      </c>
      <c r="OOC84" s="589" t="s">
        <v>60</v>
      </c>
      <c r="OOD84" s="589" t="s">
        <v>60</v>
      </c>
      <c r="OOE84" s="589" t="s">
        <v>60</v>
      </c>
      <c r="OOF84" s="589" t="s">
        <v>60</v>
      </c>
      <c r="OOG84" s="589" t="s">
        <v>60</v>
      </c>
      <c r="OOH84" s="589" t="s">
        <v>60</v>
      </c>
      <c r="OOI84" s="589" t="s">
        <v>60</v>
      </c>
      <c r="OOJ84" s="589" t="s">
        <v>60</v>
      </c>
      <c r="OOK84" s="589" t="s">
        <v>60</v>
      </c>
      <c r="OOL84" s="589" t="s">
        <v>60</v>
      </c>
      <c r="OOM84" s="589" t="s">
        <v>60</v>
      </c>
      <c r="OON84" s="589" t="s">
        <v>60</v>
      </c>
      <c r="OOO84" s="589" t="s">
        <v>60</v>
      </c>
      <c r="OOP84" s="589" t="s">
        <v>60</v>
      </c>
      <c r="OOQ84" s="589" t="s">
        <v>60</v>
      </c>
      <c r="OOR84" s="589" t="s">
        <v>60</v>
      </c>
      <c r="OOS84" s="589" t="s">
        <v>60</v>
      </c>
      <c r="OOT84" s="589" t="s">
        <v>60</v>
      </c>
      <c r="OOU84" s="589" t="s">
        <v>60</v>
      </c>
      <c r="OOV84" s="589" t="s">
        <v>60</v>
      </c>
      <c r="OOW84" s="589" t="s">
        <v>60</v>
      </c>
      <c r="OOX84" s="589" t="s">
        <v>60</v>
      </c>
      <c r="OOY84" s="589" t="s">
        <v>60</v>
      </c>
      <c r="OOZ84" s="589" t="s">
        <v>60</v>
      </c>
      <c r="OPA84" s="589" t="s">
        <v>60</v>
      </c>
      <c r="OPB84" s="589" t="s">
        <v>60</v>
      </c>
      <c r="OPC84" s="589" t="s">
        <v>60</v>
      </c>
      <c r="OPD84" s="589" t="s">
        <v>60</v>
      </c>
      <c r="OPE84" s="589" t="s">
        <v>60</v>
      </c>
      <c r="OPF84" s="589" t="s">
        <v>60</v>
      </c>
      <c r="OPG84" s="589" t="s">
        <v>60</v>
      </c>
      <c r="OPH84" s="589" t="s">
        <v>60</v>
      </c>
      <c r="OPI84" s="589" t="s">
        <v>60</v>
      </c>
      <c r="OPJ84" s="589" t="s">
        <v>60</v>
      </c>
      <c r="OPK84" s="589" t="s">
        <v>60</v>
      </c>
      <c r="OPL84" s="589" t="s">
        <v>60</v>
      </c>
      <c r="OPM84" s="589" t="s">
        <v>60</v>
      </c>
      <c r="OPN84" s="589" t="s">
        <v>60</v>
      </c>
      <c r="OPO84" s="589" t="s">
        <v>60</v>
      </c>
      <c r="OPP84" s="589" t="s">
        <v>60</v>
      </c>
      <c r="OPQ84" s="589" t="s">
        <v>60</v>
      </c>
      <c r="OPR84" s="589" t="s">
        <v>60</v>
      </c>
      <c r="OPS84" s="589" t="s">
        <v>60</v>
      </c>
      <c r="OPT84" s="589" t="s">
        <v>60</v>
      </c>
      <c r="OPU84" s="589" t="s">
        <v>60</v>
      </c>
      <c r="OPV84" s="589" t="s">
        <v>60</v>
      </c>
      <c r="OPW84" s="589" t="s">
        <v>60</v>
      </c>
      <c r="OPX84" s="589" t="s">
        <v>60</v>
      </c>
      <c r="OPY84" s="589" t="s">
        <v>60</v>
      </c>
      <c r="OPZ84" s="589" t="s">
        <v>60</v>
      </c>
      <c r="OQA84" s="589" t="s">
        <v>60</v>
      </c>
      <c r="OQB84" s="589" t="s">
        <v>60</v>
      </c>
      <c r="OQC84" s="589" t="s">
        <v>60</v>
      </c>
      <c r="OQD84" s="589" t="s">
        <v>60</v>
      </c>
      <c r="OQE84" s="589" t="s">
        <v>60</v>
      </c>
      <c r="OQF84" s="589" t="s">
        <v>60</v>
      </c>
      <c r="OQG84" s="589" t="s">
        <v>60</v>
      </c>
      <c r="OQH84" s="589" t="s">
        <v>60</v>
      </c>
      <c r="OQI84" s="589" t="s">
        <v>60</v>
      </c>
      <c r="OQJ84" s="589" t="s">
        <v>60</v>
      </c>
      <c r="OQK84" s="589" t="s">
        <v>60</v>
      </c>
      <c r="OQL84" s="589" t="s">
        <v>60</v>
      </c>
      <c r="OQM84" s="589" t="s">
        <v>60</v>
      </c>
      <c r="OQN84" s="589" t="s">
        <v>60</v>
      </c>
      <c r="OQO84" s="589" t="s">
        <v>60</v>
      </c>
      <c r="OQP84" s="589" t="s">
        <v>60</v>
      </c>
      <c r="OQQ84" s="589" t="s">
        <v>60</v>
      </c>
      <c r="OQR84" s="589" t="s">
        <v>60</v>
      </c>
      <c r="OQS84" s="589" t="s">
        <v>60</v>
      </c>
      <c r="OQT84" s="589" t="s">
        <v>60</v>
      </c>
      <c r="OQU84" s="589" t="s">
        <v>60</v>
      </c>
      <c r="OQV84" s="589" t="s">
        <v>60</v>
      </c>
      <c r="OQW84" s="589" t="s">
        <v>60</v>
      </c>
      <c r="OQX84" s="589" t="s">
        <v>60</v>
      </c>
      <c r="OQY84" s="589" t="s">
        <v>60</v>
      </c>
      <c r="OQZ84" s="589" t="s">
        <v>60</v>
      </c>
      <c r="ORA84" s="589" t="s">
        <v>60</v>
      </c>
      <c r="ORB84" s="589" t="s">
        <v>60</v>
      </c>
      <c r="ORC84" s="589" t="s">
        <v>60</v>
      </c>
      <c r="ORD84" s="589" t="s">
        <v>60</v>
      </c>
      <c r="ORE84" s="589" t="s">
        <v>60</v>
      </c>
      <c r="ORF84" s="589" t="s">
        <v>60</v>
      </c>
      <c r="ORG84" s="589" t="s">
        <v>60</v>
      </c>
      <c r="ORH84" s="589" t="s">
        <v>60</v>
      </c>
      <c r="ORI84" s="589" t="s">
        <v>60</v>
      </c>
      <c r="ORJ84" s="589" t="s">
        <v>60</v>
      </c>
      <c r="ORK84" s="589" t="s">
        <v>60</v>
      </c>
      <c r="ORL84" s="589" t="s">
        <v>60</v>
      </c>
      <c r="ORM84" s="589" t="s">
        <v>60</v>
      </c>
      <c r="ORN84" s="589" t="s">
        <v>60</v>
      </c>
      <c r="ORO84" s="589" t="s">
        <v>60</v>
      </c>
      <c r="ORP84" s="589" t="s">
        <v>60</v>
      </c>
      <c r="ORQ84" s="589" t="s">
        <v>60</v>
      </c>
      <c r="ORR84" s="589" t="s">
        <v>60</v>
      </c>
      <c r="ORS84" s="589" t="s">
        <v>60</v>
      </c>
      <c r="ORT84" s="589" t="s">
        <v>60</v>
      </c>
      <c r="ORU84" s="589" t="s">
        <v>60</v>
      </c>
      <c r="ORV84" s="589" t="s">
        <v>60</v>
      </c>
      <c r="ORW84" s="589" t="s">
        <v>60</v>
      </c>
      <c r="ORX84" s="589" t="s">
        <v>60</v>
      </c>
      <c r="ORY84" s="589" t="s">
        <v>60</v>
      </c>
      <c r="ORZ84" s="589" t="s">
        <v>60</v>
      </c>
      <c r="OSA84" s="589" t="s">
        <v>60</v>
      </c>
      <c r="OSB84" s="589" t="s">
        <v>60</v>
      </c>
      <c r="OSC84" s="589" t="s">
        <v>60</v>
      </c>
      <c r="OSD84" s="589" t="s">
        <v>60</v>
      </c>
      <c r="OSE84" s="589" t="s">
        <v>60</v>
      </c>
      <c r="OSF84" s="589" t="s">
        <v>60</v>
      </c>
      <c r="OSG84" s="589" t="s">
        <v>60</v>
      </c>
      <c r="OSH84" s="589" t="s">
        <v>60</v>
      </c>
      <c r="OSI84" s="589" t="s">
        <v>60</v>
      </c>
      <c r="OSJ84" s="589" t="s">
        <v>60</v>
      </c>
      <c r="OSK84" s="589" t="s">
        <v>60</v>
      </c>
      <c r="OSL84" s="589" t="s">
        <v>60</v>
      </c>
      <c r="OSM84" s="589" t="s">
        <v>60</v>
      </c>
      <c r="OSN84" s="589" t="s">
        <v>60</v>
      </c>
      <c r="OSO84" s="589" t="s">
        <v>60</v>
      </c>
      <c r="OSP84" s="589" t="s">
        <v>60</v>
      </c>
      <c r="OSQ84" s="589" t="s">
        <v>60</v>
      </c>
      <c r="OSR84" s="589" t="s">
        <v>60</v>
      </c>
      <c r="OSS84" s="589" t="s">
        <v>60</v>
      </c>
      <c r="OST84" s="589" t="s">
        <v>60</v>
      </c>
      <c r="OSU84" s="589" t="s">
        <v>60</v>
      </c>
      <c r="OSV84" s="589" t="s">
        <v>60</v>
      </c>
      <c r="OSW84" s="589" t="s">
        <v>60</v>
      </c>
      <c r="OSX84" s="589" t="s">
        <v>60</v>
      </c>
      <c r="OSY84" s="589" t="s">
        <v>60</v>
      </c>
      <c r="OSZ84" s="589" t="s">
        <v>60</v>
      </c>
      <c r="OTA84" s="589" t="s">
        <v>60</v>
      </c>
      <c r="OTB84" s="589" t="s">
        <v>60</v>
      </c>
      <c r="OTC84" s="589" t="s">
        <v>60</v>
      </c>
      <c r="OTD84" s="589" t="s">
        <v>60</v>
      </c>
      <c r="OTE84" s="589" t="s">
        <v>60</v>
      </c>
      <c r="OTF84" s="589" t="s">
        <v>60</v>
      </c>
      <c r="OTG84" s="589" t="s">
        <v>60</v>
      </c>
      <c r="OTH84" s="589" t="s">
        <v>60</v>
      </c>
      <c r="OTI84" s="589" t="s">
        <v>60</v>
      </c>
      <c r="OTJ84" s="589" t="s">
        <v>60</v>
      </c>
      <c r="OTK84" s="589" t="s">
        <v>60</v>
      </c>
      <c r="OTL84" s="589" t="s">
        <v>60</v>
      </c>
      <c r="OTM84" s="589" t="s">
        <v>60</v>
      </c>
      <c r="OTN84" s="589" t="s">
        <v>60</v>
      </c>
      <c r="OTO84" s="589" t="s">
        <v>60</v>
      </c>
      <c r="OTP84" s="589" t="s">
        <v>60</v>
      </c>
      <c r="OTQ84" s="589" t="s">
        <v>60</v>
      </c>
      <c r="OTR84" s="589" t="s">
        <v>60</v>
      </c>
      <c r="OTS84" s="589" t="s">
        <v>60</v>
      </c>
      <c r="OTT84" s="589" t="s">
        <v>60</v>
      </c>
      <c r="OTU84" s="589" t="s">
        <v>60</v>
      </c>
      <c r="OTV84" s="589" t="s">
        <v>60</v>
      </c>
      <c r="OTW84" s="589" t="s">
        <v>60</v>
      </c>
      <c r="OTX84" s="589" t="s">
        <v>60</v>
      </c>
      <c r="OTY84" s="589" t="s">
        <v>60</v>
      </c>
      <c r="OTZ84" s="589" t="s">
        <v>60</v>
      </c>
      <c r="OUA84" s="589" t="s">
        <v>60</v>
      </c>
      <c r="OUB84" s="589" t="s">
        <v>60</v>
      </c>
      <c r="OUC84" s="589" t="s">
        <v>60</v>
      </c>
      <c r="OUD84" s="589" t="s">
        <v>60</v>
      </c>
      <c r="OUE84" s="589" t="s">
        <v>60</v>
      </c>
      <c r="OUF84" s="589" t="s">
        <v>60</v>
      </c>
      <c r="OUG84" s="589" t="s">
        <v>60</v>
      </c>
      <c r="OUH84" s="589" t="s">
        <v>60</v>
      </c>
      <c r="OUI84" s="589" t="s">
        <v>60</v>
      </c>
      <c r="OUJ84" s="589" t="s">
        <v>60</v>
      </c>
      <c r="OUK84" s="589" t="s">
        <v>60</v>
      </c>
      <c r="OUL84" s="589" t="s">
        <v>60</v>
      </c>
      <c r="OUM84" s="589" t="s">
        <v>60</v>
      </c>
      <c r="OUN84" s="589" t="s">
        <v>60</v>
      </c>
      <c r="OUO84" s="589" t="s">
        <v>60</v>
      </c>
      <c r="OUP84" s="589" t="s">
        <v>60</v>
      </c>
      <c r="OUQ84" s="589" t="s">
        <v>60</v>
      </c>
      <c r="OUR84" s="589" t="s">
        <v>60</v>
      </c>
      <c r="OUS84" s="589" t="s">
        <v>60</v>
      </c>
      <c r="OUT84" s="589" t="s">
        <v>60</v>
      </c>
      <c r="OUU84" s="589" t="s">
        <v>60</v>
      </c>
      <c r="OUV84" s="589" t="s">
        <v>60</v>
      </c>
      <c r="OUW84" s="589" t="s">
        <v>60</v>
      </c>
      <c r="OUX84" s="589" t="s">
        <v>60</v>
      </c>
      <c r="OUY84" s="589" t="s">
        <v>60</v>
      </c>
      <c r="OUZ84" s="589" t="s">
        <v>60</v>
      </c>
      <c r="OVA84" s="589" t="s">
        <v>60</v>
      </c>
      <c r="OVB84" s="589" t="s">
        <v>60</v>
      </c>
      <c r="OVC84" s="589" t="s">
        <v>60</v>
      </c>
      <c r="OVD84" s="589" t="s">
        <v>60</v>
      </c>
      <c r="OVE84" s="589" t="s">
        <v>60</v>
      </c>
      <c r="OVF84" s="589" t="s">
        <v>60</v>
      </c>
      <c r="OVG84" s="589" t="s">
        <v>60</v>
      </c>
      <c r="OVH84" s="589" t="s">
        <v>60</v>
      </c>
      <c r="OVI84" s="589" t="s">
        <v>60</v>
      </c>
      <c r="OVJ84" s="589" t="s">
        <v>60</v>
      </c>
      <c r="OVK84" s="589" t="s">
        <v>60</v>
      </c>
      <c r="OVL84" s="589" t="s">
        <v>60</v>
      </c>
      <c r="OVM84" s="589" t="s">
        <v>60</v>
      </c>
      <c r="OVN84" s="589" t="s">
        <v>60</v>
      </c>
      <c r="OVO84" s="589" t="s">
        <v>60</v>
      </c>
      <c r="OVP84" s="589" t="s">
        <v>60</v>
      </c>
      <c r="OVQ84" s="589" t="s">
        <v>60</v>
      </c>
      <c r="OVR84" s="589" t="s">
        <v>60</v>
      </c>
      <c r="OVS84" s="589" t="s">
        <v>60</v>
      </c>
      <c r="OVT84" s="589" t="s">
        <v>60</v>
      </c>
      <c r="OVU84" s="589" t="s">
        <v>60</v>
      </c>
      <c r="OVV84" s="589" t="s">
        <v>60</v>
      </c>
      <c r="OVW84" s="589" t="s">
        <v>60</v>
      </c>
      <c r="OVX84" s="589" t="s">
        <v>60</v>
      </c>
      <c r="OVY84" s="589" t="s">
        <v>60</v>
      </c>
      <c r="OVZ84" s="589" t="s">
        <v>60</v>
      </c>
      <c r="OWA84" s="589" t="s">
        <v>60</v>
      </c>
      <c r="OWB84" s="589" t="s">
        <v>60</v>
      </c>
      <c r="OWC84" s="589" t="s">
        <v>60</v>
      </c>
      <c r="OWD84" s="589" t="s">
        <v>60</v>
      </c>
      <c r="OWE84" s="589" t="s">
        <v>60</v>
      </c>
      <c r="OWF84" s="589" t="s">
        <v>60</v>
      </c>
      <c r="OWG84" s="589" t="s">
        <v>60</v>
      </c>
      <c r="OWH84" s="589" t="s">
        <v>60</v>
      </c>
      <c r="OWI84" s="589" t="s">
        <v>60</v>
      </c>
      <c r="OWJ84" s="589" t="s">
        <v>60</v>
      </c>
      <c r="OWK84" s="589" t="s">
        <v>60</v>
      </c>
      <c r="OWL84" s="589" t="s">
        <v>60</v>
      </c>
      <c r="OWM84" s="589" t="s">
        <v>60</v>
      </c>
      <c r="OWN84" s="589" t="s">
        <v>60</v>
      </c>
      <c r="OWO84" s="589" t="s">
        <v>60</v>
      </c>
      <c r="OWP84" s="589" t="s">
        <v>60</v>
      </c>
      <c r="OWQ84" s="589" t="s">
        <v>60</v>
      </c>
      <c r="OWR84" s="589" t="s">
        <v>60</v>
      </c>
      <c r="OWS84" s="589" t="s">
        <v>60</v>
      </c>
      <c r="OWT84" s="589" t="s">
        <v>60</v>
      </c>
      <c r="OWU84" s="589" t="s">
        <v>60</v>
      </c>
      <c r="OWV84" s="589" t="s">
        <v>60</v>
      </c>
      <c r="OWW84" s="589" t="s">
        <v>60</v>
      </c>
      <c r="OWX84" s="589" t="s">
        <v>60</v>
      </c>
      <c r="OWY84" s="589" t="s">
        <v>60</v>
      </c>
      <c r="OWZ84" s="589" t="s">
        <v>60</v>
      </c>
      <c r="OXA84" s="589" t="s">
        <v>60</v>
      </c>
      <c r="OXB84" s="589" t="s">
        <v>60</v>
      </c>
      <c r="OXC84" s="589" t="s">
        <v>60</v>
      </c>
      <c r="OXD84" s="589" t="s">
        <v>60</v>
      </c>
      <c r="OXE84" s="589" t="s">
        <v>60</v>
      </c>
      <c r="OXF84" s="589" t="s">
        <v>60</v>
      </c>
      <c r="OXG84" s="589" t="s">
        <v>60</v>
      </c>
      <c r="OXH84" s="589" t="s">
        <v>60</v>
      </c>
      <c r="OXI84" s="589" t="s">
        <v>60</v>
      </c>
      <c r="OXJ84" s="589" t="s">
        <v>60</v>
      </c>
      <c r="OXK84" s="589" t="s">
        <v>60</v>
      </c>
      <c r="OXL84" s="589" t="s">
        <v>60</v>
      </c>
      <c r="OXM84" s="589" t="s">
        <v>60</v>
      </c>
      <c r="OXN84" s="589" t="s">
        <v>60</v>
      </c>
      <c r="OXO84" s="589" t="s">
        <v>60</v>
      </c>
      <c r="OXP84" s="589" t="s">
        <v>60</v>
      </c>
      <c r="OXQ84" s="589" t="s">
        <v>60</v>
      </c>
      <c r="OXR84" s="589" t="s">
        <v>60</v>
      </c>
      <c r="OXS84" s="589" t="s">
        <v>60</v>
      </c>
      <c r="OXT84" s="589" t="s">
        <v>60</v>
      </c>
      <c r="OXU84" s="589" t="s">
        <v>60</v>
      </c>
      <c r="OXV84" s="589" t="s">
        <v>60</v>
      </c>
      <c r="OXW84" s="589" t="s">
        <v>60</v>
      </c>
      <c r="OXX84" s="589" t="s">
        <v>60</v>
      </c>
      <c r="OXY84" s="589" t="s">
        <v>60</v>
      </c>
      <c r="OXZ84" s="589" t="s">
        <v>60</v>
      </c>
      <c r="OYA84" s="589" t="s">
        <v>60</v>
      </c>
      <c r="OYB84" s="589" t="s">
        <v>60</v>
      </c>
      <c r="OYC84" s="589" t="s">
        <v>60</v>
      </c>
      <c r="OYD84" s="589" t="s">
        <v>60</v>
      </c>
      <c r="OYE84" s="589" t="s">
        <v>60</v>
      </c>
      <c r="OYF84" s="589" t="s">
        <v>60</v>
      </c>
      <c r="OYG84" s="589" t="s">
        <v>60</v>
      </c>
      <c r="OYH84" s="589" t="s">
        <v>60</v>
      </c>
      <c r="OYI84" s="589" t="s">
        <v>60</v>
      </c>
      <c r="OYJ84" s="589" t="s">
        <v>60</v>
      </c>
      <c r="OYK84" s="589" t="s">
        <v>60</v>
      </c>
      <c r="OYL84" s="589" t="s">
        <v>60</v>
      </c>
      <c r="OYM84" s="589" t="s">
        <v>60</v>
      </c>
      <c r="OYN84" s="589" t="s">
        <v>60</v>
      </c>
      <c r="OYO84" s="589" t="s">
        <v>60</v>
      </c>
      <c r="OYP84" s="589" t="s">
        <v>60</v>
      </c>
      <c r="OYQ84" s="589" t="s">
        <v>60</v>
      </c>
      <c r="OYR84" s="589" t="s">
        <v>60</v>
      </c>
      <c r="OYS84" s="589" t="s">
        <v>60</v>
      </c>
      <c r="OYT84" s="589" t="s">
        <v>60</v>
      </c>
      <c r="OYU84" s="589" t="s">
        <v>60</v>
      </c>
      <c r="OYV84" s="589" t="s">
        <v>60</v>
      </c>
      <c r="OYW84" s="589" t="s">
        <v>60</v>
      </c>
      <c r="OYX84" s="589" t="s">
        <v>60</v>
      </c>
      <c r="OYY84" s="589" t="s">
        <v>60</v>
      </c>
      <c r="OYZ84" s="589" t="s">
        <v>60</v>
      </c>
      <c r="OZA84" s="589" t="s">
        <v>60</v>
      </c>
      <c r="OZB84" s="589" t="s">
        <v>60</v>
      </c>
      <c r="OZC84" s="589" t="s">
        <v>60</v>
      </c>
      <c r="OZD84" s="589" t="s">
        <v>60</v>
      </c>
      <c r="OZE84" s="589" t="s">
        <v>60</v>
      </c>
      <c r="OZF84" s="589" t="s">
        <v>60</v>
      </c>
      <c r="OZG84" s="589" t="s">
        <v>60</v>
      </c>
      <c r="OZH84" s="589" t="s">
        <v>60</v>
      </c>
      <c r="OZI84" s="589" t="s">
        <v>60</v>
      </c>
      <c r="OZJ84" s="589" t="s">
        <v>60</v>
      </c>
      <c r="OZK84" s="589" t="s">
        <v>60</v>
      </c>
      <c r="OZL84" s="589" t="s">
        <v>60</v>
      </c>
      <c r="OZM84" s="589" t="s">
        <v>60</v>
      </c>
      <c r="OZN84" s="589" t="s">
        <v>60</v>
      </c>
      <c r="OZO84" s="589" t="s">
        <v>60</v>
      </c>
      <c r="OZP84" s="589" t="s">
        <v>60</v>
      </c>
      <c r="OZQ84" s="589" t="s">
        <v>60</v>
      </c>
      <c r="OZR84" s="589" t="s">
        <v>60</v>
      </c>
      <c r="OZS84" s="589" t="s">
        <v>60</v>
      </c>
      <c r="OZT84" s="589" t="s">
        <v>60</v>
      </c>
      <c r="OZU84" s="589" t="s">
        <v>60</v>
      </c>
      <c r="OZV84" s="589" t="s">
        <v>60</v>
      </c>
      <c r="OZW84" s="589" t="s">
        <v>60</v>
      </c>
      <c r="OZX84" s="589" t="s">
        <v>60</v>
      </c>
      <c r="OZY84" s="589" t="s">
        <v>60</v>
      </c>
      <c r="OZZ84" s="589" t="s">
        <v>60</v>
      </c>
      <c r="PAA84" s="589" t="s">
        <v>60</v>
      </c>
      <c r="PAB84" s="589" t="s">
        <v>60</v>
      </c>
      <c r="PAC84" s="589" t="s">
        <v>60</v>
      </c>
      <c r="PAD84" s="589" t="s">
        <v>60</v>
      </c>
      <c r="PAE84" s="589" t="s">
        <v>60</v>
      </c>
      <c r="PAF84" s="589" t="s">
        <v>60</v>
      </c>
      <c r="PAG84" s="589" t="s">
        <v>60</v>
      </c>
      <c r="PAH84" s="589" t="s">
        <v>60</v>
      </c>
      <c r="PAI84" s="589" t="s">
        <v>60</v>
      </c>
      <c r="PAJ84" s="589" t="s">
        <v>60</v>
      </c>
      <c r="PAK84" s="589" t="s">
        <v>60</v>
      </c>
      <c r="PAL84" s="589" t="s">
        <v>60</v>
      </c>
      <c r="PAM84" s="589" t="s">
        <v>60</v>
      </c>
      <c r="PAN84" s="589" t="s">
        <v>60</v>
      </c>
      <c r="PAO84" s="589" t="s">
        <v>60</v>
      </c>
      <c r="PAP84" s="589" t="s">
        <v>60</v>
      </c>
      <c r="PAQ84" s="589" t="s">
        <v>60</v>
      </c>
      <c r="PAR84" s="589" t="s">
        <v>60</v>
      </c>
      <c r="PAS84" s="589" t="s">
        <v>60</v>
      </c>
      <c r="PAT84" s="589" t="s">
        <v>60</v>
      </c>
      <c r="PAU84" s="589" t="s">
        <v>60</v>
      </c>
      <c r="PAV84" s="589" t="s">
        <v>60</v>
      </c>
      <c r="PAW84" s="589" t="s">
        <v>60</v>
      </c>
      <c r="PAX84" s="589" t="s">
        <v>60</v>
      </c>
      <c r="PAY84" s="589" t="s">
        <v>60</v>
      </c>
      <c r="PAZ84" s="589" t="s">
        <v>60</v>
      </c>
      <c r="PBA84" s="589" t="s">
        <v>60</v>
      </c>
      <c r="PBB84" s="589" t="s">
        <v>60</v>
      </c>
      <c r="PBC84" s="589" t="s">
        <v>60</v>
      </c>
      <c r="PBD84" s="589" t="s">
        <v>60</v>
      </c>
      <c r="PBE84" s="589" t="s">
        <v>60</v>
      </c>
      <c r="PBF84" s="589" t="s">
        <v>60</v>
      </c>
      <c r="PBG84" s="589" t="s">
        <v>60</v>
      </c>
      <c r="PBH84" s="589" t="s">
        <v>60</v>
      </c>
      <c r="PBI84" s="589" t="s">
        <v>60</v>
      </c>
      <c r="PBJ84" s="589" t="s">
        <v>60</v>
      </c>
      <c r="PBK84" s="589" t="s">
        <v>60</v>
      </c>
      <c r="PBL84" s="589" t="s">
        <v>60</v>
      </c>
      <c r="PBM84" s="589" t="s">
        <v>60</v>
      </c>
      <c r="PBN84" s="589" t="s">
        <v>60</v>
      </c>
      <c r="PBO84" s="589" t="s">
        <v>60</v>
      </c>
      <c r="PBP84" s="589" t="s">
        <v>60</v>
      </c>
      <c r="PBQ84" s="589" t="s">
        <v>60</v>
      </c>
      <c r="PBR84" s="589" t="s">
        <v>60</v>
      </c>
      <c r="PBS84" s="589" t="s">
        <v>60</v>
      </c>
      <c r="PBT84" s="589" t="s">
        <v>60</v>
      </c>
      <c r="PBU84" s="589" t="s">
        <v>60</v>
      </c>
      <c r="PBV84" s="589" t="s">
        <v>60</v>
      </c>
      <c r="PBW84" s="589" t="s">
        <v>60</v>
      </c>
      <c r="PBX84" s="589" t="s">
        <v>60</v>
      </c>
      <c r="PBY84" s="589" t="s">
        <v>60</v>
      </c>
      <c r="PBZ84" s="589" t="s">
        <v>60</v>
      </c>
      <c r="PCA84" s="589" t="s">
        <v>60</v>
      </c>
      <c r="PCB84" s="589" t="s">
        <v>60</v>
      </c>
      <c r="PCC84" s="589" t="s">
        <v>60</v>
      </c>
      <c r="PCD84" s="589" t="s">
        <v>60</v>
      </c>
      <c r="PCE84" s="589" t="s">
        <v>60</v>
      </c>
      <c r="PCF84" s="589" t="s">
        <v>60</v>
      </c>
      <c r="PCG84" s="589" t="s">
        <v>60</v>
      </c>
      <c r="PCH84" s="589" t="s">
        <v>60</v>
      </c>
      <c r="PCI84" s="589" t="s">
        <v>60</v>
      </c>
      <c r="PCJ84" s="589" t="s">
        <v>60</v>
      </c>
      <c r="PCK84" s="589" t="s">
        <v>60</v>
      </c>
      <c r="PCL84" s="589" t="s">
        <v>60</v>
      </c>
      <c r="PCM84" s="589" t="s">
        <v>60</v>
      </c>
      <c r="PCN84" s="589" t="s">
        <v>60</v>
      </c>
      <c r="PCO84" s="589" t="s">
        <v>60</v>
      </c>
      <c r="PCP84" s="589" t="s">
        <v>60</v>
      </c>
      <c r="PCQ84" s="589" t="s">
        <v>60</v>
      </c>
      <c r="PCR84" s="589" t="s">
        <v>60</v>
      </c>
      <c r="PCS84" s="589" t="s">
        <v>60</v>
      </c>
      <c r="PCT84" s="589" t="s">
        <v>60</v>
      </c>
      <c r="PCU84" s="589" t="s">
        <v>60</v>
      </c>
      <c r="PCV84" s="589" t="s">
        <v>60</v>
      </c>
      <c r="PCW84" s="589" t="s">
        <v>60</v>
      </c>
      <c r="PCX84" s="589" t="s">
        <v>60</v>
      </c>
      <c r="PCY84" s="589" t="s">
        <v>60</v>
      </c>
      <c r="PCZ84" s="589" t="s">
        <v>60</v>
      </c>
      <c r="PDA84" s="589" t="s">
        <v>60</v>
      </c>
      <c r="PDB84" s="589" t="s">
        <v>60</v>
      </c>
      <c r="PDC84" s="589" t="s">
        <v>60</v>
      </c>
      <c r="PDD84" s="589" t="s">
        <v>60</v>
      </c>
      <c r="PDE84" s="589" t="s">
        <v>60</v>
      </c>
      <c r="PDF84" s="589" t="s">
        <v>60</v>
      </c>
      <c r="PDG84" s="589" t="s">
        <v>60</v>
      </c>
      <c r="PDH84" s="589" t="s">
        <v>60</v>
      </c>
      <c r="PDI84" s="589" t="s">
        <v>60</v>
      </c>
      <c r="PDJ84" s="589" t="s">
        <v>60</v>
      </c>
      <c r="PDK84" s="589" t="s">
        <v>60</v>
      </c>
      <c r="PDL84" s="589" t="s">
        <v>60</v>
      </c>
      <c r="PDM84" s="589" t="s">
        <v>60</v>
      </c>
      <c r="PDN84" s="589" t="s">
        <v>60</v>
      </c>
      <c r="PDO84" s="589" t="s">
        <v>60</v>
      </c>
      <c r="PDP84" s="589" t="s">
        <v>60</v>
      </c>
      <c r="PDQ84" s="589" t="s">
        <v>60</v>
      </c>
      <c r="PDR84" s="589" t="s">
        <v>60</v>
      </c>
      <c r="PDS84" s="589" t="s">
        <v>60</v>
      </c>
      <c r="PDT84" s="589" t="s">
        <v>60</v>
      </c>
      <c r="PDU84" s="589" t="s">
        <v>60</v>
      </c>
      <c r="PDV84" s="589" t="s">
        <v>60</v>
      </c>
      <c r="PDW84" s="589" t="s">
        <v>60</v>
      </c>
      <c r="PDX84" s="589" t="s">
        <v>60</v>
      </c>
      <c r="PDY84" s="589" t="s">
        <v>60</v>
      </c>
      <c r="PDZ84" s="589" t="s">
        <v>60</v>
      </c>
      <c r="PEA84" s="589" t="s">
        <v>60</v>
      </c>
      <c r="PEB84" s="589" t="s">
        <v>60</v>
      </c>
      <c r="PEC84" s="589" t="s">
        <v>60</v>
      </c>
      <c r="PED84" s="589" t="s">
        <v>60</v>
      </c>
      <c r="PEE84" s="589" t="s">
        <v>60</v>
      </c>
      <c r="PEF84" s="589" t="s">
        <v>60</v>
      </c>
      <c r="PEG84" s="589" t="s">
        <v>60</v>
      </c>
      <c r="PEH84" s="589" t="s">
        <v>60</v>
      </c>
      <c r="PEI84" s="589" t="s">
        <v>60</v>
      </c>
      <c r="PEJ84" s="589" t="s">
        <v>60</v>
      </c>
      <c r="PEK84" s="589" t="s">
        <v>60</v>
      </c>
      <c r="PEL84" s="589" t="s">
        <v>60</v>
      </c>
      <c r="PEM84" s="589" t="s">
        <v>60</v>
      </c>
      <c r="PEN84" s="589" t="s">
        <v>60</v>
      </c>
      <c r="PEO84" s="589" t="s">
        <v>60</v>
      </c>
      <c r="PEP84" s="589" t="s">
        <v>60</v>
      </c>
      <c r="PEQ84" s="589" t="s">
        <v>60</v>
      </c>
      <c r="PER84" s="589" t="s">
        <v>60</v>
      </c>
      <c r="PES84" s="589" t="s">
        <v>60</v>
      </c>
      <c r="PET84" s="589" t="s">
        <v>60</v>
      </c>
      <c r="PEU84" s="589" t="s">
        <v>60</v>
      </c>
      <c r="PEV84" s="589" t="s">
        <v>60</v>
      </c>
      <c r="PEW84" s="589" t="s">
        <v>60</v>
      </c>
      <c r="PEX84" s="589" t="s">
        <v>60</v>
      </c>
      <c r="PEY84" s="589" t="s">
        <v>60</v>
      </c>
      <c r="PEZ84" s="589" t="s">
        <v>60</v>
      </c>
      <c r="PFA84" s="589" t="s">
        <v>60</v>
      </c>
      <c r="PFB84" s="589" t="s">
        <v>60</v>
      </c>
      <c r="PFC84" s="589" t="s">
        <v>60</v>
      </c>
      <c r="PFD84" s="589" t="s">
        <v>60</v>
      </c>
      <c r="PFE84" s="589" t="s">
        <v>60</v>
      </c>
      <c r="PFF84" s="589" t="s">
        <v>60</v>
      </c>
      <c r="PFG84" s="589" t="s">
        <v>60</v>
      </c>
      <c r="PFH84" s="589" t="s">
        <v>60</v>
      </c>
      <c r="PFI84" s="589" t="s">
        <v>60</v>
      </c>
      <c r="PFJ84" s="589" t="s">
        <v>60</v>
      </c>
      <c r="PFK84" s="589" t="s">
        <v>60</v>
      </c>
      <c r="PFL84" s="589" t="s">
        <v>60</v>
      </c>
      <c r="PFM84" s="589" t="s">
        <v>60</v>
      </c>
      <c r="PFN84" s="589" t="s">
        <v>60</v>
      </c>
      <c r="PFO84" s="589" t="s">
        <v>60</v>
      </c>
      <c r="PFP84" s="589" t="s">
        <v>60</v>
      </c>
      <c r="PFQ84" s="589" t="s">
        <v>60</v>
      </c>
      <c r="PFR84" s="589" t="s">
        <v>60</v>
      </c>
      <c r="PFS84" s="589" t="s">
        <v>60</v>
      </c>
      <c r="PFT84" s="589" t="s">
        <v>60</v>
      </c>
      <c r="PFU84" s="589" t="s">
        <v>60</v>
      </c>
      <c r="PFV84" s="589" t="s">
        <v>60</v>
      </c>
      <c r="PFW84" s="589" t="s">
        <v>60</v>
      </c>
      <c r="PFX84" s="589" t="s">
        <v>60</v>
      </c>
      <c r="PFY84" s="589" t="s">
        <v>60</v>
      </c>
      <c r="PFZ84" s="589" t="s">
        <v>60</v>
      </c>
      <c r="PGA84" s="589" t="s">
        <v>60</v>
      </c>
      <c r="PGB84" s="589" t="s">
        <v>60</v>
      </c>
      <c r="PGC84" s="589" t="s">
        <v>60</v>
      </c>
      <c r="PGD84" s="589" t="s">
        <v>60</v>
      </c>
      <c r="PGE84" s="589" t="s">
        <v>60</v>
      </c>
      <c r="PGF84" s="589" t="s">
        <v>60</v>
      </c>
      <c r="PGG84" s="589" t="s">
        <v>60</v>
      </c>
      <c r="PGH84" s="589" t="s">
        <v>60</v>
      </c>
      <c r="PGI84" s="589" t="s">
        <v>60</v>
      </c>
      <c r="PGJ84" s="589" t="s">
        <v>60</v>
      </c>
      <c r="PGK84" s="589" t="s">
        <v>60</v>
      </c>
      <c r="PGL84" s="589" t="s">
        <v>60</v>
      </c>
      <c r="PGM84" s="589" t="s">
        <v>60</v>
      </c>
      <c r="PGN84" s="589" t="s">
        <v>60</v>
      </c>
      <c r="PGO84" s="589" t="s">
        <v>60</v>
      </c>
      <c r="PGP84" s="589" t="s">
        <v>60</v>
      </c>
      <c r="PGQ84" s="589" t="s">
        <v>60</v>
      </c>
      <c r="PGR84" s="589" t="s">
        <v>60</v>
      </c>
      <c r="PGS84" s="589" t="s">
        <v>60</v>
      </c>
      <c r="PGT84" s="589" t="s">
        <v>60</v>
      </c>
      <c r="PGU84" s="589" t="s">
        <v>60</v>
      </c>
      <c r="PGV84" s="589" t="s">
        <v>60</v>
      </c>
      <c r="PGW84" s="589" t="s">
        <v>60</v>
      </c>
      <c r="PGX84" s="589" t="s">
        <v>60</v>
      </c>
      <c r="PGY84" s="589" t="s">
        <v>60</v>
      </c>
      <c r="PGZ84" s="589" t="s">
        <v>60</v>
      </c>
      <c r="PHA84" s="589" t="s">
        <v>60</v>
      </c>
      <c r="PHB84" s="589" t="s">
        <v>60</v>
      </c>
      <c r="PHC84" s="589" t="s">
        <v>60</v>
      </c>
      <c r="PHD84" s="589" t="s">
        <v>60</v>
      </c>
      <c r="PHE84" s="589" t="s">
        <v>60</v>
      </c>
      <c r="PHF84" s="589" t="s">
        <v>60</v>
      </c>
      <c r="PHG84" s="589" t="s">
        <v>60</v>
      </c>
      <c r="PHH84" s="589" t="s">
        <v>60</v>
      </c>
      <c r="PHI84" s="589" t="s">
        <v>60</v>
      </c>
      <c r="PHJ84" s="589" t="s">
        <v>60</v>
      </c>
      <c r="PHK84" s="589" t="s">
        <v>60</v>
      </c>
      <c r="PHL84" s="589" t="s">
        <v>60</v>
      </c>
      <c r="PHM84" s="589" t="s">
        <v>60</v>
      </c>
      <c r="PHN84" s="589" t="s">
        <v>60</v>
      </c>
      <c r="PHO84" s="589" t="s">
        <v>60</v>
      </c>
      <c r="PHP84" s="589" t="s">
        <v>60</v>
      </c>
      <c r="PHQ84" s="589" t="s">
        <v>60</v>
      </c>
      <c r="PHR84" s="589" t="s">
        <v>60</v>
      </c>
      <c r="PHS84" s="589" t="s">
        <v>60</v>
      </c>
      <c r="PHT84" s="589" t="s">
        <v>60</v>
      </c>
      <c r="PHU84" s="589" t="s">
        <v>60</v>
      </c>
      <c r="PHV84" s="589" t="s">
        <v>60</v>
      </c>
      <c r="PHW84" s="589" t="s">
        <v>60</v>
      </c>
      <c r="PHX84" s="589" t="s">
        <v>60</v>
      </c>
      <c r="PHY84" s="589" t="s">
        <v>60</v>
      </c>
      <c r="PHZ84" s="589" t="s">
        <v>60</v>
      </c>
      <c r="PIA84" s="589" t="s">
        <v>60</v>
      </c>
      <c r="PIB84" s="589" t="s">
        <v>60</v>
      </c>
      <c r="PIC84" s="589" t="s">
        <v>60</v>
      </c>
      <c r="PID84" s="589" t="s">
        <v>60</v>
      </c>
      <c r="PIE84" s="589" t="s">
        <v>60</v>
      </c>
      <c r="PIF84" s="589" t="s">
        <v>60</v>
      </c>
      <c r="PIG84" s="589" t="s">
        <v>60</v>
      </c>
      <c r="PIH84" s="589" t="s">
        <v>60</v>
      </c>
      <c r="PII84" s="589" t="s">
        <v>60</v>
      </c>
      <c r="PIJ84" s="589" t="s">
        <v>60</v>
      </c>
      <c r="PIK84" s="589" t="s">
        <v>60</v>
      </c>
      <c r="PIL84" s="589" t="s">
        <v>60</v>
      </c>
      <c r="PIM84" s="589" t="s">
        <v>60</v>
      </c>
      <c r="PIN84" s="589" t="s">
        <v>60</v>
      </c>
      <c r="PIO84" s="589" t="s">
        <v>60</v>
      </c>
      <c r="PIP84" s="589" t="s">
        <v>60</v>
      </c>
      <c r="PIQ84" s="589" t="s">
        <v>60</v>
      </c>
      <c r="PIR84" s="589" t="s">
        <v>60</v>
      </c>
      <c r="PIS84" s="589" t="s">
        <v>60</v>
      </c>
      <c r="PIT84" s="589" t="s">
        <v>60</v>
      </c>
      <c r="PIU84" s="589" t="s">
        <v>60</v>
      </c>
      <c r="PIV84" s="589" t="s">
        <v>60</v>
      </c>
      <c r="PIW84" s="589" t="s">
        <v>60</v>
      </c>
      <c r="PIX84" s="589" t="s">
        <v>60</v>
      </c>
      <c r="PIY84" s="589" t="s">
        <v>60</v>
      </c>
      <c r="PIZ84" s="589" t="s">
        <v>60</v>
      </c>
      <c r="PJA84" s="589" t="s">
        <v>60</v>
      </c>
      <c r="PJB84" s="589" t="s">
        <v>60</v>
      </c>
      <c r="PJC84" s="589" t="s">
        <v>60</v>
      </c>
      <c r="PJD84" s="589" t="s">
        <v>60</v>
      </c>
      <c r="PJE84" s="589" t="s">
        <v>60</v>
      </c>
      <c r="PJF84" s="589" t="s">
        <v>60</v>
      </c>
      <c r="PJG84" s="589" t="s">
        <v>60</v>
      </c>
      <c r="PJH84" s="589" t="s">
        <v>60</v>
      </c>
      <c r="PJI84" s="589" t="s">
        <v>60</v>
      </c>
      <c r="PJJ84" s="589" t="s">
        <v>60</v>
      </c>
      <c r="PJK84" s="589" t="s">
        <v>60</v>
      </c>
      <c r="PJL84" s="589" t="s">
        <v>60</v>
      </c>
      <c r="PJM84" s="589" t="s">
        <v>60</v>
      </c>
      <c r="PJN84" s="589" t="s">
        <v>60</v>
      </c>
      <c r="PJO84" s="589" t="s">
        <v>60</v>
      </c>
      <c r="PJP84" s="589" t="s">
        <v>60</v>
      </c>
      <c r="PJQ84" s="589" t="s">
        <v>60</v>
      </c>
      <c r="PJR84" s="589" t="s">
        <v>60</v>
      </c>
      <c r="PJS84" s="589" t="s">
        <v>60</v>
      </c>
      <c r="PJT84" s="589" t="s">
        <v>60</v>
      </c>
      <c r="PJU84" s="589" t="s">
        <v>60</v>
      </c>
      <c r="PJV84" s="589" t="s">
        <v>60</v>
      </c>
      <c r="PJW84" s="589" t="s">
        <v>60</v>
      </c>
      <c r="PJX84" s="589" t="s">
        <v>60</v>
      </c>
      <c r="PJY84" s="589" t="s">
        <v>60</v>
      </c>
      <c r="PJZ84" s="589" t="s">
        <v>60</v>
      </c>
      <c r="PKA84" s="589" t="s">
        <v>60</v>
      </c>
      <c r="PKB84" s="589" t="s">
        <v>60</v>
      </c>
      <c r="PKC84" s="589" t="s">
        <v>60</v>
      </c>
      <c r="PKD84" s="589" t="s">
        <v>60</v>
      </c>
      <c r="PKE84" s="589" t="s">
        <v>60</v>
      </c>
      <c r="PKF84" s="589" t="s">
        <v>60</v>
      </c>
      <c r="PKG84" s="589" t="s">
        <v>60</v>
      </c>
      <c r="PKH84" s="589" t="s">
        <v>60</v>
      </c>
      <c r="PKI84" s="589" t="s">
        <v>60</v>
      </c>
      <c r="PKJ84" s="589" t="s">
        <v>60</v>
      </c>
      <c r="PKK84" s="589" t="s">
        <v>60</v>
      </c>
      <c r="PKL84" s="589" t="s">
        <v>60</v>
      </c>
      <c r="PKM84" s="589" t="s">
        <v>60</v>
      </c>
      <c r="PKN84" s="589" t="s">
        <v>60</v>
      </c>
      <c r="PKO84" s="589" t="s">
        <v>60</v>
      </c>
      <c r="PKP84" s="589" t="s">
        <v>60</v>
      </c>
      <c r="PKQ84" s="589" t="s">
        <v>60</v>
      </c>
      <c r="PKR84" s="589" t="s">
        <v>60</v>
      </c>
      <c r="PKS84" s="589" t="s">
        <v>60</v>
      </c>
      <c r="PKT84" s="589" t="s">
        <v>60</v>
      </c>
      <c r="PKU84" s="589" t="s">
        <v>60</v>
      </c>
      <c r="PKV84" s="589" t="s">
        <v>60</v>
      </c>
      <c r="PKW84" s="589" t="s">
        <v>60</v>
      </c>
      <c r="PKX84" s="589" t="s">
        <v>60</v>
      </c>
      <c r="PKY84" s="589" t="s">
        <v>60</v>
      </c>
      <c r="PKZ84" s="589" t="s">
        <v>60</v>
      </c>
      <c r="PLA84" s="589" t="s">
        <v>60</v>
      </c>
      <c r="PLB84" s="589" t="s">
        <v>60</v>
      </c>
      <c r="PLC84" s="589" t="s">
        <v>60</v>
      </c>
      <c r="PLD84" s="589" t="s">
        <v>60</v>
      </c>
      <c r="PLE84" s="589" t="s">
        <v>60</v>
      </c>
      <c r="PLF84" s="589" t="s">
        <v>60</v>
      </c>
      <c r="PLG84" s="589" t="s">
        <v>60</v>
      </c>
      <c r="PLH84" s="589" t="s">
        <v>60</v>
      </c>
      <c r="PLI84" s="589" t="s">
        <v>60</v>
      </c>
      <c r="PLJ84" s="589" t="s">
        <v>60</v>
      </c>
      <c r="PLK84" s="589" t="s">
        <v>60</v>
      </c>
      <c r="PLL84" s="589" t="s">
        <v>60</v>
      </c>
      <c r="PLM84" s="589" t="s">
        <v>60</v>
      </c>
      <c r="PLN84" s="589" t="s">
        <v>60</v>
      </c>
      <c r="PLO84" s="589" t="s">
        <v>60</v>
      </c>
      <c r="PLP84" s="589" t="s">
        <v>60</v>
      </c>
      <c r="PLQ84" s="589" t="s">
        <v>60</v>
      </c>
      <c r="PLR84" s="589" t="s">
        <v>60</v>
      </c>
      <c r="PLS84" s="589" t="s">
        <v>60</v>
      </c>
      <c r="PLT84" s="589" t="s">
        <v>60</v>
      </c>
      <c r="PLU84" s="589" t="s">
        <v>60</v>
      </c>
      <c r="PLV84" s="589" t="s">
        <v>60</v>
      </c>
      <c r="PLW84" s="589" t="s">
        <v>60</v>
      </c>
      <c r="PLX84" s="589" t="s">
        <v>60</v>
      </c>
      <c r="PLY84" s="589" t="s">
        <v>60</v>
      </c>
      <c r="PLZ84" s="589" t="s">
        <v>60</v>
      </c>
      <c r="PMA84" s="589" t="s">
        <v>60</v>
      </c>
      <c r="PMB84" s="589" t="s">
        <v>60</v>
      </c>
      <c r="PMC84" s="589" t="s">
        <v>60</v>
      </c>
      <c r="PMD84" s="589" t="s">
        <v>60</v>
      </c>
      <c r="PME84" s="589" t="s">
        <v>60</v>
      </c>
      <c r="PMF84" s="589" t="s">
        <v>60</v>
      </c>
      <c r="PMG84" s="589" t="s">
        <v>60</v>
      </c>
      <c r="PMH84" s="589" t="s">
        <v>60</v>
      </c>
      <c r="PMI84" s="589" t="s">
        <v>60</v>
      </c>
      <c r="PMJ84" s="589" t="s">
        <v>60</v>
      </c>
      <c r="PMK84" s="589" t="s">
        <v>60</v>
      </c>
      <c r="PML84" s="589" t="s">
        <v>60</v>
      </c>
      <c r="PMM84" s="589" t="s">
        <v>60</v>
      </c>
      <c r="PMN84" s="589" t="s">
        <v>60</v>
      </c>
      <c r="PMO84" s="589" t="s">
        <v>60</v>
      </c>
      <c r="PMP84" s="589" t="s">
        <v>60</v>
      </c>
      <c r="PMQ84" s="589" t="s">
        <v>60</v>
      </c>
      <c r="PMR84" s="589" t="s">
        <v>60</v>
      </c>
      <c r="PMS84" s="589" t="s">
        <v>60</v>
      </c>
      <c r="PMT84" s="589" t="s">
        <v>60</v>
      </c>
      <c r="PMU84" s="589" t="s">
        <v>60</v>
      </c>
      <c r="PMV84" s="589" t="s">
        <v>60</v>
      </c>
      <c r="PMW84" s="589" t="s">
        <v>60</v>
      </c>
      <c r="PMX84" s="589" t="s">
        <v>60</v>
      </c>
      <c r="PMY84" s="589" t="s">
        <v>60</v>
      </c>
      <c r="PMZ84" s="589" t="s">
        <v>60</v>
      </c>
      <c r="PNA84" s="589" t="s">
        <v>60</v>
      </c>
      <c r="PNB84" s="589" t="s">
        <v>60</v>
      </c>
      <c r="PNC84" s="589" t="s">
        <v>60</v>
      </c>
      <c r="PND84" s="589" t="s">
        <v>60</v>
      </c>
      <c r="PNE84" s="589" t="s">
        <v>60</v>
      </c>
      <c r="PNF84" s="589" t="s">
        <v>60</v>
      </c>
      <c r="PNG84" s="589" t="s">
        <v>60</v>
      </c>
      <c r="PNH84" s="589" t="s">
        <v>60</v>
      </c>
      <c r="PNI84" s="589" t="s">
        <v>60</v>
      </c>
      <c r="PNJ84" s="589" t="s">
        <v>60</v>
      </c>
      <c r="PNK84" s="589" t="s">
        <v>60</v>
      </c>
      <c r="PNL84" s="589" t="s">
        <v>60</v>
      </c>
      <c r="PNM84" s="589" t="s">
        <v>60</v>
      </c>
      <c r="PNN84" s="589" t="s">
        <v>60</v>
      </c>
      <c r="PNO84" s="589" t="s">
        <v>60</v>
      </c>
      <c r="PNP84" s="589" t="s">
        <v>60</v>
      </c>
      <c r="PNQ84" s="589" t="s">
        <v>60</v>
      </c>
      <c r="PNR84" s="589" t="s">
        <v>60</v>
      </c>
      <c r="PNS84" s="589" t="s">
        <v>60</v>
      </c>
      <c r="PNT84" s="589" t="s">
        <v>60</v>
      </c>
      <c r="PNU84" s="589" t="s">
        <v>60</v>
      </c>
      <c r="PNV84" s="589" t="s">
        <v>60</v>
      </c>
      <c r="PNW84" s="589" t="s">
        <v>60</v>
      </c>
      <c r="PNX84" s="589" t="s">
        <v>60</v>
      </c>
      <c r="PNY84" s="589" t="s">
        <v>60</v>
      </c>
      <c r="PNZ84" s="589" t="s">
        <v>60</v>
      </c>
      <c r="POA84" s="589" t="s">
        <v>60</v>
      </c>
      <c r="POB84" s="589" t="s">
        <v>60</v>
      </c>
      <c r="POC84" s="589" t="s">
        <v>60</v>
      </c>
      <c r="POD84" s="589" t="s">
        <v>60</v>
      </c>
      <c r="POE84" s="589" t="s">
        <v>60</v>
      </c>
      <c r="POF84" s="589" t="s">
        <v>60</v>
      </c>
      <c r="POG84" s="589" t="s">
        <v>60</v>
      </c>
      <c r="POH84" s="589" t="s">
        <v>60</v>
      </c>
      <c r="POI84" s="589" t="s">
        <v>60</v>
      </c>
      <c r="POJ84" s="589" t="s">
        <v>60</v>
      </c>
      <c r="POK84" s="589" t="s">
        <v>60</v>
      </c>
      <c r="POL84" s="589" t="s">
        <v>60</v>
      </c>
      <c r="POM84" s="589" t="s">
        <v>60</v>
      </c>
      <c r="PON84" s="589" t="s">
        <v>60</v>
      </c>
      <c r="POO84" s="589" t="s">
        <v>60</v>
      </c>
      <c r="POP84" s="589" t="s">
        <v>60</v>
      </c>
      <c r="POQ84" s="589" t="s">
        <v>60</v>
      </c>
      <c r="POR84" s="589" t="s">
        <v>60</v>
      </c>
      <c r="POS84" s="589" t="s">
        <v>60</v>
      </c>
      <c r="POT84" s="589" t="s">
        <v>60</v>
      </c>
      <c r="POU84" s="589" t="s">
        <v>60</v>
      </c>
      <c r="POV84" s="589" t="s">
        <v>60</v>
      </c>
      <c r="POW84" s="589" t="s">
        <v>60</v>
      </c>
      <c r="POX84" s="589" t="s">
        <v>60</v>
      </c>
      <c r="POY84" s="589" t="s">
        <v>60</v>
      </c>
      <c r="POZ84" s="589" t="s">
        <v>60</v>
      </c>
      <c r="PPA84" s="589" t="s">
        <v>60</v>
      </c>
      <c r="PPB84" s="589" t="s">
        <v>60</v>
      </c>
      <c r="PPC84" s="589" t="s">
        <v>60</v>
      </c>
      <c r="PPD84" s="589" t="s">
        <v>60</v>
      </c>
      <c r="PPE84" s="589" t="s">
        <v>60</v>
      </c>
      <c r="PPF84" s="589" t="s">
        <v>60</v>
      </c>
      <c r="PPG84" s="589" t="s">
        <v>60</v>
      </c>
      <c r="PPH84" s="589" t="s">
        <v>60</v>
      </c>
      <c r="PPI84" s="589" t="s">
        <v>60</v>
      </c>
      <c r="PPJ84" s="589" t="s">
        <v>60</v>
      </c>
      <c r="PPK84" s="589" t="s">
        <v>60</v>
      </c>
      <c r="PPL84" s="589" t="s">
        <v>60</v>
      </c>
      <c r="PPM84" s="589" t="s">
        <v>60</v>
      </c>
      <c r="PPN84" s="589" t="s">
        <v>60</v>
      </c>
      <c r="PPO84" s="589" t="s">
        <v>60</v>
      </c>
      <c r="PPP84" s="589" t="s">
        <v>60</v>
      </c>
      <c r="PPQ84" s="589" t="s">
        <v>60</v>
      </c>
      <c r="PPR84" s="589" t="s">
        <v>60</v>
      </c>
      <c r="PPS84" s="589" t="s">
        <v>60</v>
      </c>
      <c r="PPT84" s="589" t="s">
        <v>60</v>
      </c>
      <c r="PPU84" s="589" t="s">
        <v>60</v>
      </c>
      <c r="PPV84" s="589" t="s">
        <v>60</v>
      </c>
      <c r="PPW84" s="589" t="s">
        <v>60</v>
      </c>
      <c r="PPX84" s="589" t="s">
        <v>60</v>
      </c>
      <c r="PPY84" s="589" t="s">
        <v>60</v>
      </c>
      <c r="PPZ84" s="589" t="s">
        <v>60</v>
      </c>
      <c r="PQA84" s="589" t="s">
        <v>60</v>
      </c>
      <c r="PQB84" s="589" t="s">
        <v>60</v>
      </c>
      <c r="PQC84" s="589" t="s">
        <v>60</v>
      </c>
      <c r="PQD84" s="589" t="s">
        <v>60</v>
      </c>
      <c r="PQE84" s="589" t="s">
        <v>60</v>
      </c>
      <c r="PQF84" s="589" t="s">
        <v>60</v>
      </c>
      <c r="PQG84" s="589" t="s">
        <v>60</v>
      </c>
      <c r="PQH84" s="589" t="s">
        <v>60</v>
      </c>
      <c r="PQI84" s="589" t="s">
        <v>60</v>
      </c>
      <c r="PQJ84" s="589" t="s">
        <v>60</v>
      </c>
      <c r="PQK84" s="589" t="s">
        <v>60</v>
      </c>
      <c r="PQL84" s="589" t="s">
        <v>60</v>
      </c>
      <c r="PQM84" s="589" t="s">
        <v>60</v>
      </c>
      <c r="PQN84" s="589" t="s">
        <v>60</v>
      </c>
      <c r="PQO84" s="589" t="s">
        <v>60</v>
      </c>
      <c r="PQP84" s="589" t="s">
        <v>60</v>
      </c>
      <c r="PQQ84" s="589" t="s">
        <v>60</v>
      </c>
      <c r="PQR84" s="589" t="s">
        <v>60</v>
      </c>
      <c r="PQS84" s="589" t="s">
        <v>60</v>
      </c>
      <c r="PQT84" s="589" t="s">
        <v>60</v>
      </c>
      <c r="PQU84" s="589" t="s">
        <v>60</v>
      </c>
      <c r="PQV84" s="589" t="s">
        <v>60</v>
      </c>
      <c r="PQW84" s="589" t="s">
        <v>60</v>
      </c>
      <c r="PQX84" s="589" t="s">
        <v>60</v>
      </c>
      <c r="PQY84" s="589" t="s">
        <v>60</v>
      </c>
      <c r="PQZ84" s="589" t="s">
        <v>60</v>
      </c>
      <c r="PRA84" s="589" t="s">
        <v>60</v>
      </c>
      <c r="PRB84" s="589" t="s">
        <v>60</v>
      </c>
      <c r="PRC84" s="589" t="s">
        <v>60</v>
      </c>
      <c r="PRD84" s="589" t="s">
        <v>60</v>
      </c>
      <c r="PRE84" s="589" t="s">
        <v>60</v>
      </c>
      <c r="PRF84" s="589" t="s">
        <v>60</v>
      </c>
      <c r="PRG84" s="589" t="s">
        <v>60</v>
      </c>
      <c r="PRH84" s="589" t="s">
        <v>60</v>
      </c>
      <c r="PRI84" s="589" t="s">
        <v>60</v>
      </c>
      <c r="PRJ84" s="589" t="s">
        <v>60</v>
      </c>
      <c r="PRK84" s="589" t="s">
        <v>60</v>
      </c>
      <c r="PRL84" s="589" t="s">
        <v>60</v>
      </c>
      <c r="PRM84" s="589" t="s">
        <v>60</v>
      </c>
      <c r="PRN84" s="589" t="s">
        <v>60</v>
      </c>
      <c r="PRO84" s="589" t="s">
        <v>60</v>
      </c>
      <c r="PRP84" s="589" t="s">
        <v>60</v>
      </c>
      <c r="PRQ84" s="589" t="s">
        <v>60</v>
      </c>
      <c r="PRR84" s="589" t="s">
        <v>60</v>
      </c>
      <c r="PRS84" s="589" t="s">
        <v>60</v>
      </c>
      <c r="PRT84" s="589" t="s">
        <v>60</v>
      </c>
      <c r="PRU84" s="589" t="s">
        <v>60</v>
      </c>
      <c r="PRV84" s="589" t="s">
        <v>60</v>
      </c>
      <c r="PRW84" s="589" t="s">
        <v>60</v>
      </c>
      <c r="PRX84" s="589" t="s">
        <v>60</v>
      </c>
      <c r="PRY84" s="589" t="s">
        <v>60</v>
      </c>
      <c r="PRZ84" s="589" t="s">
        <v>60</v>
      </c>
      <c r="PSA84" s="589" t="s">
        <v>60</v>
      </c>
      <c r="PSB84" s="589" t="s">
        <v>60</v>
      </c>
      <c r="PSC84" s="589" t="s">
        <v>60</v>
      </c>
      <c r="PSD84" s="589" t="s">
        <v>60</v>
      </c>
      <c r="PSE84" s="589" t="s">
        <v>60</v>
      </c>
      <c r="PSF84" s="589" t="s">
        <v>60</v>
      </c>
      <c r="PSG84" s="589" t="s">
        <v>60</v>
      </c>
      <c r="PSH84" s="589" t="s">
        <v>60</v>
      </c>
      <c r="PSI84" s="589" t="s">
        <v>60</v>
      </c>
      <c r="PSJ84" s="589" t="s">
        <v>60</v>
      </c>
      <c r="PSK84" s="589" t="s">
        <v>60</v>
      </c>
      <c r="PSL84" s="589" t="s">
        <v>60</v>
      </c>
      <c r="PSM84" s="589" t="s">
        <v>60</v>
      </c>
      <c r="PSN84" s="589" t="s">
        <v>60</v>
      </c>
      <c r="PSO84" s="589" t="s">
        <v>60</v>
      </c>
      <c r="PSP84" s="589" t="s">
        <v>60</v>
      </c>
      <c r="PSQ84" s="589" t="s">
        <v>60</v>
      </c>
      <c r="PSR84" s="589" t="s">
        <v>60</v>
      </c>
      <c r="PSS84" s="589" t="s">
        <v>60</v>
      </c>
      <c r="PST84" s="589" t="s">
        <v>60</v>
      </c>
      <c r="PSU84" s="589" t="s">
        <v>60</v>
      </c>
      <c r="PSV84" s="589" t="s">
        <v>60</v>
      </c>
      <c r="PSW84" s="589" t="s">
        <v>60</v>
      </c>
      <c r="PSX84" s="589" t="s">
        <v>60</v>
      </c>
      <c r="PSY84" s="589" t="s">
        <v>60</v>
      </c>
      <c r="PSZ84" s="589" t="s">
        <v>60</v>
      </c>
      <c r="PTA84" s="589" t="s">
        <v>60</v>
      </c>
      <c r="PTB84" s="589" t="s">
        <v>60</v>
      </c>
      <c r="PTC84" s="589" t="s">
        <v>60</v>
      </c>
      <c r="PTD84" s="589" t="s">
        <v>60</v>
      </c>
      <c r="PTE84" s="589" t="s">
        <v>60</v>
      </c>
      <c r="PTF84" s="589" t="s">
        <v>60</v>
      </c>
      <c r="PTG84" s="589" t="s">
        <v>60</v>
      </c>
      <c r="PTH84" s="589" t="s">
        <v>60</v>
      </c>
      <c r="PTI84" s="589" t="s">
        <v>60</v>
      </c>
      <c r="PTJ84" s="589" t="s">
        <v>60</v>
      </c>
      <c r="PTK84" s="589" t="s">
        <v>60</v>
      </c>
      <c r="PTL84" s="589" t="s">
        <v>60</v>
      </c>
      <c r="PTM84" s="589" t="s">
        <v>60</v>
      </c>
      <c r="PTN84" s="589" t="s">
        <v>60</v>
      </c>
      <c r="PTO84" s="589" t="s">
        <v>60</v>
      </c>
      <c r="PTP84" s="589" t="s">
        <v>60</v>
      </c>
      <c r="PTQ84" s="589" t="s">
        <v>60</v>
      </c>
      <c r="PTR84" s="589" t="s">
        <v>60</v>
      </c>
      <c r="PTS84" s="589" t="s">
        <v>60</v>
      </c>
      <c r="PTT84" s="589" t="s">
        <v>60</v>
      </c>
      <c r="PTU84" s="589" t="s">
        <v>60</v>
      </c>
      <c r="PTV84" s="589" t="s">
        <v>60</v>
      </c>
      <c r="PTW84" s="589" t="s">
        <v>60</v>
      </c>
      <c r="PTX84" s="589" t="s">
        <v>60</v>
      </c>
      <c r="PTY84" s="589" t="s">
        <v>60</v>
      </c>
      <c r="PTZ84" s="589" t="s">
        <v>60</v>
      </c>
      <c r="PUA84" s="589" t="s">
        <v>60</v>
      </c>
      <c r="PUB84" s="589" t="s">
        <v>60</v>
      </c>
      <c r="PUC84" s="589" t="s">
        <v>60</v>
      </c>
      <c r="PUD84" s="589" t="s">
        <v>60</v>
      </c>
      <c r="PUE84" s="589" t="s">
        <v>60</v>
      </c>
      <c r="PUF84" s="589" t="s">
        <v>60</v>
      </c>
      <c r="PUG84" s="589" t="s">
        <v>60</v>
      </c>
      <c r="PUH84" s="589" t="s">
        <v>60</v>
      </c>
      <c r="PUI84" s="589" t="s">
        <v>60</v>
      </c>
      <c r="PUJ84" s="589" t="s">
        <v>60</v>
      </c>
      <c r="PUK84" s="589" t="s">
        <v>60</v>
      </c>
      <c r="PUL84" s="589" t="s">
        <v>60</v>
      </c>
      <c r="PUM84" s="589" t="s">
        <v>60</v>
      </c>
      <c r="PUN84" s="589" t="s">
        <v>60</v>
      </c>
      <c r="PUO84" s="589" t="s">
        <v>60</v>
      </c>
      <c r="PUP84" s="589" t="s">
        <v>60</v>
      </c>
      <c r="PUQ84" s="589" t="s">
        <v>60</v>
      </c>
      <c r="PUR84" s="589" t="s">
        <v>60</v>
      </c>
      <c r="PUS84" s="589" t="s">
        <v>60</v>
      </c>
      <c r="PUT84" s="589" t="s">
        <v>60</v>
      </c>
      <c r="PUU84" s="589" t="s">
        <v>60</v>
      </c>
      <c r="PUV84" s="589" t="s">
        <v>60</v>
      </c>
      <c r="PUW84" s="589" t="s">
        <v>60</v>
      </c>
      <c r="PUX84" s="589" t="s">
        <v>60</v>
      </c>
      <c r="PUY84" s="589" t="s">
        <v>60</v>
      </c>
      <c r="PUZ84" s="589" t="s">
        <v>60</v>
      </c>
      <c r="PVA84" s="589" t="s">
        <v>60</v>
      </c>
      <c r="PVB84" s="589" t="s">
        <v>60</v>
      </c>
      <c r="PVC84" s="589" t="s">
        <v>60</v>
      </c>
      <c r="PVD84" s="589" t="s">
        <v>60</v>
      </c>
      <c r="PVE84" s="589" t="s">
        <v>60</v>
      </c>
      <c r="PVF84" s="589" t="s">
        <v>60</v>
      </c>
      <c r="PVG84" s="589" t="s">
        <v>60</v>
      </c>
      <c r="PVH84" s="589" t="s">
        <v>60</v>
      </c>
      <c r="PVI84" s="589" t="s">
        <v>60</v>
      </c>
      <c r="PVJ84" s="589" t="s">
        <v>60</v>
      </c>
      <c r="PVK84" s="589" t="s">
        <v>60</v>
      </c>
      <c r="PVL84" s="589" t="s">
        <v>60</v>
      </c>
      <c r="PVM84" s="589" t="s">
        <v>60</v>
      </c>
      <c r="PVN84" s="589" t="s">
        <v>60</v>
      </c>
      <c r="PVO84" s="589" t="s">
        <v>60</v>
      </c>
      <c r="PVP84" s="589" t="s">
        <v>60</v>
      </c>
      <c r="PVQ84" s="589" t="s">
        <v>60</v>
      </c>
      <c r="PVR84" s="589" t="s">
        <v>60</v>
      </c>
      <c r="PVS84" s="589" t="s">
        <v>60</v>
      </c>
      <c r="PVT84" s="589" t="s">
        <v>60</v>
      </c>
      <c r="PVU84" s="589" t="s">
        <v>60</v>
      </c>
      <c r="PVV84" s="589" t="s">
        <v>60</v>
      </c>
      <c r="PVW84" s="589" t="s">
        <v>60</v>
      </c>
      <c r="PVX84" s="589" t="s">
        <v>60</v>
      </c>
      <c r="PVY84" s="589" t="s">
        <v>60</v>
      </c>
      <c r="PVZ84" s="589" t="s">
        <v>60</v>
      </c>
      <c r="PWA84" s="589" t="s">
        <v>60</v>
      </c>
      <c r="PWB84" s="589" t="s">
        <v>60</v>
      </c>
      <c r="PWC84" s="589" t="s">
        <v>60</v>
      </c>
      <c r="PWD84" s="589" t="s">
        <v>60</v>
      </c>
      <c r="PWE84" s="589" t="s">
        <v>60</v>
      </c>
      <c r="PWF84" s="589" t="s">
        <v>60</v>
      </c>
      <c r="PWG84" s="589" t="s">
        <v>60</v>
      </c>
      <c r="PWH84" s="589" t="s">
        <v>60</v>
      </c>
      <c r="PWI84" s="589" t="s">
        <v>60</v>
      </c>
      <c r="PWJ84" s="589" t="s">
        <v>60</v>
      </c>
      <c r="PWK84" s="589" t="s">
        <v>60</v>
      </c>
      <c r="PWL84" s="589" t="s">
        <v>60</v>
      </c>
      <c r="PWM84" s="589" t="s">
        <v>60</v>
      </c>
      <c r="PWN84" s="589" t="s">
        <v>60</v>
      </c>
      <c r="PWO84" s="589" t="s">
        <v>60</v>
      </c>
      <c r="PWP84" s="589" t="s">
        <v>60</v>
      </c>
      <c r="PWQ84" s="589" t="s">
        <v>60</v>
      </c>
      <c r="PWR84" s="589" t="s">
        <v>60</v>
      </c>
      <c r="PWS84" s="589" t="s">
        <v>60</v>
      </c>
      <c r="PWT84" s="589" t="s">
        <v>60</v>
      </c>
      <c r="PWU84" s="589" t="s">
        <v>60</v>
      </c>
      <c r="PWV84" s="589" t="s">
        <v>60</v>
      </c>
      <c r="PWW84" s="589" t="s">
        <v>60</v>
      </c>
      <c r="PWX84" s="589" t="s">
        <v>60</v>
      </c>
      <c r="PWY84" s="589" t="s">
        <v>60</v>
      </c>
      <c r="PWZ84" s="589" t="s">
        <v>60</v>
      </c>
      <c r="PXA84" s="589" t="s">
        <v>60</v>
      </c>
      <c r="PXB84" s="589" t="s">
        <v>60</v>
      </c>
      <c r="PXC84" s="589" t="s">
        <v>60</v>
      </c>
      <c r="PXD84" s="589" t="s">
        <v>60</v>
      </c>
      <c r="PXE84" s="589" t="s">
        <v>60</v>
      </c>
      <c r="PXF84" s="589" t="s">
        <v>60</v>
      </c>
      <c r="PXG84" s="589" t="s">
        <v>60</v>
      </c>
      <c r="PXH84" s="589" t="s">
        <v>60</v>
      </c>
      <c r="PXI84" s="589" t="s">
        <v>60</v>
      </c>
      <c r="PXJ84" s="589" t="s">
        <v>60</v>
      </c>
      <c r="PXK84" s="589" t="s">
        <v>60</v>
      </c>
      <c r="PXL84" s="589" t="s">
        <v>60</v>
      </c>
      <c r="PXM84" s="589" t="s">
        <v>60</v>
      </c>
      <c r="PXN84" s="589" t="s">
        <v>60</v>
      </c>
      <c r="PXO84" s="589" t="s">
        <v>60</v>
      </c>
      <c r="PXP84" s="589" t="s">
        <v>60</v>
      </c>
      <c r="PXQ84" s="589" t="s">
        <v>60</v>
      </c>
      <c r="PXR84" s="589" t="s">
        <v>60</v>
      </c>
      <c r="PXS84" s="589" t="s">
        <v>60</v>
      </c>
      <c r="PXT84" s="589" t="s">
        <v>60</v>
      </c>
      <c r="PXU84" s="589" t="s">
        <v>60</v>
      </c>
      <c r="PXV84" s="589" t="s">
        <v>60</v>
      </c>
      <c r="PXW84" s="589" t="s">
        <v>60</v>
      </c>
      <c r="PXX84" s="589" t="s">
        <v>60</v>
      </c>
      <c r="PXY84" s="589" t="s">
        <v>60</v>
      </c>
      <c r="PXZ84" s="589" t="s">
        <v>60</v>
      </c>
      <c r="PYA84" s="589" t="s">
        <v>60</v>
      </c>
      <c r="PYB84" s="589" t="s">
        <v>60</v>
      </c>
      <c r="PYC84" s="589" t="s">
        <v>60</v>
      </c>
      <c r="PYD84" s="589" t="s">
        <v>60</v>
      </c>
      <c r="PYE84" s="589" t="s">
        <v>60</v>
      </c>
      <c r="PYF84" s="589" t="s">
        <v>60</v>
      </c>
      <c r="PYG84" s="589" t="s">
        <v>60</v>
      </c>
      <c r="PYH84" s="589" t="s">
        <v>60</v>
      </c>
      <c r="PYI84" s="589" t="s">
        <v>60</v>
      </c>
      <c r="PYJ84" s="589" t="s">
        <v>60</v>
      </c>
      <c r="PYK84" s="589" t="s">
        <v>60</v>
      </c>
      <c r="PYL84" s="589" t="s">
        <v>60</v>
      </c>
      <c r="PYM84" s="589" t="s">
        <v>60</v>
      </c>
      <c r="PYN84" s="589" t="s">
        <v>60</v>
      </c>
      <c r="PYO84" s="589" t="s">
        <v>60</v>
      </c>
      <c r="PYP84" s="589" t="s">
        <v>60</v>
      </c>
      <c r="PYQ84" s="589" t="s">
        <v>60</v>
      </c>
      <c r="PYR84" s="589" t="s">
        <v>60</v>
      </c>
      <c r="PYS84" s="589" t="s">
        <v>60</v>
      </c>
      <c r="PYT84" s="589" t="s">
        <v>60</v>
      </c>
      <c r="PYU84" s="589" t="s">
        <v>60</v>
      </c>
      <c r="PYV84" s="589" t="s">
        <v>60</v>
      </c>
      <c r="PYW84" s="589" t="s">
        <v>60</v>
      </c>
      <c r="PYX84" s="589" t="s">
        <v>60</v>
      </c>
      <c r="PYY84" s="589" t="s">
        <v>60</v>
      </c>
      <c r="PYZ84" s="589" t="s">
        <v>60</v>
      </c>
      <c r="PZA84" s="589" t="s">
        <v>60</v>
      </c>
      <c r="PZB84" s="589" t="s">
        <v>60</v>
      </c>
      <c r="PZC84" s="589" t="s">
        <v>60</v>
      </c>
      <c r="PZD84" s="589" t="s">
        <v>60</v>
      </c>
      <c r="PZE84" s="589" t="s">
        <v>60</v>
      </c>
      <c r="PZF84" s="589" t="s">
        <v>60</v>
      </c>
      <c r="PZG84" s="589" t="s">
        <v>60</v>
      </c>
      <c r="PZH84" s="589" t="s">
        <v>60</v>
      </c>
      <c r="PZI84" s="589" t="s">
        <v>60</v>
      </c>
      <c r="PZJ84" s="589" t="s">
        <v>60</v>
      </c>
      <c r="PZK84" s="589" t="s">
        <v>60</v>
      </c>
      <c r="PZL84" s="589" t="s">
        <v>60</v>
      </c>
      <c r="PZM84" s="589" t="s">
        <v>60</v>
      </c>
      <c r="PZN84" s="589" t="s">
        <v>60</v>
      </c>
      <c r="PZO84" s="589" t="s">
        <v>60</v>
      </c>
      <c r="PZP84" s="589" t="s">
        <v>60</v>
      </c>
      <c r="PZQ84" s="589" t="s">
        <v>60</v>
      </c>
      <c r="PZR84" s="589" t="s">
        <v>60</v>
      </c>
      <c r="PZS84" s="589" t="s">
        <v>60</v>
      </c>
      <c r="PZT84" s="589" t="s">
        <v>60</v>
      </c>
      <c r="PZU84" s="589" t="s">
        <v>60</v>
      </c>
      <c r="PZV84" s="589" t="s">
        <v>60</v>
      </c>
      <c r="PZW84" s="589" t="s">
        <v>60</v>
      </c>
      <c r="PZX84" s="589" t="s">
        <v>60</v>
      </c>
      <c r="PZY84" s="589" t="s">
        <v>60</v>
      </c>
      <c r="PZZ84" s="589" t="s">
        <v>60</v>
      </c>
      <c r="QAA84" s="589" t="s">
        <v>60</v>
      </c>
      <c r="QAB84" s="589" t="s">
        <v>60</v>
      </c>
      <c r="QAC84" s="589" t="s">
        <v>60</v>
      </c>
      <c r="QAD84" s="589" t="s">
        <v>60</v>
      </c>
      <c r="QAE84" s="589" t="s">
        <v>60</v>
      </c>
      <c r="QAF84" s="589" t="s">
        <v>60</v>
      </c>
      <c r="QAG84" s="589" t="s">
        <v>60</v>
      </c>
      <c r="QAH84" s="589" t="s">
        <v>60</v>
      </c>
      <c r="QAI84" s="589" t="s">
        <v>60</v>
      </c>
      <c r="QAJ84" s="589" t="s">
        <v>60</v>
      </c>
      <c r="QAK84" s="589" t="s">
        <v>60</v>
      </c>
      <c r="QAL84" s="589" t="s">
        <v>60</v>
      </c>
      <c r="QAM84" s="589" t="s">
        <v>60</v>
      </c>
      <c r="QAN84" s="589" t="s">
        <v>60</v>
      </c>
      <c r="QAO84" s="589" t="s">
        <v>60</v>
      </c>
      <c r="QAP84" s="589" t="s">
        <v>60</v>
      </c>
      <c r="QAQ84" s="589" t="s">
        <v>60</v>
      </c>
      <c r="QAR84" s="589" t="s">
        <v>60</v>
      </c>
      <c r="QAS84" s="589" t="s">
        <v>60</v>
      </c>
      <c r="QAT84" s="589" t="s">
        <v>60</v>
      </c>
      <c r="QAU84" s="589" t="s">
        <v>60</v>
      </c>
      <c r="QAV84" s="589" t="s">
        <v>60</v>
      </c>
      <c r="QAW84" s="589" t="s">
        <v>60</v>
      </c>
      <c r="QAX84" s="589" t="s">
        <v>60</v>
      </c>
      <c r="QAY84" s="589" t="s">
        <v>60</v>
      </c>
      <c r="QAZ84" s="589" t="s">
        <v>60</v>
      </c>
      <c r="QBA84" s="589" t="s">
        <v>60</v>
      </c>
      <c r="QBB84" s="589" t="s">
        <v>60</v>
      </c>
      <c r="QBC84" s="589" t="s">
        <v>60</v>
      </c>
      <c r="QBD84" s="589" t="s">
        <v>60</v>
      </c>
      <c r="QBE84" s="589" t="s">
        <v>60</v>
      </c>
      <c r="QBF84" s="589" t="s">
        <v>60</v>
      </c>
      <c r="QBG84" s="589" t="s">
        <v>60</v>
      </c>
      <c r="QBH84" s="589" t="s">
        <v>60</v>
      </c>
      <c r="QBI84" s="589" t="s">
        <v>60</v>
      </c>
      <c r="QBJ84" s="589" t="s">
        <v>60</v>
      </c>
      <c r="QBK84" s="589" t="s">
        <v>60</v>
      </c>
      <c r="QBL84" s="589" t="s">
        <v>60</v>
      </c>
      <c r="QBM84" s="589" t="s">
        <v>60</v>
      </c>
      <c r="QBN84" s="589" t="s">
        <v>60</v>
      </c>
      <c r="QBO84" s="589" t="s">
        <v>60</v>
      </c>
      <c r="QBP84" s="589" t="s">
        <v>60</v>
      </c>
      <c r="QBQ84" s="589" t="s">
        <v>60</v>
      </c>
      <c r="QBR84" s="589" t="s">
        <v>60</v>
      </c>
      <c r="QBS84" s="589" t="s">
        <v>60</v>
      </c>
      <c r="QBT84" s="589" t="s">
        <v>60</v>
      </c>
      <c r="QBU84" s="589" t="s">
        <v>60</v>
      </c>
      <c r="QBV84" s="589" t="s">
        <v>60</v>
      </c>
      <c r="QBW84" s="589" t="s">
        <v>60</v>
      </c>
      <c r="QBX84" s="589" t="s">
        <v>60</v>
      </c>
      <c r="QBY84" s="589" t="s">
        <v>60</v>
      </c>
      <c r="QBZ84" s="589" t="s">
        <v>60</v>
      </c>
      <c r="QCA84" s="589" t="s">
        <v>60</v>
      </c>
      <c r="QCB84" s="589" t="s">
        <v>60</v>
      </c>
      <c r="QCC84" s="589" t="s">
        <v>60</v>
      </c>
      <c r="QCD84" s="589" t="s">
        <v>60</v>
      </c>
      <c r="QCE84" s="589" t="s">
        <v>60</v>
      </c>
      <c r="QCF84" s="589" t="s">
        <v>60</v>
      </c>
      <c r="QCG84" s="589" t="s">
        <v>60</v>
      </c>
      <c r="QCH84" s="589" t="s">
        <v>60</v>
      </c>
      <c r="QCI84" s="589" t="s">
        <v>60</v>
      </c>
      <c r="QCJ84" s="589" t="s">
        <v>60</v>
      </c>
      <c r="QCK84" s="589" t="s">
        <v>60</v>
      </c>
      <c r="QCL84" s="589" t="s">
        <v>60</v>
      </c>
      <c r="QCM84" s="589" t="s">
        <v>60</v>
      </c>
      <c r="QCN84" s="589" t="s">
        <v>60</v>
      </c>
      <c r="QCO84" s="589" t="s">
        <v>60</v>
      </c>
      <c r="QCP84" s="589" t="s">
        <v>60</v>
      </c>
      <c r="QCQ84" s="589" t="s">
        <v>60</v>
      </c>
      <c r="QCR84" s="589" t="s">
        <v>60</v>
      </c>
      <c r="QCS84" s="589" t="s">
        <v>60</v>
      </c>
      <c r="QCT84" s="589" t="s">
        <v>60</v>
      </c>
      <c r="QCU84" s="589" t="s">
        <v>60</v>
      </c>
      <c r="QCV84" s="589" t="s">
        <v>60</v>
      </c>
      <c r="QCW84" s="589" t="s">
        <v>60</v>
      </c>
      <c r="QCX84" s="589" t="s">
        <v>60</v>
      </c>
      <c r="QCY84" s="589" t="s">
        <v>60</v>
      </c>
      <c r="QCZ84" s="589" t="s">
        <v>60</v>
      </c>
      <c r="QDA84" s="589" t="s">
        <v>60</v>
      </c>
      <c r="QDB84" s="589" t="s">
        <v>60</v>
      </c>
      <c r="QDC84" s="589" t="s">
        <v>60</v>
      </c>
      <c r="QDD84" s="589" t="s">
        <v>60</v>
      </c>
      <c r="QDE84" s="589" t="s">
        <v>60</v>
      </c>
      <c r="QDF84" s="589" t="s">
        <v>60</v>
      </c>
      <c r="QDG84" s="589" t="s">
        <v>60</v>
      </c>
      <c r="QDH84" s="589" t="s">
        <v>60</v>
      </c>
      <c r="QDI84" s="589" t="s">
        <v>60</v>
      </c>
      <c r="QDJ84" s="589" t="s">
        <v>60</v>
      </c>
      <c r="QDK84" s="589" t="s">
        <v>60</v>
      </c>
      <c r="QDL84" s="589" t="s">
        <v>60</v>
      </c>
      <c r="QDM84" s="589" t="s">
        <v>60</v>
      </c>
      <c r="QDN84" s="589" t="s">
        <v>60</v>
      </c>
      <c r="QDO84" s="589" t="s">
        <v>60</v>
      </c>
      <c r="QDP84" s="589" t="s">
        <v>60</v>
      </c>
      <c r="QDQ84" s="589" t="s">
        <v>60</v>
      </c>
      <c r="QDR84" s="589" t="s">
        <v>60</v>
      </c>
      <c r="QDS84" s="589" t="s">
        <v>60</v>
      </c>
      <c r="QDT84" s="589" t="s">
        <v>60</v>
      </c>
      <c r="QDU84" s="589" t="s">
        <v>60</v>
      </c>
      <c r="QDV84" s="589" t="s">
        <v>60</v>
      </c>
      <c r="QDW84" s="589" t="s">
        <v>60</v>
      </c>
      <c r="QDX84" s="589" t="s">
        <v>60</v>
      </c>
      <c r="QDY84" s="589" t="s">
        <v>60</v>
      </c>
      <c r="QDZ84" s="589" t="s">
        <v>60</v>
      </c>
      <c r="QEA84" s="589" t="s">
        <v>60</v>
      </c>
      <c r="QEB84" s="589" t="s">
        <v>60</v>
      </c>
      <c r="QEC84" s="589" t="s">
        <v>60</v>
      </c>
      <c r="QED84" s="589" t="s">
        <v>60</v>
      </c>
      <c r="QEE84" s="589" t="s">
        <v>60</v>
      </c>
      <c r="QEF84" s="589" t="s">
        <v>60</v>
      </c>
      <c r="QEG84" s="589" t="s">
        <v>60</v>
      </c>
      <c r="QEH84" s="589" t="s">
        <v>60</v>
      </c>
      <c r="QEI84" s="589" t="s">
        <v>60</v>
      </c>
      <c r="QEJ84" s="589" t="s">
        <v>60</v>
      </c>
      <c r="QEK84" s="589" t="s">
        <v>60</v>
      </c>
      <c r="QEL84" s="589" t="s">
        <v>60</v>
      </c>
      <c r="QEM84" s="589" t="s">
        <v>60</v>
      </c>
      <c r="QEN84" s="589" t="s">
        <v>60</v>
      </c>
      <c r="QEO84" s="589" t="s">
        <v>60</v>
      </c>
      <c r="QEP84" s="589" t="s">
        <v>60</v>
      </c>
      <c r="QEQ84" s="589" t="s">
        <v>60</v>
      </c>
      <c r="QER84" s="589" t="s">
        <v>60</v>
      </c>
      <c r="QES84" s="589" t="s">
        <v>60</v>
      </c>
      <c r="QET84" s="589" t="s">
        <v>60</v>
      </c>
      <c r="QEU84" s="589" t="s">
        <v>60</v>
      </c>
      <c r="QEV84" s="589" t="s">
        <v>60</v>
      </c>
      <c r="QEW84" s="589" t="s">
        <v>60</v>
      </c>
      <c r="QEX84" s="589" t="s">
        <v>60</v>
      </c>
      <c r="QEY84" s="589" t="s">
        <v>60</v>
      </c>
      <c r="QEZ84" s="589" t="s">
        <v>60</v>
      </c>
      <c r="QFA84" s="589" t="s">
        <v>60</v>
      </c>
      <c r="QFB84" s="589" t="s">
        <v>60</v>
      </c>
      <c r="QFC84" s="589" t="s">
        <v>60</v>
      </c>
      <c r="QFD84" s="589" t="s">
        <v>60</v>
      </c>
      <c r="QFE84" s="589" t="s">
        <v>60</v>
      </c>
      <c r="QFF84" s="589" t="s">
        <v>60</v>
      </c>
      <c r="QFG84" s="589" t="s">
        <v>60</v>
      </c>
      <c r="QFH84" s="589" t="s">
        <v>60</v>
      </c>
      <c r="QFI84" s="589" t="s">
        <v>60</v>
      </c>
      <c r="QFJ84" s="589" t="s">
        <v>60</v>
      </c>
      <c r="QFK84" s="589" t="s">
        <v>60</v>
      </c>
      <c r="QFL84" s="589" t="s">
        <v>60</v>
      </c>
      <c r="QFM84" s="589" t="s">
        <v>60</v>
      </c>
      <c r="QFN84" s="589" t="s">
        <v>60</v>
      </c>
      <c r="QFO84" s="589" t="s">
        <v>60</v>
      </c>
      <c r="QFP84" s="589" t="s">
        <v>60</v>
      </c>
      <c r="QFQ84" s="589" t="s">
        <v>60</v>
      </c>
      <c r="QFR84" s="589" t="s">
        <v>60</v>
      </c>
      <c r="QFS84" s="589" t="s">
        <v>60</v>
      </c>
      <c r="QFT84" s="589" t="s">
        <v>60</v>
      </c>
      <c r="QFU84" s="589" t="s">
        <v>60</v>
      </c>
      <c r="QFV84" s="589" t="s">
        <v>60</v>
      </c>
      <c r="QFW84" s="589" t="s">
        <v>60</v>
      </c>
      <c r="QFX84" s="589" t="s">
        <v>60</v>
      </c>
      <c r="QFY84" s="589" t="s">
        <v>60</v>
      </c>
      <c r="QFZ84" s="589" t="s">
        <v>60</v>
      </c>
      <c r="QGA84" s="589" t="s">
        <v>60</v>
      </c>
      <c r="QGB84" s="589" t="s">
        <v>60</v>
      </c>
      <c r="QGC84" s="589" t="s">
        <v>60</v>
      </c>
      <c r="QGD84" s="589" t="s">
        <v>60</v>
      </c>
      <c r="QGE84" s="589" t="s">
        <v>60</v>
      </c>
      <c r="QGF84" s="589" t="s">
        <v>60</v>
      </c>
      <c r="QGG84" s="589" t="s">
        <v>60</v>
      </c>
      <c r="QGH84" s="589" t="s">
        <v>60</v>
      </c>
      <c r="QGI84" s="589" t="s">
        <v>60</v>
      </c>
      <c r="QGJ84" s="589" t="s">
        <v>60</v>
      </c>
      <c r="QGK84" s="589" t="s">
        <v>60</v>
      </c>
      <c r="QGL84" s="589" t="s">
        <v>60</v>
      </c>
      <c r="QGM84" s="589" t="s">
        <v>60</v>
      </c>
      <c r="QGN84" s="589" t="s">
        <v>60</v>
      </c>
      <c r="QGO84" s="589" t="s">
        <v>60</v>
      </c>
      <c r="QGP84" s="589" t="s">
        <v>60</v>
      </c>
      <c r="QGQ84" s="589" t="s">
        <v>60</v>
      </c>
      <c r="QGR84" s="589" t="s">
        <v>60</v>
      </c>
      <c r="QGS84" s="589" t="s">
        <v>60</v>
      </c>
      <c r="QGT84" s="589" t="s">
        <v>60</v>
      </c>
      <c r="QGU84" s="589" t="s">
        <v>60</v>
      </c>
      <c r="QGV84" s="589" t="s">
        <v>60</v>
      </c>
      <c r="QGW84" s="589" t="s">
        <v>60</v>
      </c>
      <c r="QGX84" s="589" t="s">
        <v>60</v>
      </c>
      <c r="QGY84" s="589" t="s">
        <v>60</v>
      </c>
      <c r="QGZ84" s="589" t="s">
        <v>60</v>
      </c>
      <c r="QHA84" s="589" t="s">
        <v>60</v>
      </c>
      <c r="QHB84" s="589" t="s">
        <v>60</v>
      </c>
      <c r="QHC84" s="589" t="s">
        <v>60</v>
      </c>
      <c r="QHD84" s="589" t="s">
        <v>60</v>
      </c>
      <c r="QHE84" s="589" t="s">
        <v>60</v>
      </c>
      <c r="QHF84" s="589" t="s">
        <v>60</v>
      </c>
      <c r="QHG84" s="589" t="s">
        <v>60</v>
      </c>
      <c r="QHH84" s="589" t="s">
        <v>60</v>
      </c>
      <c r="QHI84" s="589" t="s">
        <v>60</v>
      </c>
      <c r="QHJ84" s="589" t="s">
        <v>60</v>
      </c>
      <c r="QHK84" s="589" t="s">
        <v>60</v>
      </c>
      <c r="QHL84" s="589" t="s">
        <v>60</v>
      </c>
      <c r="QHM84" s="589" t="s">
        <v>60</v>
      </c>
      <c r="QHN84" s="589" t="s">
        <v>60</v>
      </c>
      <c r="QHO84" s="589" t="s">
        <v>60</v>
      </c>
      <c r="QHP84" s="589" t="s">
        <v>60</v>
      </c>
      <c r="QHQ84" s="589" t="s">
        <v>60</v>
      </c>
      <c r="QHR84" s="589" t="s">
        <v>60</v>
      </c>
      <c r="QHS84" s="589" t="s">
        <v>60</v>
      </c>
      <c r="QHT84" s="589" t="s">
        <v>60</v>
      </c>
      <c r="QHU84" s="589" t="s">
        <v>60</v>
      </c>
      <c r="QHV84" s="589" t="s">
        <v>60</v>
      </c>
      <c r="QHW84" s="589" t="s">
        <v>60</v>
      </c>
      <c r="QHX84" s="589" t="s">
        <v>60</v>
      </c>
      <c r="QHY84" s="589" t="s">
        <v>60</v>
      </c>
      <c r="QHZ84" s="589" t="s">
        <v>60</v>
      </c>
      <c r="QIA84" s="589" t="s">
        <v>60</v>
      </c>
      <c r="QIB84" s="589" t="s">
        <v>60</v>
      </c>
      <c r="QIC84" s="589" t="s">
        <v>60</v>
      </c>
      <c r="QID84" s="589" t="s">
        <v>60</v>
      </c>
      <c r="QIE84" s="589" t="s">
        <v>60</v>
      </c>
      <c r="QIF84" s="589" t="s">
        <v>60</v>
      </c>
      <c r="QIG84" s="589" t="s">
        <v>60</v>
      </c>
      <c r="QIH84" s="589" t="s">
        <v>60</v>
      </c>
      <c r="QII84" s="589" t="s">
        <v>60</v>
      </c>
      <c r="QIJ84" s="589" t="s">
        <v>60</v>
      </c>
      <c r="QIK84" s="589" t="s">
        <v>60</v>
      </c>
      <c r="QIL84" s="589" t="s">
        <v>60</v>
      </c>
      <c r="QIM84" s="589" t="s">
        <v>60</v>
      </c>
      <c r="QIN84" s="589" t="s">
        <v>60</v>
      </c>
      <c r="QIO84" s="589" t="s">
        <v>60</v>
      </c>
      <c r="QIP84" s="589" t="s">
        <v>60</v>
      </c>
      <c r="QIQ84" s="589" t="s">
        <v>60</v>
      </c>
      <c r="QIR84" s="589" t="s">
        <v>60</v>
      </c>
      <c r="QIS84" s="589" t="s">
        <v>60</v>
      </c>
      <c r="QIT84" s="589" t="s">
        <v>60</v>
      </c>
      <c r="QIU84" s="589" t="s">
        <v>60</v>
      </c>
      <c r="QIV84" s="589" t="s">
        <v>60</v>
      </c>
      <c r="QIW84" s="589" t="s">
        <v>60</v>
      </c>
      <c r="QIX84" s="589" t="s">
        <v>60</v>
      </c>
      <c r="QIY84" s="589" t="s">
        <v>60</v>
      </c>
      <c r="QIZ84" s="589" t="s">
        <v>60</v>
      </c>
      <c r="QJA84" s="589" t="s">
        <v>60</v>
      </c>
      <c r="QJB84" s="589" t="s">
        <v>60</v>
      </c>
      <c r="QJC84" s="589" t="s">
        <v>60</v>
      </c>
      <c r="QJD84" s="589" t="s">
        <v>60</v>
      </c>
      <c r="QJE84" s="589" t="s">
        <v>60</v>
      </c>
      <c r="QJF84" s="589" t="s">
        <v>60</v>
      </c>
      <c r="QJG84" s="589" t="s">
        <v>60</v>
      </c>
      <c r="QJH84" s="589" t="s">
        <v>60</v>
      </c>
      <c r="QJI84" s="589" t="s">
        <v>60</v>
      </c>
      <c r="QJJ84" s="589" t="s">
        <v>60</v>
      </c>
      <c r="QJK84" s="589" t="s">
        <v>60</v>
      </c>
      <c r="QJL84" s="589" t="s">
        <v>60</v>
      </c>
      <c r="QJM84" s="589" t="s">
        <v>60</v>
      </c>
      <c r="QJN84" s="589" t="s">
        <v>60</v>
      </c>
      <c r="QJO84" s="589" t="s">
        <v>60</v>
      </c>
      <c r="QJP84" s="589" t="s">
        <v>60</v>
      </c>
      <c r="QJQ84" s="589" t="s">
        <v>60</v>
      </c>
      <c r="QJR84" s="589" t="s">
        <v>60</v>
      </c>
      <c r="QJS84" s="589" t="s">
        <v>60</v>
      </c>
      <c r="QJT84" s="589" t="s">
        <v>60</v>
      </c>
      <c r="QJU84" s="589" t="s">
        <v>60</v>
      </c>
      <c r="QJV84" s="589" t="s">
        <v>60</v>
      </c>
      <c r="QJW84" s="589" t="s">
        <v>60</v>
      </c>
      <c r="QJX84" s="589" t="s">
        <v>60</v>
      </c>
      <c r="QJY84" s="589" t="s">
        <v>60</v>
      </c>
      <c r="QJZ84" s="589" t="s">
        <v>60</v>
      </c>
      <c r="QKA84" s="589" t="s">
        <v>60</v>
      </c>
      <c r="QKB84" s="589" t="s">
        <v>60</v>
      </c>
      <c r="QKC84" s="589" t="s">
        <v>60</v>
      </c>
      <c r="QKD84" s="589" t="s">
        <v>60</v>
      </c>
      <c r="QKE84" s="589" t="s">
        <v>60</v>
      </c>
      <c r="QKF84" s="589" t="s">
        <v>60</v>
      </c>
      <c r="QKG84" s="589" t="s">
        <v>60</v>
      </c>
      <c r="QKH84" s="589" t="s">
        <v>60</v>
      </c>
      <c r="QKI84" s="589" t="s">
        <v>60</v>
      </c>
      <c r="QKJ84" s="589" t="s">
        <v>60</v>
      </c>
      <c r="QKK84" s="589" t="s">
        <v>60</v>
      </c>
      <c r="QKL84" s="589" t="s">
        <v>60</v>
      </c>
      <c r="QKM84" s="589" t="s">
        <v>60</v>
      </c>
      <c r="QKN84" s="589" t="s">
        <v>60</v>
      </c>
      <c r="QKO84" s="589" t="s">
        <v>60</v>
      </c>
      <c r="QKP84" s="589" t="s">
        <v>60</v>
      </c>
      <c r="QKQ84" s="589" t="s">
        <v>60</v>
      </c>
      <c r="QKR84" s="589" t="s">
        <v>60</v>
      </c>
      <c r="QKS84" s="589" t="s">
        <v>60</v>
      </c>
      <c r="QKT84" s="589" t="s">
        <v>60</v>
      </c>
      <c r="QKU84" s="589" t="s">
        <v>60</v>
      </c>
      <c r="QKV84" s="589" t="s">
        <v>60</v>
      </c>
      <c r="QKW84" s="589" t="s">
        <v>60</v>
      </c>
      <c r="QKX84" s="589" t="s">
        <v>60</v>
      </c>
      <c r="QKY84" s="589" t="s">
        <v>60</v>
      </c>
      <c r="QKZ84" s="589" t="s">
        <v>60</v>
      </c>
      <c r="QLA84" s="589" t="s">
        <v>60</v>
      </c>
      <c r="QLB84" s="589" t="s">
        <v>60</v>
      </c>
      <c r="QLC84" s="589" t="s">
        <v>60</v>
      </c>
      <c r="QLD84" s="589" t="s">
        <v>60</v>
      </c>
      <c r="QLE84" s="589" t="s">
        <v>60</v>
      </c>
      <c r="QLF84" s="589" t="s">
        <v>60</v>
      </c>
      <c r="QLG84" s="589" t="s">
        <v>60</v>
      </c>
      <c r="QLH84" s="589" t="s">
        <v>60</v>
      </c>
      <c r="QLI84" s="589" t="s">
        <v>60</v>
      </c>
      <c r="QLJ84" s="589" t="s">
        <v>60</v>
      </c>
      <c r="QLK84" s="589" t="s">
        <v>60</v>
      </c>
      <c r="QLL84" s="589" t="s">
        <v>60</v>
      </c>
      <c r="QLM84" s="589" t="s">
        <v>60</v>
      </c>
      <c r="QLN84" s="589" t="s">
        <v>60</v>
      </c>
      <c r="QLO84" s="589" t="s">
        <v>60</v>
      </c>
      <c r="QLP84" s="589" t="s">
        <v>60</v>
      </c>
      <c r="QLQ84" s="589" t="s">
        <v>60</v>
      </c>
      <c r="QLR84" s="589" t="s">
        <v>60</v>
      </c>
      <c r="QLS84" s="589" t="s">
        <v>60</v>
      </c>
      <c r="QLT84" s="589" t="s">
        <v>60</v>
      </c>
      <c r="QLU84" s="589" t="s">
        <v>60</v>
      </c>
      <c r="QLV84" s="589" t="s">
        <v>60</v>
      </c>
      <c r="QLW84" s="589" t="s">
        <v>60</v>
      </c>
      <c r="QLX84" s="589" t="s">
        <v>60</v>
      </c>
      <c r="QLY84" s="589" t="s">
        <v>60</v>
      </c>
      <c r="QLZ84" s="589" t="s">
        <v>60</v>
      </c>
      <c r="QMA84" s="589" t="s">
        <v>60</v>
      </c>
      <c r="QMB84" s="589" t="s">
        <v>60</v>
      </c>
      <c r="QMC84" s="589" t="s">
        <v>60</v>
      </c>
      <c r="QMD84" s="589" t="s">
        <v>60</v>
      </c>
      <c r="QME84" s="589" t="s">
        <v>60</v>
      </c>
      <c r="QMF84" s="589" t="s">
        <v>60</v>
      </c>
      <c r="QMG84" s="589" t="s">
        <v>60</v>
      </c>
      <c r="QMH84" s="589" t="s">
        <v>60</v>
      </c>
      <c r="QMI84" s="589" t="s">
        <v>60</v>
      </c>
      <c r="QMJ84" s="589" t="s">
        <v>60</v>
      </c>
      <c r="QMK84" s="589" t="s">
        <v>60</v>
      </c>
      <c r="QML84" s="589" t="s">
        <v>60</v>
      </c>
      <c r="QMM84" s="589" t="s">
        <v>60</v>
      </c>
      <c r="QMN84" s="589" t="s">
        <v>60</v>
      </c>
      <c r="QMO84" s="589" t="s">
        <v>60</v>
      </c>
      <c r="QMP84" s="589" t="s">
        <v>60</v>
      </c>
      <c r="QMQ84" s="589" t="s">
        <v>60</v>
      </c>
      <c r="QMR84" s="589" t="s">
        <v>60</v>
      </c>
      <c r="QMS84" s="589" t="s">
        <v>60</v>
      </c>
      <c r="QMT84" s="589" t="s">
        <v>60</v>
      </c>
      <c r="QMU84" s="589" t="s">
        <v>60</v>
      </c>
      <c r="QMV84" s="589" t="s">
        <v>60</v>
      </c>
      <c r="QMW84" s="589" t="s">
        <v>60</v>
      </c>
      <c r="QMX84" s="589" t="s">
        <v>60</v>
      </c>
      <c r="QMY84" s="589" t="s">
        <v>60</v>
      </c>
      <c r="QMZ84" s="589" t="s">
        <v>60</v>
      </c>
      <c r="QNA84" s="589" t="s">
        <v>60</v>
      </c>
      <c r="QNB84" s="589" t="s">
        <v>60</v>
      </c>
      <c r="QNC84" s="589" t="s">
        <v>60</v>
      </c>
      <c r="QND84" s="589" t="s">
        <v>60</v>
      </c>
      <c r="QNE84" s="589" t="s">
        <v>60</v>
      </c>
      <c r="QNF84" s="589" t="s">
        <v>60</v>
      </c>
      <c r="QNG84" s="589" t="s">
        <v>60</v>
      </c>
      <c r="QNH84" s="589" t="s">
        <v>60</v>
      </c>
      <c r="QNI84" s="589" t="s">
        <v>60</v>
      </c>
      <c r="QNJ84" s="589" t="s">
        <v>60</v>
      </c>
      <c r="QNK84" s="589" t="s">
        <v>60</v>
      </c>
      <c r="QNL84" s="589" t="s">
        <v>60</v>
      </c>
      <c r="QNM84" s="589" t="s">
        <v>60</v>
      </c>
      <c r="QNN84" s="589" t="s">
        <v>60</v>
      </c>
      <c r="QNO84" s="589" t="s">
        <v>60</v>
      </c>
      <c r="QNP84" s="589" t="s">
        <v>60</v>
      </c>
      <c r="QNQ84" s="589" t="s">
        <v>60</v>
      </c>
      <c r="QNR84" s="589" t="s">
        <v>60</v>
      </c>
      <c r="QNS84" s="589" t="s">
        <v>60</v>
      </c>
      <c r="QNT84" s="589" t="s">
        <v>60</v>
      </c>
      <c r="QNU84" s="589" t="s">
        <v>60</v>
      </c>
      <c r="QNV84" s="589" t="s">
        <v>60</v>
      </c>
      <c r="QNW84" s="589" t="s">
        <v>60</v>
      </c>
      <c r="QNX84" s="589" t="s">
        <v>60</v>
      </c>
      <c r="QNY84" s="589" t="s">
        <v>60</v>
      </c>
      <c r="QNZ84" s="589" t="s">
        <v>60</v>
      </c>
      <c r="QOA84" s="589" t="s">
        <v>60</v>
      </c>
      <c r="QOB84" s="589" t="s">
        <v>60</v>
      </c>
      <c r="QOC84" s="589" t="s">
        <v>60</v>
      </c>
      <c r="QOD84" s="589" t="s">
        <v>60</v>
      </c>
      <c r="QOE84" s="589" t="s">
        <v>60</v>
      </c>
      <c r="QOF84" s="589" t="s">
        <v>60</v>
      </c>
      <c r="QOG84" s="589" t="s">
        <v>60</v>
      </c>
      <c r="QOH84" s="589" t="s">
        <v>60</v>
      </c>
      <c r="QOI84" s="589" t="s">
        <v>60</v>
      </c>
      <c r="QOJ84" s="589" t="s">
        <v>60</v>
      </c>
      <c r="QOK84" s="589" t="s">
        <v>60</v>
      </c>
      <c r="QOL84" s="589" t="s">
        <v>60</v>
      </c>
      <c r="QOM84" s="589" t="s">
        <v>60</v>
      </c>
      <c r="QON84" s="589" t="s">
        <v>60</v>
      </c>
      <c r="QOO84" s="589" t="s">
        <v>60</v>
      </c>
      <c r="QOP84" s="589" t="s">
        <v>60</v>
      </c>
      <c r="QOQ84" s="589" t="s">
        <v>60</v>
      </c>
      <c r="QOR84" s="589" t="s">
        <v>60</v>
      </c>
      <c r="QOS84" s="589" t="s">
        <v>60</v>
      </c>
      <c r="QOT84" s="589" t="s">
        <v>60</v>
      </c>
      <c r="QOU84" s="589" t="s">
        <v>60</v>
      </c>
      <c r="QOV84" s="589" t="s">
        <v>60</v>
      </c>
      <c r="QOW84" s="589" t="s">
        <v>60</v>
      </c>
      <c r="QOX84" s="589" t="s">
        <v>60</v>
      </c>
      <c r="QOY84" s="589" t="s">
        <v>60</v>
      </c>
      <c r="QOZ84" s="589" t="s">
        <v>60</v>
      </c>
      <c r="QPA84" s="589" t="s">
        <v>60</v>
      </c>
      <c r="QPB84" s="589" t="s">
        <v>60</v>
      </c>
      <c r="QPC84" s="589" t="s">
        <v>60</v>
      </c>
      <c r="QPD84" s="589" t="s">
        <v>60</v>
      </c>
      <c r="QPE84" s="589" t="s">
        <v>60</v>
      </c>
      <c r="QPF84" s="589" t="s">
        <v>60</v>
      </c>
      <c r="QPG84" s="589" t="s">
        <v>60</v>
      </c>
      <c r="QPH84" s="589" t="s">
        <v>60</v>
      </c>
      <c r="QPI84" s="589" t="s">
        <v>60</v>
      </c>
      <c r="QPJ84" s="589" t="s">
        <v>60</v>
      </c>
      <c r="QPK84" s="589" t="s">
        <v>60</v>
      </c>
      <c r="QPL84" s="589" t="s">
        <v>60</v>
      </c>
      <c r="QPM84" s="589" t="s">
        <v>60</v>
      </c>
      <c r="QPN84" s="589" t="s">
        <v>60</v>
      </c>
      <c r="QPO84" s="589" t="s">
        <v>60</v>
      </c>
      <c r="QPP84" s="589" t="s">
        <v>60</v>
      </c>
      <c r="QPQ84" s="589" t="s">
        <v>60</v>
      </c>
      <c r="QPR84" s="589" t="s">
        <v>60</v>
      </c>
      <c r="QPS84" s="589" t="s">
        <v>60</v>
      </c>
      <c r="QPT84" s="589" t="s">
        <v>60</v>
      </c>
      <c r="QPU84" s="589" t="s">
        <v>60</v>
      </c>
      <c r="QPV84" s="589" t="s">
        <v>60</v>
      </c>
      <c r="QPW84" s="589" t="s">
        <v>60</v>
      </c>
      <c r="QPX84" s="589" t="s">
        <v>60</v>
      </c>
      <c r="QPY84" s="589" t="s">
        <v>60</v>
      </c>
      <c r="QPZ84" s="589" t="s">
        <v>60</v>
      </c>
      <c r="QQA84" s="589" t="s">
        <v>60</v>
      </c>
      <c r="QQB84" s="589" t="s">
        <v>60</v>
      </c>
      <c r="QQC84" s="589" t="s">
        <v>60</v>
      </c>
      <c r="QQD84" s="589" t="s">
        <v>60</v>
      </c>
      <c r="QQE84" s="589" t="s">
        <v>60</v>
      </c>
      <c r="QQF84" s="589" t="s">
        <v>60</v>
      </c>
      <c r="QQG84" s="589" t="s">
        <v>60</v>
      </c>
      <c r="QQH84" s="589" t="s">
        <v>60</v>
      </c>
      <c r="QQI84" s="589" t="s">
        <v>60</v>
      </c>
      <c r="QQJ84" s="589" t="s">
        <v>60</v>
      </c>
      <c r="QQK84" s="589" t="s">
        <v>60</v>
      </c>
      <c r="QQL84" s="589" t="s">
        <v>60</v>
      </c>
      <c r="QQM84" s="589" t="s">
        <v>60</v>
      </c>
      <c r="QQN84" s="589" t="s">
        <v>60</v>
      </c>
      <c r="QQO84" s="589" t="s">
        <v>60</v>
      </c>
      <c r="QQP84" s="589" t="s">
        <v>60</v>
      </c>
      <c r="QQQ84" s="589" t="s">
        <v>60</v>
      </c>
      <c r="QQR84" s="589" t="s">
        <v>60</v>
      </c>
      <c r="QQS84" s="589" t="s">
        <v>60</v>
      </c>
      <c r="QQT84" s="589" t="s">
        <v>60</v>
      </c>
      <c r="QQU84" s="589" t="s">
        <v>60</v>
      </c>
      <c r="QQV84" s="589" t="s">
        <v>60</v>
      </c>
      <c r="QQW84" s="589" t="s">
        <v>60</v>
      </c>
      <c r="QQX84" s="589" t="s">
        <v>60</v>
      </c>
      <c r="QQY84" s="589" t="s">
        <v>60</v>
      </c>
      <c r="QQZ84" s="589" t="s">
        <v>60</v>
      </c>
      <c r="QRA84" s="589" t="s">
        <v>60</v>
      </c>
      <c r="QRB84" s="589" t="s">
        <v>60</v>
      </c>
      <c r="QRC84" s="589" t="s">
        <v>60</v>
      </c>
      <c r="QRD84" s="589" t="s">
        <v>60</v>
      </c>
      <c r="QRE84" s="589" t="s">
        <v>60</v>
      </c>
      <c r="QRF84" s="589" t="s">
        <v>60</v>
      </c>
      <c r="QRG84" s="589" t="s">
        <v>60</v>
      </c>
      <c r="QRH84" s="589" t="s">
        <v>60</v>
      </c>
      <c r="QRI84" s="589" t="s">
        <v>60</v>
      </c>
      <c r="QRJ84" s="589" t="s">
        <v>60</v>
      </c>
      <c r="QRK84" s="589" t="s">
        <v>60</v>
      </c>
      <c r="QRL84" s="589" t="s">
        <v>60</v>
      </c>
      <c r="QRM84" s="589" t="s">
        <v>60</v>
      </c>
      <c r="QRN84" s="589" t="s">
        <v>60</v>
      </c>
      <c r="QRO84" s="589" t="s">
        <v>60</v>
      </c>
      <c r="QRP84" s="589" t="s">
        <v>60</v>
      </c>
      <c r="QRQ84" s="589" t="s">
        <v>60</v>
      </c>
      <c r="QRR84" s="589" t="s">
        <v>60</v>
      </c>
      <c r="QRS84" s="589" t="s">
        <v>60</v>
      </c>
      <c r="QRT84" s="589" t="s">
        <v>60</v>
      </c>
      <c r="QRU84" s="589" t="s">
        <v>60</v>
      </c>
      <c r="QRV84" s="589" t="s">
        <v>60</v>
      </c>
      <c r="QRW84" s="589" t="s">
        <v>60</v>
      </c>
      <c r="QRX84" s="589" t="s">
        <v>60</v>
      </c>
      <c r="QRY84" s="589" t="s">
        <v>60</v>
      </c>
      <c r="QRZ84" s="589" t="s">
        <v>60</v>
      </c>
      <c r="QSA84" s="589" t="s">
        <v>60</v>
      </c>
      <c r="QSB84" s="589" t="s">
        <v>60</v>
      </c>
      <c r="QSC84" s="589" t="s">
        <v>60</v>
      </c>
      <c r="QSD84" s="589" t="s">
        <v>60</v>
      </c>
      <c r="QSE84" s="589" t="s">
        <v>60</v>
      </c>
      <c r="QSF84" s="589" t="s">
        <v>60</v>
      </c>
      <c r="QSG84" s="589" t="s">
        <v>60</v>
      </c>
      <c r="QSH84" s="589" t="s">
        <v>60</v>
      </c>
      <c r="QSI84" s="589" t="s">
        <v>60</v>
      </c>
      <c r="QSJ84" s="589" t="s">
        <v>60</v>
      </c>
      <c r="QSK84" s="589" t="s">
        <v>60</v>
      </c>
      <c r="QSL84" s="589" t="s">
        <v>60</v>
      </c>
      <c r="QSM84" s="589" t="s">
        <v>60</v>
      </c>
      <c r="QSN84" s="589" t="s">
        <v>60</v>
      </c>
      <c r="QSO84" s="589" t="s">
        <v>60</v>
      </c>
      <c r="QSP84" s="589" t="s">
        <v>60</v>
      </c>
      <c r="QSQ84" s="589" t="s">
        <v>60</v>
      </c>
      <c r="QSR84" s="589" t="s">
        <v>60</v>
      </c>
      <c r="QSS84" s="589" t="s">
        <v>60</v>
      </c>
      <c r="QST84" s="589" t="s">
        <v>60</v>
      </c>
      <c r="QSU84" s="589" t="s">
        <v>60</v>
      </c>
      <c r="QSV84" s="589" t="s">
        <v>60</v>
      </c>
      <c r="QSW84" s="589" t="s">
        <v>60</v>
      </c>
      <c r="QSX84" s="589" t="s">
        <v>60</v>
      </c>
      <c r="QSY84" s="589" t="s">
        <v>60</v>
      </c>
      <c r="QSZ84" s="589" t="s">
        <v>60</v>
      </c>
      <c r="QTA84" s="589" t="s">
        <v>60</v>
      </c>
      <c r="QTB84" s="589" t="s">
        <v>60</v>
      </c>
      <c r="QTC84" s="589" t="s">
        <v>60</v>
      </c>
      <c r="QTD84" s="589" t="s">
        <v>60</v>
      </c>
      <c r="QTE84" s="589" t="s">
        <v>60</v>
      </c>
      <c r="QTF84" s="589" t="s">
        <v>60</v>
      </c>
      <c r="QTG84" s="589" t="s">
        <v>60</v>
      </c>
      <c r="QTH84" s="589" t="s">
        <v>60</v>
      </c>
      <c r="QTI84" s="589" t="s">
        <v>60</v>
      </c>
      <c r="QTJ84" s="589" t="s">
        <v>60</v>
      </c>
      <c r="QTK84" s="589" t="s">
        <v>60</v>
      </c>
      <c r="QTL84" s="589" t="s">
        <v>60</v>
      </c>
      <c r="QTM84" s="589" t="s">
        <v>60</v>
      </c>
      <c r="QTN84" s="589" t="s">
        <v>60</v>
      </c>
      <c r="QTO84" s="589" t="s">
        <v>60</v>
      </c>
      <c r="QTP84" s="589" t="s">
        <v>60</v>
      </c>
      <c r="QTQ84" s="589" t="s">
        <v>60</v>
      </c>
      <c r="QTR84" s="589" t="s">
        <v>60</v>
      </c>
      <c r="QTS84" s="589" t="s">
        <v>60</v>
      </c>
      <c r="QTT84" s="589" t="s">
        <v>60</v>
      </c>
      <c r="QTU84" s="589" t="s">
        <v>60</v>
      </c>
      <c r="QTV84" s="589" t="s">
        <v>60</v>
      </c>
      <c r="QTW84" s="589" t="s">
        <v>60</v>
      </c>
      <c r="QTX84" s="589" t="s">
        <v>60</v>
      </c>
      <c r="QTY84" s="589" t="s">
        <v>60</v>
      </c>
      <c r="QTZ84" s="589" t="s">
        <v>60</v>
      </c>
      <c r="QUA84" s="589" t="s">
        <v>60</v>
      </c>
      <c r="QUB84" s="589" t="s">
        <v>60</v>
      </c>
      <c r="QUC84" s="589" t="s">
        <v>60</v>
      </c>
      <c r="QUD84" s="589" t="s">
        <v>60</v>
      </c>
      <c r="QUE84" s="589" t="s">
        <v>60</v>
      </c>
      <c r="QUF84" s="589" t="s">
        <v>60</v>
      </c>
      <c r="QUG84" s="589" t="s">
        <v>60</v>
      </c>
      <c r="QUH84" s="589" t="s">
        <v>60</v>
      </c>
      <c r="QUI84" s="589" t="s">
        <v>60</v>
      </c>
      <c r="QUJ84" s="589" t="s">
        <v>60</v>
      </c>
      <c r="QUK84" s="589" t="s">
        <v>60</v>
      </c>
      <c r="QUL84" s="589" t="s">
        <v>60</v>
      </c>
      <c r="QUM84" s="589" t="s">
        <v>60</v>
      </c>
      <c r="QUN84" s="589" t="s">
        <v>60</v>
      </c>
      <c r="QUO84" s="589" t="s">
        <v>60</v>
      </c>
      <c r="QUP84" s="589" t="s">
        <v>60</v>
      </c>
      <c r="QUQ84" s="589" t="s">
        <v>60</v>
      </c>
      <c r="QUR84" s="589" t="s">
        <v>60</v>
      </c>
      <c r="QUS84" s="589" t="s">
        <v>60</v>
      </c>
      <c r="QUT84" s="589" t="s">
        <v>60</v>
      </c>
      <c r="QUU84" s="589" t="s">
        <v>60</v>
      </c>
      <c r="QUV84" s="589" t="s">
        <v>60</v>
      </c>
      <c r="QUW84" s="589" t="s">
        <v>60</v>
      </c>
      <c r="QUX84" s="589" t="s">
        <v>60</v>
      </c>
      <c r="QUY84" s="589" t="s">
        <v>60</v>
      </c>
      <c r="QUZ84" s="589" t="s">
        <v>60</v>
      </c>
      <c r="QVA84" s="589" t="s">
        <v>60</v>
      </c>
      <c r="QVB84" s="589" t="s">
        <v>60</v>
      </c>
      <c r="QVC84" s="589" t="s">
        <v>60</v>
      </c>
      <c r="QVD84" s="589" t="s">
        <v>60</v>
      </c>
      <c r="QVE84" s="589" t="s">
        <v>60</v>
      </c>
      <c r="QVF84" s="589" t="s">
        <v>60</v>
      </c>
      <c r="QVG84" s="589" t="s">
        <v>60</v>
      </c>
      <c r="QVH84" s="589" t="s">
        <v>60</v>
      </c>
      <c r="QVI84" s="589" t="s">
        <v>60</v>
      </c>
      <c r="QVJ84" s="589" t="s">
        <v>60</v>
      </c>
      <c r="QVK84" s="589" t="s">
        <v>60</v>
      </c>
      <c r="QVL84" s="589" t="s">
        <v>60</v>
      </c>
      <c r="QVM84" s="589" t="s">
        <v>60</v>
      </c>
      <c r="QVN84" s="589" t="s">
        <v>60</v>
      </c>
      <c r="QVO84" s="589" t="s">
        <v>60</v>
      </c>
      <c r="QVP84" s="589" t="s">
        <v>60</v>
      </c>
      <c r="QVQ84" s="589" t="s">
        <v>60</v>
      </c>
      <c r="QVR84" s="589" t="s">
        <v>60</v>
      </c>
      <c r="QVS84" s="589" t="s">
        <v>60</v>
      </c>
      <c r="QVT84" s="589" t="s">
        <v>60</v>
      </c>
      <c r="QVU84" s="589" t="s">
        <v>60</v>
      </c>
      <c r="QVV84" s="589" t="s">
        <v>60</v>
      </c>
      <c r="QVW84" s="589" t="s">
        <v>60</v>
      </c>
      <c r="QVX84" s="589" t="s">
        <v>60</v>
      </c>
      <c r="QVY84" s="589" t="s">
        <v>60</v>
      </c>
      <c r="QVZ84" s="589" t="s">
        <v>60</v>
      </c>
      <c r="QWA84" s="589" t="s">
        <v>60</v>
      </c>
      <c r="QWB84" s="589" t="s">
        <v>60</v>
      </c>
      <c r="QWC84" s="589" t="s">
        <v>60</v>
      </c>
      <c r="QWD84" s="589" t="s">
        <v>60</v>
      </c>
      <c r="QWE84" s="589" t="s">
        <v>60</v>
      </c>
      <c r="QWF84" s="589" t="s">
        <v>60</v>
      </c>
      <c r="QWG84" s="589" t="s">
        <v>60</v>
      </c>
      <c r="QWH84" s="589" t="s">
        <v>60</v>
      </c>
      <c r="QWI84" s="589" t="s">
        <v>60</v>
      </c>
      <c r="QWJ84" s="589" t="s">
        <v>60</v>
      </c>
      <c r="QWK84" s="589" t="s">
        <v>60</v>
      </c>
      <c r="QWL84" s="589" t="s">
        <v>60</v>
      </c>
      <c r="QWM84" s="589" t="s">
        <v>60</v>
      </c>
      <c r="QWN84" s="589" t="s">
        <v>60</v>
      </c>
      <c r="QWO84" s="589" t="s">
        <v>60</v>
      </c>
      <c r="QWP84" s="589" t="s">
        <v>60</v>
      </c>
      <c r="QWQ84" s="589" t="s">
        <v>60</v>
      </c>
      <c r="QWR84" s="589" t="s">
        <v>60</v>
      </c>
      <c r="QWS84" s="589" t="s">
        <v>60</v>
      </c>
      <c r="QWT84" s="589" t="s">
        <v>60</v>
      </c>
      <c r="QWU84" s="589" t="s">
        <v>60</v>
      </c>
      <c r="QWV84" s="589" t="s">
        <v>60</v>
      </c>
      <c r="QWW84" s="589" t="s">
        <v>60</v>
      </c>
      <c r="QWX84" s="589" t="s">
        <v>60</v>
      </c>
      <c r="QWY84" s="589" t="s">
        <v>60</v>
      </c>
      <c r="QWZ84" s="589" t="s">
        <v>60</v>
      </c>
      <c r="QXA84" s="589" t="s">
        <v>60</v>
      </c>
      <c r="QXB84" s="589" t="s">
        <v>60</v>
      </c>
      <c r="QXC84" s="589" t="s">
        <v>60</v>
      </c>
      <c r="QXD84" s="589" t="s">
        <v>60</v>
      </c>
      <c r="QXE84" s="589" t="s">
        <v>60</v>
      </c>
      <c r="QXF84" s="589" t="s">
        <v>60</v>
      </c>
      <c r="QXG84" s="589" t="s">
        <v>60</v>
      </c>
      <c r="QXH84" s="589" t="s">
        <v>60</v>
      </c>
      <c r="QXI84" s="589" t="s">
        <v>60</v>
      </c>
      <c r="QXJ84" s="589" t="s">
        <v>60</v>
      </c>
      <c r="QXK84" s="589" t="s">
        <v>60</v>
      </c>
      <c r="QXL84" s="589" t="s">
        <v>60</v>
      </c>
      <c r="QXM84" s="589" t="s">
        <v>60</v>
      </c>
      <c r="QXN84" s="589" t="s">
        <v>60</v>
      </c>
      <c r="QXO84" s="589" t="s">
        <v>60</v>
      </c>
      <c r="QXP84" s="589" t="s">
        <v>60</v>
      </c>
      <c r="QXQ84" s="589" t="s">
        <v>60</v>
      </c>
      <c r="QXR84" s="589" t="s">
        <v>60</v>
      </c>
      <c r="QXS84" s="589" t="s">
        <v>60</v>
      </c>
      <c r="QXT84" s="589" t="s">
        <v>60</v>
      </c>
      <c r="QXU84" s="589" t="s">
        <v>60</v>
      </c>
      <c r="QXV84" s="589" t="s">
        <v>60</v>
      </c>
      <c r="QXW84" s="589" t="s">
        <v>60</v>
      </c>
      <c r="QXX84" s="589" t="s">
        <v>60</v>
      </c>
      <c r="QXY84" s="589" t="s">
        <v>60</v>
      </c>
      <c r="QXZ84" s="589" t="s">
        <v>60</v>
      </c>
      <c r="QYA84" s="589" t="s">
        <v>60</v>
      </c>
      <c r="QYB84" s="589" t="s">
        <v>60</v>
      </c>
      <c r="QYC84" s="589" t="s">
        <v>60</v>
      </c>
      <c r="QYD84" s="589" t="s">
        <v>60</v>
      </c>
      <c r="QYE84" s="589" t="s">
        <v>60</v>
      </c>
      <c r="QYF84" s="589" t="s">
        <v>60</v>
      </c>
      <c r="QYG84" s="589" t="s">
        <v>60</v>
      </c>
      <c r="QYH84" s="589" t="s">
        <v>60</v>
      </c>
      <c r="QYI84" s="589" t="s">
        <v>60</v>
      </c>
      <c r="QYJ84" s="589" t="s">
        <v>60</v>
      </c>
      <c r="QYK84" s="589" t="s">
        <v>60</v>
      </c>
      <c r="QYL84" s="589" t="s">
        <v>60</v>
      </c>
      <c r="QYM84" s="589" t="s">
        <v>60</v>
      </c>
      <c r="QYN84" s="589" t="s">
        <v>60</v>
      </c>
      <c r="QYO84" s="589" t="s">
        <v>60</v>
      </c>
      <c r="QYP84" s="589" t="s">
        <v>60</v>
      </c>
      <c r="QYQ84" s="589" t="s">
        <v>60</v>
      </c>
      <c r="QYR84" s="589" t="s">
        <v>60</v>
      </c>
      <c r="QYS84" s="589" t="s">
        <v>60</v>
      </c>
      <c r="QYT84" s="589" t="s">
        <v>60</v>
      </c>
      <c r="QYU84" s="589" t="s">
        <v>60</v>
      </c>
      <c r="QYV84" s="589" t="s">
        <v>60</v>
      </c>
      <c r="QYW84" s="589" t="s">
        <v>60</v>
      </c>
      <c r="QYX84" s="589" t="s">
        <v>60</v>
      </c>
      <c r="QYY84" s="589" t="s">
        <v>60</v>
      </c>
      <c r="QYZ84" s="589" t="s">
        <v>60</v>
      </c>
      <c r="QZA84" s="589" t="s">
        <v>60</v>
      </c>
      <c r="QZB84" s="589" t="s">
        <v>60</v>
      </c>
      <c r="QZC84" s="589" t="s">
        <v>60</v>
      </c>
      <c r="QZD84" s="589" t="s">
        <v>60</v>
      </c>
      <c r="QZE84" s="589" t="s">
        <v>60</v>
      </c>
      <c r="QZF84" s="589" t="s">
        <v>60</v>
      </c>
      <c r="QZG84" s="589" t="s">
        <v>60</v>
      </c>
      <c r="QZH84" s="589" t="s">
        <v>60</v>
      </c>
      <c r="QZI84" s="589" t="s">
        <v>60</v>
      </c>
      <c r="QZJ84" s="589" t="s">
        <v>60</v>
      </c>
      <c r="QZK84" s="589" t="s">
        <v>60</v>
      </c>
      <c r="QZL84" s="589" t="s">
        <v>60</v>
      </c>
      <c r="QZM84" s="589" t="s">
        <v>60</v>
      </c>
      <c r="QZN84" s="589" t="s">
        <v>60</v>
      </c>
      <c r="QZO84" s="589" t="s">
        <v>60</v>
      </c>
      <c r="QZP84" s="589" t="s">
        <v>60</v>
      </c>
      <c r="QZQ84" s="589" t="s">
        <v>60</v>
      </c>
      <c r="QZR84" s="589" t="s">
        <v>60</v>
      </c>
      <c r="QZS84" s="589" t="s">
        <v>60</v>
      </c>
      <c r="QZT84" s="589" t="s">
        <v>60</v>
      </c>
      <c r="QZU84" s="589" t="s">
        <v>60</v>
      </c>
      <c r="QZV84" s="589" t="s">
        <v>60</v>
      </c>
      <c r="QZW84" s="589" t="s">
        <v>60</v>
      </c>
      <c r="QZX84" s="589" t="s">
        <v>60</v>
      </c>
      <c r="QZY84" s="589" t="s">
        <v>60</v>
      </c>
      <c r="QZZ84" s="589" t="s">
        <v>60</v>
      </c>
      <c r="RAA84" s="589" t="s">
        <v>60</v>
      </c>
      <c r="RAB84" s="589" t="s">
        <v>60</v>
      </c>
      <c r="RAC84" s="589" t="s">
        <v>60</v>
      </c>
      <c r="RAD84" s="589" t="s">
        <v>60</v>
      </c>
      <c r="RAE84" s="589" t="s">
        <v>60</v>
      </c>
      <c r="RAF84" s="589" t="s">
        <v>60</v>
      </c>
      <c r="RAG84" s="589" t="s">
        <v>60</v>
      </c>
      <c r="RAH84" s="589" t="s">
        <v>60</v>
      </c>
      <c r="RAI84" s="589" t="s">
        <v>60</v>
      </c>
      <c r="RAJ84" s="589" t="s">
        <v>60</v>
      </c>
      <c r="RAK84" s="589" t="s">
        <v>60</v>
      </c>
      <c r="RAL84" s="589" t="s">
        <v>60</v>
      </c>
      <c r="RAM84" s="589" t="s">
        <v>60</v>
      </c>
      <c r="RAN84" s="589" t="s">
        <v>60</v>
      </c>
      <c r="RAO84" s="589" t="s">
        <v>60</v>
      </c>
      <c r="RAP84" s="589" t="s">
        <v>60</v>
      </c>
      <c r="RAQ84" s="589" t="s">
        <v>60</v>
      </c>
      <c r="RAR84" s="589" t="s">
        <v>60</v>
      </c>
      <c r="RAS84" s="589" t="s">
        <v>60</v>
      </c>
      <c r="RAT84" s="589" t="s">
        <v>60</v>
      </c>
      <c r="RAU84" s="589" t="s">
        <v>60</v>
      </c>
      <c r="RAV84" s="589" t="s">
        <v>60</v>
      </c>
      <c r="RAW84" s="589" t="s">
        <v>60</v>
      </c>
      <c r="RAX84" s="589" t="s">
        <v>60</v>
      </c>
      <c r="RAY84" s="589" t="s">
        <v>60</v>
      </c>
      <c r="RAZ84" s="589" t="s">
        <v>60</v>
      </c>
      <c r="RBA84" s="589" t="s">
        <v>60</v>
      </c>
      <c r="RBB84" s="589" t="s">
        <v>60</v>
      </c>
      <c r="RBC84" s="589" t="s">
        <v>60</v>
      </c>
      <c r="RBD84" s="589" t="s">
        <v>60</v>
      </c>
      <c r="RBE84" s="589" t="s">
        <v>60</v>
      </c>
      <c r="RBF84" s="589" t="s">
        <v>60</v>
      </c>
      <c r="RBG84" s="589" t="s">
        <v>60</v>
      </c>
      <c r="RBH84" s="589" t="s">
        <v>60</v>
      </c>
      <c r="RBI84" s="589" t="s">
        <v>60</v>
      </c>
      <c r="RBJ84" s="589" t="s">
        <v>60</v>
      </c>
      <c r="RBK84" s="589" t="s">
        <v>60</v>
      </c>
      <c r="RBL84" s="589" t="s">
        <v>60</v>
      </c>
      <c r="RBM84" s="589" t="s">
        <v>60</v>
      </c>
      <c r="RBN84" s="589" t="s">
        <v>60</v>
      </c>
      <c r="RBO84" s="589" t="s">
        <v>60</v>
      </c>
      <c r="RBP84" s="589" t="s">
        <v>60</v>
      </c>
      <c r="RBQ84" s="589" t="s">
        <v>60</v>
      </c>
      <c r="RBR84" s="589" t="s">
        <v>60</v>
      </c>
      <c r="RBS84" s="589" t="s">
        <v>60</v>
      </c>
      <c r="RBT84" s="589" t="s">
        <v>60</v>
      </c>
      <c r="RBU84" s="589" t="s">
        <v>60</v>
      </c>
      <c r="RBV84" s="589" t="s">
        <v>60</v>
      </c>
      <c r="RBW84" s="589" t="s">
        <v>60</v>
      </c>
      <c r="RBX84" s="589" t="s">
        <v>60</v>
      </c>
      <c r="RBY84" s="589" t="s">
        <v>60</v>
      </c>
      <c r="RBZ84" s="589" t="s">
        <v>60</v>
      </c>
      <c r="RCA84" s="589" t="s">
        <v>60</v>
      </c>
      <c r="RCB84" s="589" t="s">
        <v>60</v>
      </c>
      <c r="RCC84" s="589" t="s">
        <v>60</v>
      </c>
      <c r="RCD84" s="589" t="s">
        <v>60</v>
      </c>
      <c r="RCE84" s="589" t="s">
        <v>60</v>
      </c>
      <c r="RCF84" s="589" t="s">
        <v>60</v>
      </c>
      <c r="RCG84" s="589" t="s">
        <v>60</v>
      </c>
      <c r="RCH84" s="589" t="s">
        <v>60</v>
      </c>
      <c r="RCI84" s="589" t="s">
        <v>60</v>
      </c>
      <c r="RCJ84" s="589" t="s">
        <v>60</v>
      </c>
      <c r="RCK84" s="589" t="s">
        <v>60</v>
      </c>
      <c r="RCL84" s="589" t="s">
        <v>60</v>
      </c>
      <c r="RCM84" s="589" t="s">
        <v>60</v>
      </c>
      <c r="RCN84" s="589" t="s">
        <v>60</v>
      </c>
      <c r="RCO84" s="589" t="s">
        <v>60</v>
      </c>
      <c r="RCP84" s="589" t="s">
        <v>60</v>
      </c>
      <c r="RCQ84" s="589" t="s">
        <v>60</v>
      </c>
      <c r="RCR84" s="589" t="s">
        <v>60</v>
      </c>
      <c r="RCS84" s="589" t="s">
        <v>60</v>
      </c>
      <c r="RCT84" s="589" t="s">
        <v>60</v>
      </c>
      <c r="RCU84" s="589" t="s">
        <v>60</v>
      </c>
      <c r="RCV84" s="589" t="s">
        <v>60</v>
      </c>
      <c r="RCW84" s="589" t="s">
        <v>60</v>
      </c>
      <c r="RCX84" s="589" t="s">
        <v>60</v>
      </c>
      <c r="RCY84" s="589" t="s">
        <v>60</v>
      </c>
      <c r="RCZ84" s="589" t="s">
        <v>60</v>
      </c>
      <c r="RDA84" s="589" t="s">
        <v>60</v>
      </c>
      <c r="RDB84" s="589" t="s">
        <v>60</v>
      </c>
      <c r="RDC84" s="589" t="s">
        <v>60</v>
      </c>
      <c r="RDD84" s="589" t="s">
        <v>60</v>
      </c>
      <c r="RDE84" s="589" t="s">
        <v>60</v>
      </c>
      <c r="RDF84" s="589" t="s">
        <v>60</v>
      </c>
      <c r="RDG84" s="589" t="s">
        <v>60</v>
      </c>
      <c r="RDH84" s="589" t="s">
        <v>60</v>
      </c>
      <c r="RDI84" s="589" t="s">
        <v>60</v>
      </c>
      <c r="RDJ84" s="589" t="s">
        <v>60</v>
      </c>
      <c r="RDK84" s="589" t="s">
        <v>60</v>
      </c>
      <c r="RDL84" s="589" t="s">
        <v>60</v>
      </c>
      <c r="RDM84" s="589" t="s">
        <v>60</v>
      </c>
      <c r="RDN84" s="589" t="s">
        <v>60</v>
      </c>
      <c r="RDO84" s="589" t="s">
        <v>60</v>
      </c>
      <c r="RDP84" s="589" t="s">
        <v>60</v>
      </c>
      <c r="RDQ84" s="589" t="s">
        <v>60</v>
      </c>
      <c r="RDR84" s="589" t="s">
        <v>60</v>
      </c>
      <c r="RDS84" s="589" t="s">
        <v>60</v>
      </c>
      <c r="RDT84" s="589" t="s">
        <v>60</v>
      </c>
      <c r="RDU84" s="589" t="s">
        <v>60</v>
      </c>
      <c r="RDV84" s="589" t="s">
        <v>60</v>
      </c>
      <c r="RDW84" s="589" t="s">
        <v>60</v>
      </c>
      <c r="RDX84" s="589" t="s">
        <v>60</v>
      </c>
      <c r="RDY84" s="589" t="s">
        <v>60</v>
      </c>
      <c r="RDZ84" s="589" t="s">
        <v>60</v>
      </c>
      <c r="REA84" s="589" t="s">
        <v>60</v>
      </c>
      <c r="REB84" s="589" t="s">
        <v>60</v>
      </c>
      <c r="REC84" s="589" t="s">
        <v>60</v>
      </c>
      <c r="RED84" s="589" t="s">
        <v>60</v>
      </c>
      <c r="REE84" s="589" t="s">
        <v>60</v>
      </c>
      <c r="REF84" s="589" t="s">
        <v>60</v>
      </c>
      <c r="REG84" s="589" t="s">
        <v>60</v>
      </c>
      <c r="REH84" s="589" t="s">
        <v>60</v>
      </c>
      <c r="REI84" s="589" t="s">
        <v>60</v>
      </c>
      <c r="REJ84" s="589" t="s">
        <v>60</v>
      </c>
      <c r="REK84" s="589" t="s">
        <v>60</v>
      </c>
      <c r="REL84" s="589" t="s">
        <v>60</v>
      </c>
      <c r="REM84" s="589" t="s">
        <v>60</v>
      </c>
      <c r="REN84" s="589" t="s">
        <v>60</v>
      </c>
      <c r="REO84" s="589" t="s">
        <v>60</v>
      </c>
      <c r="REP84" s="589" t="s">
        <v>60</v>
      </c>
      <c r="REQ84" s="589" t="s">
        <v>60</v>
      </c>
      <c r="RER84" s="589" t="s">
        <v>60</v>
      </c>
      <c r="RES84" s="589" t="s">
        <v>60</v>
      </c>
      <c r="RET84" s="589" t="s">
        <v>60</v>
      </c>
      <c r="REU84" s="589" t="s">
        <v>60</v>
      </c>
      <c r="REV84" s="589" t="s">
        <v>60</v>
      </c>
      <c r="REW84" s="589" t="s">
        <v>60</v>
      </c>
      <c r="REX84" s="589" t="s">
        <v>60</v>
      </c>
      <c r="REY84" s="589" t="s">
        <v>60</v>
      </c>
      <c r="REZ84" s="589" t="s">
        <v>60</v>
      </c>
      <c r="RFA84" s="589" t="s">
        <v>60</v>
      </c>
      <c r="RFB84" s="589" t="s">
        <v>60</v>
      </c>
      <c r="RFC84" s="589" t="s">
        <v>60</v>
      </c>
      <c r="RFD84" s="589" t="s">
        <v>60</v>
      </c>
      <c r="RFE84" s="589" t="s">
        <v>60</v>
      </c>
      <c r="RFF84" s="589" t="s">
        <v>60</v>
      </c>
      <c r="RFG84" s="589" t="s">
        <v>60</v>
      </c>
      <c r="RFH84" s="589" t="s">
        <v>60</v>
      </c>
      <c r="RFI84" s="589" t="s">
        <v>60</v>
      </c>
      <c r="RFJ84" s="589" t="s">
        <v>60</v>
      </c>
      <c r="RFK84" s="589" t="s">
        <v>60</v>
      </c>
      <c r="RFL84" s="589" t="s">
        <v>60</v>
      </c>
      <c r="RFM84" s="589" t="s">
        <v>60</v>
      </c>
      <c r="RFN84" s="589" t="s">
        <v>60</v>
      </c>
      <c r="RFO84" s="589" t="s">
        <v>60</v>
      </c>
      <c r="RFP84" s="589" t="s">
        <v>60</v>
      </c>
      <c r="RFQ84" s="589" t="s">
        <v>60</v>
      </c>
      <c r="RFR84" s="589" t="s">
        <v>60</v>
      </c>
      <c r="RFS84" s="589" t="s">
        <v>60</v>
      </c>
      <c r="RFT84" s="589" t="s">
        <v>60</v>
      </c>
      <c r="RFU84" s="589" t="s">
        <v>60</v>
      </c>
      <c r="RFV84" s="589" t="s">
        <v>60</v>
      </c>
      <c r="RFW84" s="589" t="s">
        <v>60</v>
      </c>
      <c r="RFX84" s="589" t="s">
        <v>60</v>
      </c>
      <c r="RFY84" s="589" t="s">
        <v>60</v>
      </c>
      <c r="RFZ84" s="589" t="s">
        <v>60</v>
      </c>
      <c r="RGA84" s="589" t="s">
        <v>60</v>
      </c>
      <c r="RGB84" s="589" t="s">
        <v>60</v>
      </c>
      <c r="RGC84" s="589" t="s">
        <v>60</v>
      </c>
      <c r="RGD84" s="589" t="s">
        <v>60</v>
      </c>
      <c r="RGE84" s="589" t="s">
        <v>60</v>
      </c>
      <c r="RGF84" s="589" t="s">
        <v>60</v>
      </c>
      <c r="RGG84" s="589" t="s">
        <v>60</v>
      </c>
      <c r="RGH84" s="589" t="s">
        <v>60</v>
      </c>
      <c r="RGI84" s="589" t="s">
        <v>60</v>
      </c>
      <c r="RGJ84" s="589" t="s">
        <v>60</v>
      </c>
      <c r="RGK84" s="589" t="s">
        <v>60</v>
      </c>
      <c r="RGL84" s="589" t="s">
        <v>60</v>
      </c>
      <c r="RGM84" s="589" t="s">
        <v>60</v>
      </c>
      <c r="RGN84" s="589" t="s">
        <v>60</v>
      </c>
      <c r="RGO84" s="589" t="s">
        <v>60</v>
      </c>
      <c r="RGP84" s="589" t="s">
        <v>60</v>
      </c>
      <c r="RGQ84" s="589" t="s">
        <v>60</v>
      </c>
      <c r="RGR84" s="589" t="s">
        <v>60</v>
      </c>
      <c r="RGS84" s="589" t="s">
        <v>60</v>
      </c>
      <c r="RGT84" s="589" t="s">
        <v>60</v>
      </c>
      <c r="RGU84" s="589" t="s">
        <v>60</v>
      </c>
      <c r="RGV84" s="589" t="s">
        <v>60</v>
      </c>
      <c r="RGW84" s="589" t="s">
        <v>60</v>
      </c>
      <c r="RGX84" s="589" t="s">
        <v>60</v>
      </c>
      <c r="RGY84" s="589" t="s">
        <v>60</v>
      </c>
      <c r="RGZ84" s="589" t="s">
        <v>60</v>
      </c>
      <c r="RHA84" s="589" t="s">
        <v>60</v>
      </c>
      <c r="RHB84" s="589" t="s">
        <v>60</v>
      </c>
      <c r="RHC84" s="589" t="s">
        <v>60</v>
      </c>
      <c r="RHD84" s="589" t="s">
        <v>60</v>
      </c>
      <c r="RHE84" s="589" t="s">
        <v>60</v>
      </c>
      <c r="RHF84" s="589" t="s">
        <v>60</v>
      </c>
      <c r="RHG84" s="589" t="s">
        <v>60</v>
      </c>
      <c r="RHH84" s="589" t="s">
        <v>60</v>
      </c>
      <c r="RHI84" s="589" t="s">
        <v>60</v>
      </c>
      <c r="RHJ84" s="589" t="s">
        <v>60</v>
      </c>
      <c r="RHK84" s="589" t="s">
        <v>60</v>
      </c>
      <c r="RHL84" s="589" t="s">
        <v>60</v>
      </c>
      <c r="RHM84" s="589" t="s">
        <v>60</v>
      </c>
      <c r="RHN84" s="589" t="s">
        <v>60</v>
      </c>
      <c r="RHO84" s="589" t="s">
        <v>60</v>
      </c>
      <c r="RHP84" s="589" t="s">
        <v>60</v>
      </c>
      <c r="RHQ84" s="589" t="s">
        <v>60</v>
      </c>
      <c r="RHR84" s="589" t="s">
        <v>60</v>
      </c>
      <c r="RHS84" s="589" t="s">
        <v>60</v>
      </c>
      <c r="RHT84" s="589" t="s">
        <v>60</v>
      </c>
      <c r="RHU84" s="589" t="s">
        <v>60</v>
      </c>
      <c r="RHV84" s="589" t="s">
        <v>60</v>
      </c>
      <c r="RHW84" s="589" t="s">
        <v>60</v>
      </c>
      <c r="RHX84" s="589" t="s">
        <v>60</v>
      </c>
      <c r="RHY84" s="589" t="s">
        <v>60</v>
      </c>
      <c r="RHZ84" s="589" t="s">
        <v>60</v>
      </c>
      <c r="RIA84" s="589" t="s">
        <v>60</v>
      </c>
      <c r="RIB84" s="589" t="s">
        <v>60</v>
      </c>
      <c r="RIC84" s="589" t="s">
        <v>60</v>
      </c>
      <c r="RID84" s="589" t="s">
        <v>60</v>
      </c>
      <c r="RIE84" s="589" t="s">
        <v>60</v>
      </c>
      <c r="RIF84" s="589" t="s">
        <v>60</v>
      </c>
      <c r="RIG84" s="589" t="s">
        <v>60</v>
      </c>
      <c r="RIH84" s="589" t="s">
        <v>60</v>
      </c>
      <c r="RII84" s="589" t="s">
        <v>60</v>
      </c>
      <c r="RIJ84" s="589" t="s">
        <v>60</v>
      </c>
      <c r="RIK84" s="589" t="s">
        <v>60</v>
      </c>
      <c r="RIL84" s="589" t="s">
        <v>60</v>
      </c>
      <c r="RIM84" s="589" t="s">
        <v>60</v>
      </c>
      <c r="RIN84" s="589" t="s">
        <v>60</v>
      </c>
      <c r="RIO84" s="589" t="s">
        <v>60</v>
      </c>
      <c r="RIP84" s="589" t="s">
        <v>60</v>
      </c>
      <c r="RIQ84" s="589" t="s">
        <v>60</v>
      </c>
      <c r="RIR84" s="589" t="s">
        <v>60</v>
      </c>
      <c r="RIS84" s="589" t="s">
        <v>60</v>
      </c>
      <c r="RIT84" s="589" t="s">
        <v>60</v>
      </c>
      <c r="RIU84" s="589" t="s">
        <v>60</v>
      </c>
      <c r="RIV84" s="589" t="s">
        <v>60</v>
      </c>
      <c r="RIW84" s="589" t="s">
        <v>60</v>
      </c>
      <c r="RIX84" s="589" t="s">
        <v>60</v>
      </c>
      <c r="RIY84" s="589" t="s">
        <v>60</v>
      </c>
      <c r="RIZ84" s="589" t="s">
        <v>60</v>
      </c>
      <c r="RJA84" s="589" t="s">
        <v>60</v>
      </c>
      <c r="RJB84" s="589" t="s">
        <v>60</v>
      </c>
      <c r="RJC84" s="589" t="s">
        <v>60</v>
      </c>
      <c r="RJD84" s="589" t="s">
        <v>60</v>
      </c>
      <c r="RJE84" s="589" t="s">
        <v>60</v>
      </c>
      <c r="RJF84" s="589" t="s">
        <v>60</v>
      </c>
      <c r="RJG84" s="589" t="s">
        <v>60</v>
      </c>
      <c r="RJH84" s="589" t="s">
        <v>60</v>
      </c>
      <c r="RJI84" s="589" t="s">
        <v>60</v>
      </c>
      <c r="RJJ84" s="589" t="s">
        <v>60</v>
      </c>
      <c r="RJK84" s="589" t="s">
        <v>60</v>
      </c>
      <c r="RJL84" s="589" t="s">
        <v>60</v>
      </c>
      <c r="RJM84" s="589" t="s">
        <v>60</v>
      </c>
      <c r="RJN84" s="589" t="s">
        <v>60</v>
      </c>
      <c r="RJO84" s="589" t="s">
        <v>60</v>
      </c>
      <c r="RJP84" s="589" t="s">
        <v>60</v>
      </c>
      <c r="RJQ84" s="589" t="s">
        <v>60</v>
      </c>
      <c r="RJR84" s="589" t="s">
        <v>60</v>
      </c>
      <c r="RJS84" s="589" t="s">
        <v>60</v>
      </c>
      <c r="RJT84" s="589" t="s">
        <v>60</v>
      </c>
      <c r="RJU84" s="589" t="s">
        <v>60</v>
      </c>
      <c r="RJV84" s="589" t="s">
        <v>60</v>
      </c>
      <c r="RJW84" s="589" t="s">
        <v>60</v>
      </c>
      <c r="RJX84" s="589" t="s">
        <v>60</v>
      </c>
      <c r="RJY84" s="589" t="s">
        <v>60</v>
      </c>
      <c r="RJZ84" s="589" t="s">
        <v>60</v>
      </c>
      <c r="RKA84" s="589" t="s">
        <v>60</v>
      </c>
      <c r="RKB84" s="589" t="s">
        <v>60</v>
      </c>
      <c r="RKC84" s="589" t="s">
        <v>60</v>
      </c>
      <c r="RKD84" s="589" t="s">
        <v>60</v>
      </c>
      <c r="RKE84" s="589" t="s">
        <v>60</v>
      </c>
      <c r="RKF84" s="589" t="s">
        <v>60</v>
      </c>
      <c r="RKG84" s="589" t="s">
        <v>60</v>
      </c>
      <c r="RKH84" s="589" t="s">
        <v>60</v>
      </c>
      <c r="RKI84" s="589" t="s">
        <v>60</v>
      </c>
      <c r="RKJ84" s="589" t="s">
        <v>60</v>
      </c>
      <c r="RKK84" s="589" t="s">
        <v>60</v>
      </c>
      <c r="RKL84" s="589" t="s">
        <v>60</v>
      </c>
      <c r="RKM84" s="589" t="s">
        <v>60</v>
      </c>
      <c r="RKN84" s="589" t="s">
        <v>60</v>
      </c>
      <c r="RKO84" s="589" t="s">
        <v>60</v>
      </c>
      <c r="RKP84" s="589" t="s">
        <v>60</v>
      </c>
      <c r="RKQ84" s="589" t="s">
        <v>60</v>
      </c>
      <c r="RKR84" s="589" t="s">
        <v>60</v>
      </c>
      <c r="RKS84" s="589" t="s">
        <v>60</v>
      </c>
      <c r="RKT84" s="589" t="s">
        <v>60</v>
      </c>
      <c r="RKU84" s="589" t="s">
        <v>60</v>
      </c>
      <c r="RKV84" s="589" t="s">
        <v>60</v>
      </c>
      <c r="RKW84" s="589" t="s">
        <v>60</v>
      </c>
      <c r="RKX84" s="589" t="s">
        <v>60</v>
      </c>
      <c r="RKY84" s="589" t="s">
        <v>60</v>
      </c>
      <c r="RKZ84" s="589" t="s">
        <v>60</v>
      </c>
      <c r="RLA84" s="589" t="s">
        <v>60</v>
      </c>
      <c r="RLB84" s="589" t="s">
        <v>60</v>
      </c>
      <c r="RLC84" s="589" t="s">
        <v>60</v>
      </c>
      <c r="RLD84" s="589" t="s">
        <v>60</v>
      </c>
      <c r="RLE84" s="589" t="s">
        <v>60</v>
      </c>
      <c r="RLF84" s="589" t="s">
        <v>60</v>
      </c>
      <c r="RLG84" s="589" t="s">
        <v>60</v>
      </c>
      <c r="RLH84" s="589" t="s">
        <v>60</v>
      </c>
      <c r="RLI84" s="589" t="s">
        <v>60</v>
      </c>
      <c r="RLJ84" s="589" t="s">
        <v>60</v>
      </c>
      <c r="RLK84" s="589" t="s">
        <v>60</v>
      </c>
      <c r="RLL84" s="589" t="s">
        <v>60</v>
      </c>
      <c r="RLM84" s="589" t="s">
        <v>60</v>
      </c>
      <c r="RLN84" s="589" t="s">
        <v>60</v>
      </c>
      <c r="RLO84" s="589" t="s">
        <v>60</v>
      </c>
      <c r="RLP84" s="589" t="s">
        <v>60</v>
      </c>
      <c r="RLQ84" s="589" t="s">
        <v>60</v>
      </c>
      <c r="RLR84" s="589" t="s">
        <v>60</v>
      </c>
      <c r="RLS84" s="589" t="s">
        <v>60</v>
      </c>
      <c r="RLT84" s="589" t="s">
        <v>60</v>
      </c>
      <c r="RLU84" s="589" t="s">
        <v>60</v>
      </c>
      <c r="RLV84" s="589" t="s">
        <v>60</v>
      </c>
      <c r="RLW84" s="589" t="s">
        <v>60</v>
      </c>
      <c r="RLX84" s="589" t="s">
        <v>60</v>
      </c>
      <c r="RLY84" s="589" t="s">
        <v>60</v>
      </c>
      <c r="RLZ84" s="589" t="s">
        <v>60</v>
      </c>
      <c r="RMA84" s="589" t="s">
        <v>60</v>
      </c>
      <c r="RMB84" s="589" t="s">
        <v>60</v>
      </c>
      <c r="RMC84" s="589" t="s">
        <v>60</v>
      </c>
      <c r="RMD84" s="589" t="s">
        <v>60</v>
      </c>
      <c r="RME84" s="589" t="s">
        <v>60</v>
      </c>
      <c r="RMF84" s="589" t="s">
        <v>60</v>
      </c>
      <c r="RMG84" s="589" t="s">
        <v>60</v>
      </c>
      <c r="RMH84" s="589" t="s">
        <v>60</v>
      </c>
      <c r="RMI84" s="589" t="s">
        <v>60</v>
      </c>
      <c r="RMJ84" s="589" t="s">
        <v>60</v>
      </c>
      <c r="RMK84" s="589" t="s">
        <v>60</v>
      </c>
      <c r="RML84" s="589" t="s">
        <v>60</v>
      </c>
      <c r="RMM84" s="589" t="s">
        <v>60</v>
      </c>
      <c r="RMN84" s="589" t="s">
        <v>60</v>
      </c>
      <c r="RMO84" s="589" t="s">
        <v>60</v>
      </c>
      <c r="RMP84" s="589" t="s">
        <v>60</v>
      </c>
      <c r="RMQ84" s="589" t="s">
        <v>60</v>
      </c>
      <c r="RMR84" s="589" t="s">
        <v>60</v>
      </c>
      <c r="RMS84" s="589" t="s">
        <v>60</v>
      </c>
      <c r="RMT84" s="589" t="s">
        <v>60</v>
      </c>
      <c r="RMU84" s="589" t="s">
        <v>60</v>
      </c>
      <c r="RMV84" s="589" t="s">
        <v>60</v>
      </c>
      <c r="RMW84" s="589" t="s">
        <v>60</v>
      </c>
      <c r="RMX84" s="589" t="s">
        <v>60</v>
      </c>
      <c r="RMY84" s="589" t="s">
        <v>60</v>
      </c>
      <c r="RMZ84" s="589" t="s">
        <v>60</v>
      </c>
      <c r="RNA84" s="589" t="s">
        <v>60</v>
      </c>
      <c r="RNB84" s="589" t="s">
        <v>60</v>
      </c>
      <c r="RNC84" s="589" t="s">
        <v>60</v>
      </c>
      <c r="RND84" s="589" t="s">
        <v>60</v>
      </c>
      <c r="RNE84" s="589" t="s">
        <v>60</v>
      </c>
      <c r="RNF84" s="589" t="s">
        <v>60</v>
      </c>
      <c r="RNG84" s="589" t="s">
        <v>60</v>
      </c>
      <c r="RNH84" s="589" t="s">
        <v>60</v>
      </c>
      <c r="RNI84" s="589" t="s">
        <v>60</v>
      </c>
      <c r="RNJ84" s="589" t="s">
        <v>60</v>
      </c>
      <c r="RNK84" s="589" t="s">
        <v>60</v>
      </c>
      <c r="RNL84" s="589" t="s">
        <v>60</v>
      </c>
      <c r="RNM84" s="589" t="s">
        <v>60</v>
      </c>
      <c r="RNN84" s="589" t="s">
        <v>60</v>
      </c>
      <c r="RNO84" s="589" t="s">
        <v>60</v>
      </c>
      <c r="RNP84" s="589" t="s">
        <v>60</v>
      </c>
      <c r="RNQ84" s="589" t="s">
        <v>60</v>
      </c>
      <c r="RNR84" s="589" t="s">
        <v>60</v>
      </c>
      <c r="RNS84" s="589" t="s">
        <v>60</v>
      </c>
      <c r="RNT84" s="589" t="s">
        <v>60</v>
      </c>
      <c r="RNU84" s="589" t="s">
        <v>60</v>
      </c>
      <c r="RNV84" s="589" t="s">
        <v>60</v>
      </c>
      <c r="RNW84" s="589" t="s">
        <v>60</v>
      </c>
      <c r="RNX84" s="589" t="s">
        <v>60</v>
      </c>
      <c r="RNY84" s="589" t="s">
        <v>60</v>
      </c>
      <c r="RNZ84" s="589" t="s">
        <v>60</v>
      </c>
      <c r="ROA84" s="589" t="s">
        <v>60</v>
      </c>
      <c r="ROB84" s="589" t="s">
        <v>60</v>
      </c>
      <c r="ROC84" s="589" t="s">
        <v>60</v>
      </c>
      <c r="ROD84" s="589" t="s">
        <v>60</v>
      </c>
      <c r="ROE84" s="589" t="s">
        <v>60</v>
      </c>
      <c r="ROF84" s="589" t="s">
        <v>60</v>
      </c>
      <c r="ROG84" s="589" t="s">
        <v>60</v>
      </c>
      <c r="ROH84" s="589" t="s">
        <v>60</v>
      </c>
      <c r="ROI84" s="589" t="s">
        <v>60</v>
      </c>
      <c r="ROJ84" s="589" t="s">
        <v>60</v>
      </c>
      <c r="ROK84" s="589" t="s">
        <v>60</v>
      </c>
      <c r="ROL84" s="589" t="s">
        <v>60</v>
      </c>
      <c r="ROM84" s="589" t="s">
        <v>60</v>
      </c>
      <c r="RON84" s="589" t="s">
        <v>60</v>
      </c>
      <c r="ROO84" s="589" t="s">
        <v>60</v>
      </c>
      <c r="ROP84" s="589" t="s">
        <v>60</v>
      </c>
      <c r="ROQ84" s="589" t="s">
        <v>60</v>
      </c>
      <c r="ROR84" s="589" t="s">
        <v>60</v>
      </c>
      <c r="ROS84" s="589" t="s">
        <v>60</v>
      </c>
      <c r="ROT84" s="589" t="s">
        <v>60</v>
      </c>
      <c r="ROU84" s="589" t="s">
        <v>60</v>
      </c>
      <c r="ROV84" s="589" t="s">
        <v>60</v>
      </c>
      <c r="ROW84" s="589" t="s">
        <v>60</v>
      </c>
      <c r="ROX84" s="589" t="s">
        <v>60</v>
      </c>
      <c r="ROY84" s="589" t="s">
        <v>60</v>
      </c>
      <c r="ROZ84" s="589" t="s">
        <v>60</v>
      </c>
      <c r="RPA84" s="589" t="s">
        <v>60</v>
      </c>
      <c r="RPB84" s="589" t="s">
        <v>60</v>
      </c>
      <c r="RPC84" s="589" t="s">
        <v>60</v>
      </c>
      <c r="RPD84" s="589" t="s">
        <v>60</v>
      </c>
      <c r="RPE84" s="589" t="s">
        <v>60</v>
      </c>
      <c r="RPF84" s="589" t="s">
        <v>60</v>
      </c>
      <c r="RPG84" s="589" t="s">
        <v>60</v>
      </c>
      <c r="RPH84" s="589" t="s">
        <v>60</v>
      </c>
      <c r="RPI84" s="589" t="s">
        <v>60</v>
      </c>
      <c r="RPJ84" s="589" t="s">
        <v>60</v>
      </c>
      <c r="RPK84" s="589" t="s">
        <v>60</v>
      </c>
      <c r="RPL84" s="589" t="s">
        <v>60</v>
      </c>
      <c r="RPM84" s="589" t="s">
        <v>60</v>
      </c>
      <c r="RPN84" s="589" t="s">
        <v>60</v>
      </c>
      <c r="RPO84" s="589" t="s">
        <v>60</v>
      </c>
      <c r="RPP84" s="589" t="s">
        <v>60</v>
      </c>
      <c r="RPQ84" s="589" t="s">
        <v>60</v>
      </c>
      <c r="RPR84" s="589" t="s">
        <v>60</v>
      </c>
      <c r="RPS84" s="589" t="s">
        <v>60</v>
      </c>
      <c r="RPT84" s="589" t="s">
        <v>60</v>
      </c>
      <c r="RPU84" s="589" t="s">
        <v>60</v>
      </c>
      <c r="RPV84" s="589" t="s">
        <v>60</v>
      </c>
      <c r="RPW84" s="589" t="s">
        <v>60</v>
      </c>
      <c r="RPX84" s="589" t="s">
        <v>60</v>
      </c>
      <c r="RPY84" s="589" t="s">
        <v>60</v>
      </c>
      <c r="RPZ84" s="589" t="s">
        <v>60</v>
      </c>
      <c r="RQA84" s="589" t="s">
        <v>60</v>
      </c>
      <c r="RQB84" s="589" t="s">
        <v>60</v>
      </c>
      <c r="RQC84" s="589" t="s">
        <v>60</v>
      </c>
      <c r="RQD84" s="589" t="s">
        <v>60</v>
      </c>
      <c r="RQE84" s="589" t="s">
        <v>60</v>
      </c>
      <c r="RQF84" s="589" t="s">
        <v>60</v>
      </c>
      <c r="RQG84" s="589" t="s">
        <v>60</v>
      </c>
      <c r="RQH84" s="589" t="s">
        <v>60</v>
      </c>
      <c r="RQI84" s="589" t="s">
        <v>60</v>
      </c>
      <c r="RQJ84" s="589" t="s">
        <v>60</v>
      </c>
      <c r="RQK84" s="589" t="s">
        <v>60</v>
      </c>
      <c r="RQL84" s="589" t="s">
        <v>60</v>
      </c>
      <c r="RQM84" s="589" t="s">
        <v>60</v>
      </c>
      <c r="RQN84" s="589" t="s">
        <v>60</v>
      </c>
      <c r="RQO84" s="589" t="s">
        <v>60</v>
      </c>
      <c r="RQP84" s="589" t="s">
        <v>60</v>
      </c>
      <c r="RQQ84" s="589" t="s">
        <v>60</v>
      </c>
      <c r="RQR84" s="589" t="s">
        <v>60</v>
      </c>
      <c r="RQS84" s="589" t="s">
        <v>60</v>
      </c>
      <c r="RQT84" s="589" t="s">
        <v>60</v>
      </c>
      <c r="RQU84" s="589" t="s">
        <v>60</v>
      </c>
      <c r="RQV84" s="589" t="s">
        <v>60</v>
      </c>
      <c r="RQW84" s="589" t="s">
        <v>60</v>
      </c>
      <c r="RQX84" s="589" t="s">
        <v>60</v>
      </c>
      <c r="RQY84" s="589" t="s">
        <v>60</v>
      </c>
      <c r="RQZ84" s="589" t="s">
        <v>60</v>
      </c>
      <c r="RRA84" s="589" t="s">
        <v>60</v>
      </c>
      <c r="RRB84" s="589" t="s">
        <v>60</v>
      </c>
      <c r="RRC84" s="589" t="s">
        <v>60</v>
      </c>
      <c r="RRD84" s="589" t="s">
        <v>60</v>
      </c>
      <c r="RRE84" s="589" t="s">
        <v>60</v>
      </c>
      <c r="RRF84" s="589" t="s">
        <v>60</v>
      </c>
      <c r="RRG84" s="589" t="s">
        <v>60</v>
      </c>
      <c r="RRH84" s="589" t="s">
        <v>60</v>
      </c>
      <c r="RRI84" s="589" t="s">
        <v>60</v>
      </c>
      <c r="RRJ84" s="589" t="s">
        <v>60</v>
      </c>
      <c r="RRK84" s="589" t="s">
        <v>60</v>
      </c>
      <c r="RRL84" s="589" t="s">
        <v>60</v>
      </c>
      <c r="RRM84" s="589" t="s">
        <v>60</v>
      </c>
      <c r="RRN84" s="589" t="s">
        <v>60</v>
      </c>
      <c r="RRO84" s="589" t="s">
        <v>60</v>
      </c>
      <c r="RRP84" s="589" t="s">
        <v>60</v>
      </c>
      <c r="RRQ84" s="589" t="s">
        <v>60</v>
      </c>
      <c r="RRR84" s="589" t="s">
        <v>60</v>
      </c>
      <c r="RRS84" s="589" t="s">
        <v>60</v>
      </c>
      <c r="RRT84" s="589" t="s">
        <v>60</v>
      </c>
      <c r="RRU84" s="589" t="s">
        <v>60</v>
      </c>
      <c r="RRV84" s="589" t="s">
        <v>60</v>
      </c>
      <c r="RRW84" s="589" t="s">
        <v>60</v>
      </c>
      <c r="RRX84" s="589" t="s">
        <v>60</v>
      </c>
      <c r="RRY84" s="589" t="s">
        <v>60</v>
      </c>
      <c r="RRZ84" s="589" t="s">
        <v>60</v>
      </c>
      <c r="RSA84" s="589" t="s">
        <v>60</v>
      </c>
      <c r="RSB84" s="589" t="s">
        <v>60</v>
      </c>
      <c r="RSC84" s="589" t="s">
        <v>60</v>
      </c>
      <c r="RSD84" s="589" t="s">
        <v>60</v>
      </c>
      <c r="RSE84" s="589" t="s">
        <v>60</v>
      </c>
      <c r="RSF84" s="589" t="s">
        <v>60</v>
      </c>
      <c r="RSG84" s="589" t="s">
        <v>60</v>
      </c>
      <c r="RSH84" s="589" t="s">
        <v>60</v>
      </c>
      <c r="RSI84" s="589" t="s">
        <v>60</v>
      </c>
      <c r="RSJ84" s="589" t="s">
        <v>60</v>
      </c>
      <c r="RSK84" s="589" t="s">
        <v>60</v>
      </c>
      <c r="RSL84" s="589" t="s">
        <v>60</v>
      </c>
      <c r="RSM84" s="589" t="s">
        <v>60</v>
      </c>
      <c r="RSN84" s="589" t="s">
        <v>60</v>
      </c>
      <c r="RSO84" s="589" t="s">
        <v>60</v>
      </c>
      <c r="RSP84" s="589" t="s">
        <v>60</v>
      </c>
      <c r="RSQ84" s="589" t="s">
        <v>60</v>
      </c>
      <c r="RSR84" s="589" t="s">
        <v>60</v>
      </c>
      <c r="RSS84" s="589" t="s">
        <v>60</v>
      </c>
      <c r="RST84" s="589" t="s">
        <v>60</v>
      </c>
      <c r="RSU84" s="589" t="s">
        <v>60</v>
      </c>
      <c r="RSV84" s="589" t="s">
        <v>60</v>
      </c>
      <c r="RSW84" s="589" t="s">
        <v>60</v>
      </c>
      <c r="RSX84" s="589" t="s">
        <v>60</v>
      </c>
      <c r="RSY84" s="589" t="s">
        <v>60</v>
      </c>
      <c r="RSZ84" s="589" t="s">
        <v>60</v>
      </c>
      <c r="RTA84" s="589" t="s">
        <v>60</v>
      </c>
      <c r="RTB84" s="589" t="s">
        <v>60</v>
      </c>
      <c r="RTC84" s="589" t="s">
        <v>60</v>
      </c>
      <c r="RTD84" s="589" t="s">
        <v>60</v>
      </c>
      <c r="RTE84" s="589" t="s">
        <v>60</v>
      </c>
      <c r="RTF84" s="589" t="s">
        <v>60</v>
      </c>
      <c r="RTG84" s="589" t="s">
        <v>60</v>
      </c>
      <c r="RTH84" s="589" t="s">
        <v>60</v>
      </c>
      <c r="RTI84" s="589" t="s">
        <v>60</v>
      </c>
      <c r="RTJ84" s="589" t="s">
        <v>60</v>
      </c>
      <c r="RTK84" s="589" t="s">
        <v>60</v>
      </c>
      <c r="RTL84" s="589" t="s">
        <v>60</v>
      </c>
      <c r="RTM84" s="589" t="s">
        <v>60</v>
      </c>
      <c r="RTN84" s="589" t="s">
        <v>60</v>
      </c>
      <c r="RTO84" s="589" t="s">
        <v>60</v>
      </c>
      <c r="RTP84" s="589" t="s">
        <v>60</v>
      </c>
      <c r="RTQ84" s="589" t="s">
        <v>60</v>
      </c>
      <c r="RTR84" s="589" t="s">
        <v>60</v>
      </c>
      <c r="RTS84" s="589" t="s">
        <v>60</v>
      </c>
      <c r="RTT84" s="589" t="s">
        <v>60</v>
      </c>
      <c r="RTU84" s="589" t="s">
        <v>60</v>
      </c>
      <c r="RTV84" s="589" t="s">
        <v>60</v>
      </c>
      <c r="RTW84" s="589" t="s">
        <v>60</v>
      </c>
      <c r="RTX84" s="589" t="s">
        <v>60</v>
      </c>
      <c r="RTY84" s="589" t="s">
        <v>60</v>
      </c>
      <c r="RTZ84" s="589" t="s">
        <v>60</v>
      </c>
      <c r="RUA84" s="589" t="s">
        <v>60</v>
      </c>
      <c r="RUB84" s="589" t="s">
        <v>60</v>
      </c>
      <c r="RUC84" s="589" t="s">
        <v>60</v>
      </c>
      <c r="RUD84" s="589" t="s">
        <v>60</v>
      </c>
      <c r="RUE84" s="589" t="s">
        <v>60</v>
      </c>
      <c r="RUF84" s="589" t="s">
        <v>60</v>
      </c>
      <c r="RUG84" s="589" t="s">
        <v>60</v>
      </c>
      <c r="RUH84" s="589" t="s">
        <v>60</v>
      </c>
      <c r="RUI84" s="589" t="s">
        <v>60</v>
      </c>
      <c r="RUJ84" s="589" t="s">
        <v>60</v>
      </c>
      <c r="RUK84" s="589" t="s">
        <v>60</v>
      </c>
      <c r="RUL84" s="589" t="s">
        <v>60</v>
      </c>
      <c r="RUM84" s="589" t="s">
        <v>60</v>
      </c>
      <c r="RUN84" s="589" t="s">
        <v>60</v>
      </c>
      <c r="RUO84" s="589" t="s">
        <v>60</v>
      </c>
      <c r="RUP84" s="589" t="s">
        <v>60</v>
      </c>
      <c r="RUQ84" s="589" t="s">
        <v>60</v>
      </c>
      <c r="RUR84" s="589" t="s">
        <v>60</v>
      </c>
      <c r="RUS84" s="589" t="s">
        <v>60</v>
      </c>
      <c r="RUT84" s="589" t="s">
        <v>60</v>
      </c>
      <c r="RUU84" s="589" t="s">
        <v>60</v>
      </c>
      <c r="RUV84" s="589" t="s">
        <v>60</v>
      </c>
      <c r="RUW84" s="589" t="s">
        <v>60</v>
      </c>
      <c r="RUX84" s="589" t="s">
        <v>60</v>
      </c>
      <c r="RUY84" s="589" t="s">
        <v>60</v>
      </c>
      <c r="RUZ84" s="589" t="s">
        <v>60</v>
      </c>
      <c r="RVA84" s="589" t="s">
        <v>60</v>
      </c>
      <c r="RVB84" s="589" t="s">
        <v>60</v>
      </c>
      <c r="RVC84" s="589" t="s">
        <v>60</v>
      </c>
      <c r="RVD84" s="589" t="s">
        <v>60</v>
      </c>
      <c r="RVE84" s="589" t="s">
        <v>60</v>
      </c>
      <c r="RVF84" s="589" t="s">
        <v>60</v>
      </c>
      <c r="RVG84" s="589" t="s">
        <v>60</v>
      </c>
      <c r="RVH84" s="589" t="s">
        <v>60</v>
      </c>
      <c r="RVI84" s="589" t="s">
        <v>60</v>
      </c>
      <c r="RVJ84" s="589" t="s">
        <v>60</v>
      </c>
      <c r="RVK84" s="589" t="s">
        <v>60</v>
      </c>
      <c r="RVL84" s="589" t="s">
        <v>60</v>
      </c>
      <c r="RVM84" s="589" t="s">
        <v>60</v>
      </c>
      <c r="RVN84" s="589" t="s">
        <v>60</v>
      </c>
      <c r="RVO84" s="589" t="s">
        <v>60</v>
      </c>
      <c r="RVP84" s="589" t="s">
        <v>60</v>
      </c>
      <c r="RVQ84" s="589" t="s">
        <v>60</v>
      </c>
      <c r="RVR84" s="589" t="s">
        <v>60</v>
      </c>
      <c r="RVS84" s="589" t="s">
        <v>60</v>
      </c>
      <c r="RVT84" s="589" t="s">
        <v>60</v>
      </c>
      <c r="RVU84" s="589" t="s">
        <v>60</v>
      </c>
      <c r="RVV84" s="589" t="s">
        <v>60</v>
      </c>
      <c r="RVW84" s="589" t="s">
        <v>60</v>
      </c>
      <c r="RVX84" s="589" t="s">
        <v>60</v>
      </c>
      <c r="RVY84" s="589" t="s">
        <v>60</v>
      </c>
      <c r="RVZ84" s="589" t="s">
        <v>60</v>
      </c>
      <c r="RWA84" s="589" t="s">
        <v>60</v>
      </c>
      <c r="RWB84" s="589" t="s">
        <v>60</v>
      </c>
      <c r="RWC84" s="589" t="s">
        <v>60</v>
      </c>
      <c r="RWD84" s="589" t="s">
        <v>60</v>
      </c>
      <c r="RWE84" s="589" t="s">
        <v>60</v>
      </c>
      <c r="RWF84" s="589" t="s">
        <v>60</v>
      </c>
      <c r="RWG84" s="589" t="s">
        <v>60</v>
      </c>
      <c r="RWH84" s="589" t="s">
        <v>60</v>
      </c>
      <c r="RWI84" s="589" t="s">
        <v>60</v>
      </c>
      <c r="RWJ84" s="589" t="s">
        <v>60</v>
      </c>
      <c r="RWK84" s="589" t="s">
        <v>60</v>
      </c>
      <c r="RWL84" s="589" t="s">
        <v>60</v>
      </c>
      <c r="RWM84" s="589" t="s">
        <v>60</v>
      </c>
      <c r="RWN84" s="589" t="s">
        <v>60</v>
      </c>
      <c r="RWO84" s="589" t="s">
        <v>60</v>
      </c>
      <c r="RWP84" s="589" t="s">
        <v>60</v>
      </c>
      <c r="RWQ84" s="589" t="s">
        <v>60</v>
      </c>
      <c r="RWR84" s="589" t="s">
        <v>60</v>
      </c>
      <c r="RWS84" s="589" t="s">
        <v>60</v>
      </c>
      <c r="RWT84" s="589" t="s">
        <v>60</v>
      </c>
      <c r="RWU84" s="589" t="s">
        <v>60</v>
      </c>
      <c r="RWV84" s="589" t="s">
        <v>60</v>
      </c>
      <c r="RWW84" s="589" t="s">
        <v>60</v>
      </c>
      <c r="RWX84" s="589" t="s">
        <v>60</v>
      </c>
      <c r="RWY84" s="589" t="s">
        <v>60</v>
      </c>
      <c r="RWZ84" s="589" t="s">
        <v>60</v>
      </c>
      <c r="RXA84" s="589" t="s">
        <v>60</v>
      </c>
      <c r="RXB84" s="589" t="s">
        <v>60</v>
      </c>
      <c r="RXC84" s="589" t="s">
        <v>60</v>
      </c>
      <c r="RXD84" s="589" t="s">
        <v>60</v>
      </c>
      <c r="RXE84" s="589" t="s">
        <v>60</v>
      </c>
      <c r="RXF84" s="589" t="s">
        <v>60</v>
      </c>
      <c r="RXG84" s="589" t="s">
        <v>60</v>
      </c>
      <c r="RXH84" s="589" t="s">
        <v>60</v>
      </c>
      <c r="RXI84" s="589" t="s">
        <v>60</v>
      </c>
      <c r="RXJ84" s="589" t="s">
        <v>60</v>
      </c>
      <c r="RXK84" s="589" t="s">
        <v>60</v>
      </c>
      <c r="RXL84" s="589" t="s">
        <v>60</v>
      </c>
      <c r="RXM84" s="589" t="s">
        <v>60</v>
      </c>
      <c r="RXN84" s="589" t="s">
        <v>60</v>
      </c>
      <c r="RXO84" s="589" t="s">
        <v>60</v>
      </c>
      <c r="RXP84" s="589" t="s">
        <v>60</v>
      </c>
      <c r="RXQ84" s="589" t="s">
        <v>60</v>
      </c>
      <c r="RXR84" s="589" t="s">
        <v>60</v>
      </c>
      <c r="RXS84" s="589" t="s">
        <v>60</v>
      </c>
      <c r="RXT84" s="589" t="s">
        <v>60</v>
      </c>
      <c r="RXU84" s="589" t="s">
        <v>60</v>
      </c>
      <c r="RXV84" s="589" t="s">
        <v>60</v>
      </c>
      <c r="RXW84" s="589" t="s">
        <v>60</v>
      </c>
      <c r="RXX84" s="589" t="s">
        <v>60</v>
      </c>
      <c r="RXY84" s="589" t="s">
        <v>60</v>
      </c>
      <c r="RXZ84" s="589" t="s">
        <v>60</v>
      </c>
      <c r="RYA84" s="589" t="s">
        <v>60</v>
      </c>
      <c r="RYB84" s="589" t="s">
        <v>60</v>
      </c>
      <c r="RYC84" s="589" t="s">
        <v>60</v>
      </c>
      <c r="RYD84" s="589" t="s">
        <v>60</v>
      </c>
      <c r="RYE84" s="589" t="s">
        <v>60</v>
      </c>
      <c r="RYF84" s="589" t="s">
        <v>60</v>
      </c>
      <c r="RYG84" s="589" t="s">
        <v>60</v>
      </c>
      <c r="RYH84" s="589" t="s">
        <v>60</v>
      </c>
      <c r="RYI84" s="589" t="s">
        <v>60</v>
      </c>
      <c r="RYJ84" s="589" t="s">
        <v>60</v>
      </c>
      <c r="RYK84" s="589" t="s">
        <v>60</v>
      </c>
      <c r="RYL84" s="589" t="s">
        <v>60</v>
      </c>
      <c r="RYM84" s="589" t="s">
        <v>60</v>
      </c>
      <c r="RYN84" s="589" t="s">
        <v>60</v>
      </c>
      <c r="RYO84" s="589" t="s">
        <v>60</v>
      </c>
      <c r="RYP84" s="589" t="s">
        <v>60</v>
      </c>
      <c r="RYQ84" s="589" t="s">
        <v>60</v>
      </c>
      <c r="RYR84" s="589" t="s">
        <v>60</v>
      </c>
      <c r="RYS84" s="589" t="s">
        <v>60</v>
      </c>
      <c r="RYT84" s="589" t="s">
        <v>60</v>
      </c>
      <c r="RYU84" s="589" t="s">
        <v>60</v>
      </c>
      <c r="RYV84" s="589" t="s">
        <v>60</v>
      </c>
      <c r="RYW84" s="589" t="s">
        <v>60</v>
      </c>
      <c r="RYX84" s="589" t="s">
        <v>60</v>
      </c>
      <c r="RYY84" s="589" t="s">
        <v>60</v>
      </c>
      <c r="RYZ84" s="589" t="s">
        <v>60</v>
      </c>
      <c r="RZA84" s="589" t="s">
        <v>60</v>
      </c>
      <c r="RZB84" s="589" t="s">
        <v>60</v>
      </c>
      <c r="RZC84" s="589" t="s">
        <v>60</v>
      </c>
      <c r="RZD84" s="589" t="s">
        <v>60</v>
      </c>
      <c r="RZE84" s="589" t="s">
        <v>60</v>
      </c>
      <c r="RZF84" s="589" t="s">
        <v>60</v>
      </c>
      <c r="RZG84" s="589" t="s">
        <v>60</v>
      </c>
      <c r="RZH84" s="589" t="s">
        <v>60</v>
      </c>
      <c r="RZI84" s="589" t="s">
        <v>60</v>
      </c>
      <c r="RZJ84" s="589" t="s">
        <v>60</v>
      </c>
      <c r="RZK84" s="589" t="s">
        <v>60</v>
      </c>
      <c r="RZL84" s="589" t="s">
        <v>60</v>
      </c>
      <c r="RZM84" s="589" t="s">
        <v>60</v>
      </c>
      <c r="RZN84" s="589" t="s">
        <v>60</v>
      </c>
      <c r="RZO84" s="589" t="s">
        <v>60</v>
      </c>
      <c r="RZP84" s="589" t="s">
        <v>60</v>
      </c>
      <c r="RZQ84" s="589" t="s">
        <v>60</v>
      </c>
      <c r="RZR84" s="589" t="s">
        <v>60</v>
      </c>
      <c r="RZS84" s="589" t="s">
        <v>60</v>
      </c>
      <c r="RZT84" s="589" t="s">
        <v>60</v>
      </c>
      <c r="RZU84" s="589" t="s">
        <v>60</v>
      </c>
      <c r="RZV84" s="589" t="s">
        <v>60</v>
      </c>
      <c r="RZW84" s="589" t="s">
        <v>60</v>
      </c>
      <c r="RZX84" s="589" t="s">
        <v>60</v>
      </c>
      <c r="RZY84" s="589" t="s">
        <v>60</v>
      </c>
      <c r="RZZ84" s="589" t="s">
        <v>60</v>
      </c>
      <c r="SAA84" s="589" t="s">
        <v>60</v>
      </c>
      <c r="SAB84" s="589" t="s">
        <v>60</v>
      </c>
      <c r="SAC84" s="589" t="s">
        <v>60</v>
      </c>
      <c r="SAD84" s="589" t="s">
        <v>60</v>
      </c>
      <c r="SAE84" s="589" t="s">
        <v>60</v>
      </c>
      <c r="SAF84" s="589" t="s">
        <v>60</v>
      </c>
      <c r="SAG84" s="589" t="s">
        <v>60</v>
      </c>
      <c r="SAH84" s="589" t="s">
        <v>60</v>
      </c>
      <c r="SAI84" s="589" t="s">
        <v>60</v>
      </c>
      <c r="SAJ84" s="589" t="s">
        <v>60</v>
      </c>
      <c r="SAK84" s="589" t="s">
        <v>60</v>
      </c>
      <c r="SAL84" s="589" t="s">
        <v>60</v>
      </c>
      <c r="SAM84" s="589" t="s">
        <v>60</v>
      </c>
      <c r="SAN84" s="589" t="s">
        <v>60</v>
      </c>
      <c r="SAO84" s="589" t="s">
        <v>60</v>
      </c>
      <c r="SAP84" s="589" t="s">
        <v>60</v>
      </c>
      <c r="SAQ84" s="589" t="s">
        <v>60</v>
      </c>
      <c r="SAR84" s="589" t="s">
        <v>60</v>
      </c>
      <c r="SAS84" s="589" t="s">
        <v>60</v>
      </c>
      <c r="SAT84" s="589" t="s">
        <v>60</v>
      </c>
      <c r="SAU84" s="589" t="s">
        <v>60</v>
      </c>
      <c r="SAV84" s="589" t="s">
        <v>60</v>
      </c>
      <c r="SAW84" s="589" t="s">
        <v>60</v>
      </c>
      <c r="SAX84" s="589" t="s">
        <v>60</v>
      </c>
      <c r="SAY84" s="589" t="s">
        <v>60</v>
      </c>
      <c r="SAZ84" s="589" t="s">
        <v>60</v>
      </c>
      <c r="SBA84" s="589" t="s">
        <v>60</v>
      </c>
      <c r="SBB84" s="589" t="s">
        <v>60</v>
      </c>
      <c r="SBC84" s="589" t="s">
        <v>60</v>
      </c>
      <c r="SBD84" s="589" t="s">
        <v>60</v>
      </c>
      <c r="SBE84" s="589" t="s">
        <v>60</v>
      </c>
      <c r="SBF84" s="589" t="s">
        <v>60</v>
      </c>
      <c r="SBG84" s="589" t="s">
        <v>60</v>
      </c>
      <c r="SBH84" s="589" t="s">
        <v>60</v>
      </c>
      <c r="SBI84" s="589" t="s">
        <v>60</v>
      </c>
      <c r="SBJ84" s="589" t="s">
        <v>60</v>
      </c>
      <c r="SBK84" s="589" t="s">
        <v>60</v>
      </c>
      <c r="SBL84" s="589" t="s">
        <v>60</v>
      </c>
      <c r="SBM84" s="589" t="s">
        <v>60</v>
      </c>
      <c r="SBN84" s="589" t="s">
        <v>60</v>
      </c>
      <c r="SBO84" s="589" t="s">
        <v>60</v>
      </c>
      <c r="SBP84" s="589" t="s">
        <v>60</v>
      </c>
      <c r="SBQ84" s="589" t="s">
        <v>60</v>
      </c>
      <c r="SBR84" s="589" t="s">
        <v>60</v>
      </c>
      <c r="SBS84" s="589" t="s">
        <v>60</v>
      </c>
      <c r="SBT84" s="589" t="s">
        <v>60</v>
      </c>
      <c r="SBU84" s="589" t="s">
        <v>60</v>
      </c>
      <c r="SBV84" s="589" t="s">
        <v>60</v>
      </c>
      <c r="SBW84" s="589" t="s">
        <v>60</v>
      </c>
      <c r="SBX84" s="589" t="s">
        <v>60</v>
      </c>
      <c r="SBY84" s="589" t="s">
        <v>60</v>
      </c>
      <c r="SBZ84" s="589" t="s">
        <v>60</v>
      </c>
      <c r="SCA84" s="589" t="s">
        <v>60</v>
      </c>
      <c r="SCB84" s="589" t="s">
        <v>60</v>
      </c>
      <c r="SCC84" s="589" t="s">
        <v>60</v>
      </c>
      <c r="SCD84" s="589" t="s">
        <v>60</v>
      </c>
      <c r="SCE84" s="589" t="s">
        <v>60</v>
      </c>
      <c r="SCF84" s="589" t="s">
        <v>60</v>
      </c>
      <c r="SCG84" s="589" t="s">
        <v>60</v>
      </c>
      <c r="SCH84" s="589" t="s">
        <v>60</v>
      </c>
      <c r="SCI84" s="589" t="s">
        <v>60</v>
      </c>
      <c r="SCJ84" s="589" t="s">
        <v>60</v>
      </c>
      <c r="SCK84" s="589" t="s">
        <v>60</v>
      </c>
      <c r="SCL84" s="589" t="s">
        <v>60</v>
      </c>
      <c r="SCM84" s="589" t="s">
        <v>60</v>
      </c>
      <c r="SCN84" s="589" t="s">
        <v>60</v>
      </c>
      <c r="SCO84" s="589" t="s">
        <v>60</v>
      </c>
      <c r="SCP84" s="589" t="s">
        <v>60</v>
      </c>
      <c r="SCQ84" s="589" t="s">
        <v>60</v>
      </c>
      <c r="SCR84" s="589" t="s">
        <v>60</v>
      </c>
      <c r="SCS84" s="589" t="s">
        <v>60</v>
      </c>
      <c r="SCT84" s="589" t="s">
        <v>60</v>
      </c>
      <c r="SCU84" s="589" t="s">
        <v>60</v>
      </c>
      <c r="SCV84" s="589" t="s">
        <v>60</v>
      </c>
      <c r="SCW84" s="589" t="s">
        <v>60</v>
      </c>
      <c r="SCX84" s="589" t="s">
        <v>60</v>
      </c>
      <c r="SCY84" s="589" t="s">
        <v>60</v>
      </c>
      <c r="SCZ84" s="589" t="s">
        <v>60</v>
      </c>
      <c r="SDA84" s="589" t="s">
        <v>60</v>
      </c>
      <c r="SDB84" s="589" t="s">
        <v>60</v>
      </c>
      <c r="SDC84" s="589" t="s">
        <v>60</v>
      </c>
      <c r="SDD84" s="589" t="s">
        <v>60</v>
      </c>
      <c r="SDE84" s="589" t="s">
        <v>60</v>
      </c>
      <c r="SDF84" s="589" t="s">
        <v>60</v>
      </c>
      <c r="SDG84" s="589" t="s">
        <v>60</v>
      </c>
      <c r="SDH84" s="589" t="s">
        <v>60</v>
      </c>
      <c r="SDI84" s="589" t="s">
        <v>60</v>
      </c>
      <c r="SDJ84" s="589" t="s">
        <v>60</v>
      </c>
      <c r="SDK84" s="589" t="s">
        <v>60</v>
      </c>
      <c r="SDL84" s="589" t="s">
        <v>60</v>
      </c>
      <c r="SDM84" s="589" t="s">
        <v>60</v>
      </c>
      <c r="SDN84" s="589" t="s">
        <v>60</v>
      </c>
      <c r="SDO84" s="589" t="s">
        <v>60</v>
      </c>
      <c r="SDP84" s="589" t="s">
        <v>60</v>
      </c>
      <c r="SDQ84" s="589" t="s">
        <v>60</v>
      </c>
      <c r="SDR84" s="589" t="s">
        <v>60</v>
      </c>
      <c r="SDS84" s="589" t="s">
        <v>60</v>
      </c>
      <c r="SDT84" s="589" t="s">
        <v>60</v>
      </c>
      <c r="SDU84" s="589" t="s">
        <v>60</v>
      </c>
      <c r="SDV84" s="589" t="s">
        <v>60</v>
      </c>
      <c r="SDW84" s="589" t="s">
        <v>60</v>
      </c>
      <c r="SDX84" s="589" t="s">
        <v>60</v>
      </c>
      <c r="SDY84" s="589" t="s">
        <v>60</v>
      </c>
      <c r="SDZ84" s="589" t="s">
        <v>60</v>
      </c>
      <c r="SEA84" s="589" t="s">
        <v>60</v>
      </c>
      <c r="SEB84" s="589" t="s">
        <v>60</v>
      </c>
      <c r="SEC84" s="589" t="s">
        <v>60</v>
      </c>
      <c r="SED84" s="589" t="s">
        <v>60</v>
      </c>
      <c r="SEE84" s="589" t="s">
        <v>60</v>
      </c>
      <c r="SEF84" s="589" t="s">
        <v>60</v>
      </c>
      <c r="SEG84" s="589" t="s">
        <v>60</v>
      </c>
      <c r="SEH84" s="589" t="s">
        <v>60</v>
      </c>
      <c r="SEI84" s="589" t="s">
        <v>60</v>
      </c>
      <c r="SEJ84" s="589" t="s">
        <v>60</v>
      </c>
      <c r="SEK84" s="589" t="s">
        <v>60</v>
      </c>
      <c r="SEL84" s="589" t="s">
        <v>60</v>
      </c>
      <c r="SEM84" s="589" t="s">
        <v>60</v>
      </c>
      <c r="SEN84" s="589" t="s">
        <v>60</v>
      </c>
      <c r="SEO84" s="589" t="s">
        <v>60</v>
      </c>
      <c r="SEP84" s="589" t="s">
        <v>60</v>
      </c>
      <c r="SEQ84" s="589" t="s">
        <v>60</v>
      </c>
      <c r="SER84" s="589" t="s">
        <v>60</v>
      </c>
      <c r="SES84" s="589" t="s">
        <v>60</v>
      </c>
      <c r="SET84" s="589" t="s">
        <v>60</v>
      </c>
      <c r="SEU84" s="589" t="s">
        <v>60</v>
      </c>
      <c r="SEV84" s="589" t="s">
        <v>60</v>
      </c>
      <c r="SEW84" s="589" t="s">
        <v>60</v>
      </c>
      <c r="SEX84" s="589" t="s">
        <v>60</v>
      </c>
      <c r="SEY84" s="589" t="s">
        <v>60</v>
      </c>
      <c r="SEZ84" s="589" t="s">
        <v>60</v>
      </c>
      <c r="SFA84" s="589" t="s">
        <v>60</v>
      </c>
      <c r="SFB84" s="589" t="s">
        <v>60</v>
      </c>
      <c r="SFC84" s="589" t="s">
        <v>60</v>
      </c>
      <c r="SFD84" s="589" t="s">
        <v>60</v>
      </c>
      <c r="SFE84" s="589" t="s">
        <v>60</v>
      </c>
      <c r="SFF84" s="589" t="s">
        <v>60</v>
      </c>
      <c r="SFG84" s="589" t="s">
        <v>60</v>
      </c>
      <c r="SFH84" s="589" t="s">
        <v>60</v>
      </c>
      <c r="SFI84" s="589" t="s">
        <v>60</v>
      </c>
      <c r="SFJ84" s="589" t="s">
        <v>60</v>
      </c>
      <c r="SFK84" s="589" t="s">
        <v>60</v>
      </c>
      <c r="SFL84" s="589" t="s">
        <v>60</v>
      </c>
      <c r="SFM84" s="589" t="s">
        <v>60</v>
      </c>
      <c r="SFN84" s="589" t="s">
        <v>60</v>
      </c>
      <c r="SFO84" s="589" t="s">
        <v>60</v>
      </c>
      <c r="SFP84" s="589" t="s">
        <v>60</v>
      </c>
      <c r="SFQ84" s="589" t="s">
        <v>60</v>
      </c>
      <c r="SFR84" s="589" t="s">
        <v>60</v>
      </c>
      <c r="SFS84" s="589" t="s">
        <v>60</v>
      </c>
      <c r="SFT84" s="589" t="s">
        <v>60</v>
      </c>
      <c r="SFU84" s="589" t="s">
        <v>60</v>
      </c>
      <c r="SFV84" s="589" t="s">
        <v>60</v>
      </c>
      <c r="SFW84" s="589" t="s">
        <v>60</v>
      </c>
      <c r="SFX84" s="589" t="s">
        <v>60</v>
      </c>
      <c r="SFY84" s="589" t="s">
        <v>60</v>
      </c>
      <c r="SFZ84" s="589" t="s">
        <v>60</v>
      </c>
      <c r="SGA84" s="589" t="s">
        <v>60</v>
      </c>
      <c r="SGB84" s="589" t="s">
        <v>60</v>
      </c>
      <c r="SGC84" s="589" t="s">
        <v>60</v>
      </c>
      <c r="SGD84" s="589" t="s">
        <v>60</v>
      </c>
      <c r="SGE84" s="589" t="s">
        <v>60</v>
      </c>
      <c r="SGF84" s="589" t="s">
        <v>60</v>
      </c>
      <c r="SGG84" s="589" t="s">
        <v>60</v>
      </c>
      <c r="SGH84" s="589" t="s">
        <v>60</v>
      </c>
      <c r="SGI84" s="589" t="s">
        <v>60</v>
      </c>
      <c r="SGJ84" s="589" t="s">
        <v>60</v>
      </c>
      <c r="SGK84" s="589" t="s">
        <v>60</v>
      </c>
      <c r="SGL84" s="589" t="s">
        <v>60</v>
      </c>
      <c r="SGM84" s="589" t="s">
        <v>60</v>
      </c>
      <c r="SGN84" s="589" t="s">
        <v>60</v>
      </c>
      <c r="SGO84" s="589" t="s">
        <v>60</v>
      </c>
      <c r="SGP84" s="589" t="s">
        <v>60</v>
      </c>
      <c r="SGQ84" s="589" t="s">
        <v>60</v>
      </c>
      <c r="SGR84" s="589" t="s">
        <v>60</v>
      </c>
      <c r="SGS84" s="589" t="s">
        <v>60</v>
      </c>
      <c r="SGT84" s="589" t="s">
        <v>60</v>
      </c>
      <c r="SGU84" s="589" t="s">
        <v>60</v>
      </c>
      <c r="SGV84" s="589" t="s">
        <v>60</v>
      </c>
      <c r="SGW84" s="589" t="s">
        <v>60</v>
      </c>
      <c r="SGX84" s="589" t="s">
        <v>60</v>
      </c>
      <c r="SGY84" s="589" t="s">
        <v>60</v>
      </c>
      <c r="SGZ84" s="589" t="s">
        <v>60</v>
      </c>
      <c r="SHA84" s="589" t="s">
        <v>60</v>
      </c>
      <c r="SHB84" s="589" t="s">
        <v>60</v>
      </c>
      <c r="SHC84" s="589" t="s">
        <v>60</v>
      </c>
      <c r="SHD84" s="589" t="s">
        <v>60</v>
      </c>
      <c r="SHE84" s="589" t="s">
        <v>60</v>
      </c>
      <c r="SHF84" s="589" t="s">
        <v>60</v>
      </c>
      <c r="SHG84" s="589" t="s">
        <v>60</v>
      </c>
      <c r="SHH84" s="589" t="s">
        <v>60</v>
      </c>
      <c r="SHI84" s="589" t="s">
        <v>60</v>
      </c>
      <c r="SHJ84" s="589" t="s">
        <v>60</v>
      </c>
      <c r="SHK84" s="589" t="s">
        <v>60</v>
      </c>
      <c r="SHL84" s="589" t="s">
        <v>60</v>
      </c>
      <c r="SHM84" s="589" t="s">
        <v>60</v>
      </c>
      <c r="SHN84" s="589" t="s">
        <v>60</v>
      </c>
      <c r="SHO84" s="589" t="s">
        <v>60</v>
      </c>
      <c r="SHP84" s="589" t="s">
        <v>60</v>
      </c>
      <c r="SHQ84" s="589" t="s">
        <v>60</v>
      </c>
      <c r="SHR84" s="589" t="s">
        <v>60</v>
      </c>
      <c r="SHS84" s="589" t="s">
        <v>60</v>
      </c>
      <c r="SHT84" s="589" t="s">
        <v>60</v>
      </c>
      <c r="SHU84" s="589" t="s">
        <v>60</v>
      </c>
      <c r="SHV84" s="589" t="s">
        <v>60</v>
      </c>
      <c r="SHW84" s="589" t="s">
        <v>60</v>
      </c>
      <c r="SHX84" s="589" t="s">
        <v>60</v>
      </c>
      <c r="SHY84" s="589" t="s">
        <v>60</v>
      </c>
      <c r="SHZ84" s="589" t="s">
        <v>60</v>
      </c>
      <c r="SIA84" s="589" t="s">
        <v>60</v>
      </c>
      <c r="SIB84" s="589" t="s">
        <v>60</v>
      </c>
      <c r="SIC84" s="589" t="s">
        <v>60</v>
      </c>
      <c r="SID84" s="589" t="s">
        <v>60</v>
      </c>
      <c r="SIE84" s="589" t="s">
        <v>60</v>
      </c>
      <c r="SIF84" s="589" t="s">
        <v>60</v>
      </c>
      <c r="SIG84" s="589" t="s">
        <v>60</v>
      </c>
      <c r="SIH84" s="589" t="s">
        <v>60</v>
      </c>
      <c r="SII84" s="589" t="s">
        <v>60</v>
      </c>
      <c r="SIJ84" s="589" t="s">
        <v>60</v>
      </c>
      <c r="SIK84" s="589" t="s">
        <v>60</v>
      </c>
      <c r="SIL84" s="589" t="s">
        <v>60</v>
      </c>
      <c r="SIM84" s="589" t="s">
        <v>60</v>
      </c>
      <c r="SIN84" s="589" t="s">
        <v>60</v>
      </c>
      <c r="SIO84" s="589" t="s">
        <v>60</v>
      </c>
      <c r="SIP84" s="589" t="s">
        <v>60</v>
      </c>
      <c r="SIQ84" s="589" t="s">
        <v>60</v>
      </c>
      <c r="SIR84" s="589" t="s">
        <v>60</v>
      </c>
      <c r="SIS84" s="589" t="s">
        <v>60</v>
      </c>
      <c r="SIT84" s="589" t="s">
        <v>60</v>
      </c>
      <c r="SIU84" s="589" t="s">
        <v>60</v>
      </c>
      <c r="SIV84" s="589" t="s">
        <v>60</v>
      </c>
      <c r="SIW84" s="589" t="s">
        <v>60</v>
      </c>
      <c r="SIX84" s="589" t="s">
        <v>60</v>
      </c>
      <c r="SIY84" s="589" t="s">
        <v>60</v>
      </c>
      <c r="SIZ84" s="589" t="s">
        <v>60</v>
      </c>
      <c r="SJA84" s="589" t="s">
        <v>60</v>
      </c>
      <c r="SJB84" s="589" t="s">
        <v>60</v>
      </c>
      <c r="SJC84" s="589" t="s">
        <v>60</v>
      </c>
      <c r="SJD84" s="589" t="s">
        <v>60</v>
      </c>
      <c r="SJE84" s="589" t="s">
        <v>60</v>
      </c>
      <c r="SJF84" s="589" t="s">
        <v>60</v>
      </c>
      <c r="SJG84" s="589" t="s">
        <v>60</v>
      </c>
      <c r="SJH84" s="589" t="s">
        <v>60</v>
      </c>
      <c r="SJI84" s="589" t="s">
        <v>60</v>
      </c>
      <c r="SJJ84" s="589" t="s">
        <v>60</v>
      </c>
      <c r="SJK84" s="589" t="s">
        <v>60</v>
      </c>
      <c r="SJL84" s="589" t="s">
        <v>60</v>
      </c>
      <c r="SJM84" s="589" t="s">
        <v>60</v>
      </c>
      <c r="SJN84" s="589" t="s">
        <v>60</v>
      </c>
      <c r="SJO84" s="589" t="s">
        <v>60</v>
      </c>
      <c r="SJP84" s="589" t="s">
        <v>60</v>
      </c>
      <c r="SJQ84" s="589" t="s">
        <v>60</v>
      </c>
      <c r="SJR84" s="589" t="s">
        <v>60</v>
      </c>
      <c r="SJS84" s="589" t="s">
        <v>60</v>
      </c>
      <c r="SJT84" s="589" t="s">
        <v>60</v>
      </c>
      <c r="SJU84" s="589" t="s">
        <v>60</v>
      </c>
      <c r="SJV84" s="589" t="s">
        <v>60</v>
      </c>
      <c r="SJW84" s="589" t="s">
        <v>60</v>
      </c>
      <c r="SJX84" s="589" t="s">
        <v>60</v>
      </c>
      <c r="SJY84" s="589" t="s">
        <v>60</v>
      </c>
      <c r="SJZ84" s="589" t="s">
        <v>60</v>
      </c>
      <c r="SKA84" s="589" t="s">
        <v>60</v>
      </c>
      <c r="SKB84" s="589" t="s">
        <v>60</v>
      </c>
      <c r="SKC84" s="589" t="s">
        <v>60</v>
      </c>
      <c r="SKD84" s="589" t="s">
        <v>60</v>
      </c>
      <c r="SKE84" s="589" t="s">
        <v>60</v>
      </c>
      <c r="SKF84" s="589" t="s">
        <v>60</v>
      </c>
      <c r="SKG84" s="589" t="s">
        <v>60</v>
      </c>
      <c r="SKH84" s="589" t="s">
        <v>60</v>
      </c>
      <c r="SKI84" s="589" t="s">
        <v>60</v>
      </c>
      <c r="SKJ84" s="589" t="s">
        <v>60</v>
      </c>
      <c r="SKK84" s="589" t="s">
        <v>60</v>
      </c>
      <c r="SKL84" s="589" t="s">
        <v>60</v>
      </c>
      <c r="SKM84" s="589" t="s">
        <v>60</v>
      </c>
      <c r="SKN84" s="589" t="s">
        <v>60</v>
      </c>
      <c r="SKO84" s="589" t="s">
        <v>60</v>
      </c>
      <c r="SKP84" s="589" t="s">
        <v>60</v>
      </c>
      <c r="SKQ84" s="589" t="s">
        <v>60</v>
      </c>
      <c r="SKR84" s="589" t="s">
        <v>60</v>
      </c>
      <c r="SKS84" s="589" t="s">
        <v>60</v>
      </c>
      <c r="SKT84" s="589" t="s">
        <v>60</v>
      </c>
      <c r="SKU84" s="589" t="s">
        <v>60</v>
      </c>
      <c r="SKV84" s="589" t="s">
        <v>60</v>
      </c>
      <c r="SKW84" s="589" t="s">
        <v>60</v>
      </c>
      <c r="SKX84" s="589" t="s">
        <v>60</v>
      </c>
      <c r="SKY84" s="589" t="s">
        <v>60</v>
      </c>
      <c r="SKZ84" s="589" t="s">
        <v>60</v>
      </c>
      <c r="SLA84" s="589" t="s">
        <v>60</v>
      </c>
      <c r="SLB84" s="589" t="s">
        <v>60</v>
      </c>
      <c r="SLC84" s="589" t="s">
        <v>60</v>
      </c>
      <c r="SLD84" s="589" t="s">
        <v>60</v>
      </c>
      <c r="SLE84" s="589" t="s">
        <v>60</v>
      </c>
      <c r="SLF84" s="589" t="s">
        <v>60</v>
      </c>
      <c r="SLG84" s="589" t="s">
        <v>60</v>
      </c>
      <c r="SLH84" s="589" t="s">
        <v>60</v>
      </c>
      <c r="SLI84" s="589" t="s">
        <v>60</v>
      </c>
      <c r="SLJ84" s="589" t="s">
        <v>60</v>
      </c>
      <c r="SLK84" s="589" t="s">
        <v>60</v>
      </c>
      <c r="SLL84" s="589" t="s">
        <v>60</v>
      </c>
      <c r="SLM84" s="589" t="s">
        <v>60</v>
      </c>
      <c r="SLN84" s="589" t="s">
        <v>60</v>
      </c>
      <c r="SLO84" s="589" t="s">
        <v>60</v>
      </c>
      <c r="SLP84" s="589" t="s">
        <v>60</v>
      </c>
      <c r="SLQ84" s="589" t="s">
        <v>60</v>
      </c>
      <c r="SLR84" s="589" t="s">
        <v>60</v>
      </c>
      <c r="SLS84" s="589" t="s">
        <v>60</v>
      </c>
      <c r="SLT84" s="589" t="s">
        <v>60</v>
      </c>
      <c r="SLU84" s="589" t="s">
        <v>60</v>
      </c>
      <c r="SLV84" s="589" t="s">
        <v>60</v>
      </c>
      <c r="SLW84" s="589" t="s">
        <v>60</v>
      </c>
      <c r="SLX84" s="589" t="s">
        <v>60</v>
      </c>
      <c r="SLY84" s="589" t="s">
        <v>60</v>
      </c>
      <c r="SLZ84" s="589" t="s">
        <v>60</v>
      </c>
      <c r="SMA84" s="589" t="s">
        <v>60</v>
      </c>
      <c r="SMB84" s="589" t="s">
        <v>60</v>
      </c>
      <c r="SMC84" s="589" t="s">
        <v>60</v>
      </c>
      <c r="SMD84" s="589" t="s">
        <v>60</v>
      </c>
      <c r="SME84" s="589" t="s">
        <v>60</v>
      </c>
      <c r="SMF84" s="589" t="s">
        <v>60</v>
      </c>
      <c r="SMG84" s="589" t="s">
        <v>60</v>
      </c>
      <c r="SMH84" s="589" t="s">
        <v>60</v>
      </c>
      <c r="SMI84" s="589" t="s">
        <v>60</v>
      </c>
      <c r="SMJ84" s="589" t="s">
        <v>60</v>
      </c>
      <c r="SMK84" s="589" t="s">
        <v>60</v>
      </c>
      <c r="SML84" s="589" t="s">
        <v>60</v>
      </c>
      <c r="SMM84" s="589" t="s">
        <v>60</v>
      </c>
      <c r="SMN84" s="589" t="s">
        <v>60</v>
      </c>
      <c r="SMO84" s="589" t="s">
        <v>60</v>
      </c>
      <c r="SMP84" s="589" t="s">
        <v>60</v>
      </c>
      <c r="SMQ84" s="589" t="s">
        <v>60</v>
      </c>
      <c r="SMR84" s="589" t="s">
        <v>60</v>
      </c>
      <c r="SMS84" s="589" t="s">
        <v>60</v>
      </c>
      <c r="SMT84" s="589" t="s">
        <v>60</v>
      </c>
      <c r="SMU84" s="589" t="s">
        <v>60</v>
      </c>
      <c r="SMV84" s="589" t="s">
        <v>60</v>
      </c>
      <c r="SMW84" s="589" t="s">
        <v>60</v>
      </c>
      <c r="SMX84" s="589" t="s">
        <v>60</v>
      </c>
      <c r="SMY84" s="589" t="s">
        <v>60</v>
      </c>
      <c r="SMZ84" s="589" t="s">
        <v>60</v>
      </c>
      <c r="SNA84" s="589" t="s">
        <v>60</v>
      </c>
      <c r="SNB84" s="589" t="s">
        <v>60</v>
      </c>
      <c r="SNC84" s="589" t="s">
        <v>60</v>
      </c>
      <c r="SND84" s="589" t="s">
        <v>60</v>
      </c>
      <c r="SNE84" s="589" t="s">
        <v>60</v>
      </c>
      <c r="SNF84" s="589" t="s">
        <v>60</v>
      </c>
      <c r="SNG84" s="589" t="s">
        <v>60</v>
      </c>
      <c r="SNH84" s="589" t="s">
        <v>60</v>
      </c>
      <c r="SNI84" s="589" t="s">
        <v>60</v>
      </c>
      <c r="SNJ84" s="589" t="s">
        <v>60</v>
      </c>
      <c r="SNK84" s="589" t="s">
        <v>60</v>
      </c>
      <c r="SNL84" s="589" t="s">
        <v>60</v>
      </c>
      <c r="SNM84" s="589" t="s">
        <v>60</v>
      </c>
      <c r="SNN84" s="589" t="s">
        <v>60</v>
      </c>
      <c r="SNO84" s="589" t="s">
        <v>60</v>
      </c>
      <c r="SNP84" s="589" t="s">
        <v>60</v>
      </c>
      <c r="SNQ84" s="589" t="s">
        <v>60</v>
      </c>
      <c r="SNR84" s="589" t="s">
        <v>60</v>
      </c>
      <c r="SNS84" s="589" t="s">
        <v>60</v>
      </c>
      <c r="SNT84" s="589" t="s">
        <v>60</v>
      </c>
      <c r="SNU84" s="589" t="s">
        <v>60</v>
      </c>
      <c r="SNV84" s="589" t="s">
        <v>60</v>
      </c>
      <c r="SNW84" s="589" t="s">
        <v>60</v>
      </c>
      <c r="SNX84" s="589" t="s">
        <v>60</v>
      </c>
      <c r="SNY84" s="589" t="s">
        <v>60</v>
      </c>
      <c r="SNZ84" s="589" t="s">
        <v>60</v>
      </c>
      <c r="SOA84" s="589" t="s">
        <v>60</v>
      </c>
      <c r="SOB84" s="589" t="s">
        <v>60</v>
      </c>
      <c r="SOC84" s="589" t="s">
        <v>60</v>
      </c>
      <c r="SOD84" s="589" t="s">
        <v>60</v>
      </c>
      <c r="SOE84" s="589" t="s">
        <v>60</v>
      </c>
      <c r="SOF84" s="589" t="s">
        <v>60</v>
      </c>
      <c r="SOG84" s="589" t="s">
        <v>60</v>
      </c>
      <c r="SOH84" s="589" t="s">
        <v>60</v>
      </c>
      <c r="SOI84" s="589" t="s">
        <v>60</v>
      </c>
      <c r="SOJ84" s="589" t="s">
        <v>60</v>
      </c>
      <c r="SOK84" s="589" t="s">
        <v>60</v>
      </c>
      <c r="SOL84" s="589" t="s">
        <v>60</v>
      </c>
      <c r="SOM84" s="589" t="s">
        <v>60</v>
      </c>
      <c r="SON84" s="589" t="s">
        <v>60</v>
      </c>
      <c r="SOO84" s="589" t="s">
        <v>60</v>
      </c>
      <c r="SOP84" s="589" t="s">
        <v>60</v>
      </c>
      <c r="SOQ84" s="589" t="s">
        <v>60</v>
      </c>
      <c r="SOR84" s="589" t="s">
        <v>60</v>
      </c>
      <c r="SOS84" s="589" t="s">
        <v>60</v>
      </c>
      <c r="SOT84" s="589" t="s">
        <v>60</v>
      </c>
      <c r="SOU84" s="589" t="s">
        <v>60</v>
      </c>
      <c r="SOV84" s="589" t="s">
        <v>60</v>
      </c>
      <c r="SOW84" s="589" t="s">
        <v>60</v>
      </c>
      <c r="SOX84" s="589" t="s">
        <v>60</v>
      </c>
      <c r="SOY84" s="589" t="s">
        <v>60</v>
      </c>
      <c r="SOZ84" s="589" t="s">
        <v>60</v>
      </c>
      <c r="SPA84" s="589" t="s">
        <v>60</v>
      </c>
      <c r="SPB84" s="589" t="s">
        <v>60</v>
      </c>
      <c r="SPC84" s="589" t="s">
        <v>60</v>
      </c>
      <c r="SPD84" s="589" t="s">
        <v>60</v>
      </c>
      <c r="SPE84" s="589" t="s">
        <v>60</v>
      </c>
      <c r="SPF84" s="589" t="s">
        <v>60</v>
      </c>
      <c r="SPG84" s="589" t="s">
        <v>60</v>
      </c>
      <c r="SPH84" s="589" t="s">
        <v>60</v>
      </c>
      <c r="SPI84" s="589" t="s">
        <v>60</v>
      </c>
      <c r="SPJ84" s="589" t="s">
        <v>60</v>
      </c>
      <c r="SPK84" s="589" t="s">
        <v>60</v>
      </c>
      <c r="SPL84" s="589" t="s">
        <v>60</v>
      </c>
      <c r="SPM84" s="589" t="s">
        <v>60</v>
      </c>
      <c r="SPN84" s="589" t="s">
        <v>60</v>
      </c>
      <c r="SPO84" s="589" t="s">
        <v>60</v>
      </c>
      <c r="SPP84" s="589" t="s">
        <v>60</v>
      </c>
      <c r="SPQ84" s="589" t="s">
        <v>60</v>
      </c>
      <c r="SPR84" s="589" t="s">
        <v>60</v>
      </c>
      <c r="SPS84" s="589" t="s">
        <v>60</v>
      </c>
      <c r="SPT84" s="589" t="s">
        <v>60</v>
      </c>
      <c r="SPU84" s="589" t="s">
        <v>60</v>
      </c>
      <c r="SPV84" s="589" t="s">
        <v>60</v>
      </c>
      <c r="SPW84" s="589" t="s">
        <v>60</v>
      </c>
      <c r="SPX84" s="589" t="s">
        <v>60</v>
      </c>
      <c r="SPY84" s="589" t="s">
        <v>60</v>
      </c>
      <c r="SPZ84" s="589" t="s">
        <v>60</v>
      </c>
      <c r="SQA84" s="589" t="s">
        <v>60</v>
      </c>
      <c r="SQB84" s="589" t="s">
        <v>60</v>
      </c>
      <c r="SQC84" s="589" t="s">
        <v>60</v>
      </c>
      <c r="SQD84" s="589" t="s">
        <v>60</v>
      </c>
      <c r="SQE84" s="589" t="s">
        <v>60</v>
      </c>
      <c r="SQF84" s="589" t="s">
        <v>60</v>
      </c>
      <c r="SQG84" s="589" t="s">
        <v>60</v>
      </c>
      <c r="SQH84" s="589" t="s">
        <v>60</v>
      </c>
      <c r="SQI84" s="589" t="s">
        <v>60</v>
      </c>
      <c r="SQJ84" s="589" t="s">
        <v>60</v>
      </c>
      <c r="SQK84" s="589" t="s">
        <v>60</v>
      </c>
      <c r="SQL84" s="589" t="s">
        <v>60</v>
      </c>
      <c r="SQM84" s="589" t="s">
        <v>60</v>
      </c>
      <c r="SQN84" s="589" t="s">
        <v>60</v>
      </c>
      <c r="SQO84" s="589" t="s">
        <v>60</v>
      </c>
      <c r="SQP84" s="589" t="s">
        <v>60</v>
      </c>
      <c r="SQQ84" s="589" t="s">
        <v>60</v>
      </c>
      <c r="SQR84" s="589" t="s">
        <v>60</v>
      </c>
      <c r="SQS84" s="589" t="s">
        <v>60</v>
      </c>
      <c r="SQT84" s="589" t="s">
        <v>60</v>
      </c>
      <c r="SQU84" s="589" t="s">
        <v>60</v>
      </c>
      <c r="SQV84" s="589" t="s">
        <v>60</v>
      </c>
      <c r="SQW84" s="589" t="s">
        <v>60</v>
      </c>
      <c r="SQX84" s="589" t="s">
        <v>60</v>
      </c>
      <c r="SQY84" s="589" t="s">
        <v>60</v>
      </c>
      <c r="SQZ84" s="589" t="s">
        <v>60</v>
      </c>
      <c r="SRA84" s="589" t="s">
        <v>60</v>
      </c>
      <c r="SRB84" s="589" t="s">
        <v>60</v>
      </c>
      <c r="SRC84" s="589" t="s">
        <v>60</v>
      </c>
      <c r="SRD84" s="589" t="s">
        <v>60</v>
      </c>
      <c r="SRE84" s="589" t="s">
        <v>60</v>
      </c>
      <c r="SRF84" s="589" t="s">
        <v>60</v>
      </c>
      <c r="SRG84" s="589" t="s">
        <v>60</v>
      </c>
      <c r="SRH84" s="589" t="s">
        <v>60</v>
      </c>
      <c r="SRI84" s="589" t="s">
        <v>60</v>
      </c>
      <c r="SRJ84" s="589" t="s">
        <v>60</v>
      </c>
      <c r="SRK84" s="589" t="s">
        <v>60</v>
      </c>
      <c r="SRL84" s="589" t="s">
        <v>60</v>
      </c>
      <c r="SRM84" s="589" t="s">
        <v>60</v>
      </c>
      <c r="SRN84" s="589" t="s">
        <v>60</v>
      </c>
      <c r="SRO84" s="589" t="s">
        <v>60</v>
      </c>
      <c r="SRP84" s="589" t="s">
        <v>60</v>
      </c>
      <c r="SRQ84" s="589" t="s">
        <v>60</v>
      </c>
      <c r="SRR84" s="589" t="s">
        <v>60</v>
      </c>
      <c r="SRS84" s="589" t="s">
        <v>60</v>
      </c>
      <c r="SRT84" s="589" t="s">
        <v>60</v>
      </c>
      <c r="SRU84" s="589" t="s">
        <v>60</v>
      </c>
      <c r="SRV84" s="589" t="s">
        <v>60</v>
      </c>
      <c r="SRW84" s="589" t="s">
        <v>60</v>
      </c>
      <c r="SRX84" s="589" t="s">
        <v>60</v>
      </c>
      <c r="SRY84" s="589" t="s">
        <v>60</v>
      </c>
      <c r="SRZ84" s="589" t="s">
        <v>60</v>
      </c>
      <c r="SSA84" s="589" t="s">
        <v>60</v>
      </c>
      <c r="SSB84" s="589" t="s">
        <v>60</v>
      </c>
      <c r="SSC84" s="589" t="s">
        <v>60</v>
      </c>
      <c r="SSD84" s="589" t="s">
        <v>60</v>
      </c>
      <c r="SSE84" s="589" t="s">
        <v>60</v>
      </c>
      <c r="SSF84" s="589" t="s">
        <v>60</v>
      </c>
      <c r="SSG84" s="589" t="s">
        <v>60</v>
      </c>
      <c r="SSH84" s="589" t="s">
        <v>60</v>
      </c>
      <c r="SSI84" s="589" t="s">
        <v>60</v>
      </c>
      <c r="SSJ84" s="589" t="s">
        <v>60</v>
      </c>
      <c r="SSK84" s="589" t="s">
        <v>60</v>
      </c>
      <c r="SSL84" s="589" t="s">
        <v>60</v>
      </c>
      <c r="SSM84" s="589" t="s">
        <v>60</v>
      </c>
      <c r="SSN84" s="589" t="s">
        <v>60</v>
      </c>
      <c r="SSO84" s="589" t="s">
        <v>60</v>
      </c>
      <c r="SSP84" s="589" t="s">
        <v>60</v>
      </c>
      <c r="SSQ84" s="589" t="s">
        <v>60</v>
      </c>
      <c r="SSR84" s="589" t="s">
        <v>60</v>
      </c>
      <c r="SSS84" s="589" t="s">
        <v>60</v>
      </c>
      <c r="SST84" s="589" t="s">
        <v>60</v>
      </c>
      <c r="SSU84" s="589" t="s">
        <v>60</v>
      </c>
      <c r="SSV84" s="589" t="s">
        <v>60</v>
      </c>
      <c r="SSW84" s="589" t="s">
        <v>60</v>
      </c>
      <c r="SSX84" s="589" t="s">
        <v>60</v>
      </c>
      <c r="SSY84" s="589" t="s">
        <v>60</v>
      </c>
      <c r="SSZ84" s="589" t="s">
        <v>60</v>
      </c>
      <c r="STA84" s="589" t="s">
        <v>60</v>
      </c>
      <c r="STB84" s="589" t="s">
        <v>60</v>
      </c>
      <c r="STC84" s="589" t="s">
        <v>60</v>
      </c>
      <c r="STD84" s="589" t="s">
        <v>60</v>
      </c>
      <c r="STE84" s="589" t="s">
        <v>60</v>
      </c>
      <c r="STF84" s="589" t="s">
        <v>60</v>
      </c>
      <c r="STG84" s="589" t="s">
        <v>60</v>
      </c>
      <c r="STH84" s="589" t="s">
        <v>60</v>
      </c>
      <c r="STI84" s="589" t="s">
        <v>60</v>
      </c>
      <c r="STJ84" s="589" t="s">
        <v>60</v>
      </c>
      <c r="STK84" s="589" t="s">
        <v>60</v>
      </c>
      <c r="STL84" s="589" t="s">
        <v>60</v>
      </c>
      <c r="STM84" s="589" t="s">
        <v>60</v>
      </c>
      <c r="STN84" s="589" t="s">
        <v>60</v>
      </c>
      <c r="STO84" s="589" t="s">
        <v>60</v>
      </c>
      <c r="STP84" s="589" t="s">
        <v>60</v>
      </c>
      <c r="STQ84" s="589" t="s">
        <v>60</v>
      </c>
      <c r="STR84" s="589" t="s">
        <v>60</v>
      </c>
      <c r="STS84" s="589" t="s">
        <v>60</v>
      </c>
      <c r="STT84" s="589" t="s">
        <v>60</v>
      </c>
      <c r="STU84" s="589" t="s">
        <v>60</v>
      </c>
      <c r="STV84" s="589" t="s">
        <v>60</v>
      </c>
      <c r="STW84" s="589" t="s">
        <v>60</v>
      </c>
      <c r="STX84" s="589" t="s">
        <v>60</v>
      </c>
      <c r="STY84" s="589" t="s">
        <v>60</v>
      </c>
      <c r="STZ84" s="589" t="s">
        <v>60</v>
      </c>
      <c r="SUA84" s="589" t="s">
        <v>60</v>
      </c>
      <c r="SUB84" s="589" t="s">
        <v>60</v>
      </c>
      <c r="SUC84" s="589" t="s">
        <v>60</v>
      </c>
      <c r="SUD84" s="589" t="s">
        <v>60</v>
      </c>
      <c r="SUE84" s="589" t="s">
        <v>60</v>
      </c>
      <c r="SUF84" s="589" t="s">
        <v>60</v>
      </c>
      <c r="SUG84" s="589" t="s">
        <v>60</v>
      </c>
      <c r="SUH84" s="589" t="s">
        <v>60</v>
      </c>
      <c r="SUI84" s="589" t="s">
        <v>60</v>
      </c>
      <c r="SUJ84" s="589" t="s">
        <v>60</v>
      </c>
      <c r="SUK84" s="589" t="s">
        <v>60</v>
      </c>
      <c r="SUL84" s="589" t="s">
        <v>60</v>
      </c>
      <c r="SUM84" s="589" t="s">
        <v>60</v>
      </c>
      <c r="SUN84" s="589" t="s">
        <v>60</v>
      </c>
      <c r="SUO84" s="589" t="s">
        <v>60</v>
      </c>
      <c r="SUP84" s="589" t="s">
        <v>60</v>
      </c>
      <c r="SUQ84" s="589" t="s">
        <v>60</v>
      </c>
      <c r="SUR84" s="589" t="s">
        <v>60</v>
      </c>
      <c r="SUS84" s="589" t="s">
        <v>60</v>
      </c>
      <c r="SUT84" s="589" t="s">
        <v>60</v>
      </c>
      <c r="SUU84" s="589" t="s">
        <v>60</v>
      </c>
      <c r="SUV84" s="589" t="s">
        <v>60</v>
      </c>
      <c r="SUW84" s="589" t="s">
        <v>60</v>
      </c>
      <c r="SUX84" s="589" t="s">
        <v>60</v>
      </c>
      <c r="SUY84" s="589" t="s">
        <v>60</v>
      </c>
      <c r="SUZ84" s="589" t="s">
        <v>60</v>
      </c>
      <c r="SVA84" s="589" t="s">
        <v>60</v>
      </c>
      <c r="SVB84" s="589" t="s">
        <v>60</v>
      </c>
      <c r="SVC84" s="589" t="s">
        <v>60</v>
      </c>
      <c r="SVD84" s="589" t="s">
        <v>60</v>
      </c>
      <c r="SVE84" s="589" t="s">
        <v>60</v>
      </c>
      <c r="SVF84" s="589" t="s">
        <v>60</v>
      </c>
      <c r="SVG84" s="589" t="s">
        <v>60</v>
      </c>
      <c r="SVH84" s="589" t="s">
        <v>60</v>
      </c>
      <c r="SVI84" s="589" t="s">
        <v>60</v>
      </c>
      <c r="SVJ84" s="589" t="s">
        <v>60</v>
      </c>
      <c r="SVK84" s="589" t="s">
        <v>60</v>
      </c>
      <c r="SVL84" s="589" t="s">
        <v>60</v>
      </c>
      <c r="SVM84" s="589" t="s">
        <v>60</v>
      </c>
      <c r="SVN84" s="589" t="s">
        <v>60</v>
      </c>
      <c r="SVO84" s="589" t="s">
        <v>60</v>
      </c>
      <c r="SVP84" s="589" t="s">
        <v>60</v>
      </c>
      <c r="SVQ84" s="589" t="s">
        <v>60</v>
      </c>
      <c r="SVR84" s="589" t="s">
        <v>60</v>
      </c>
      <c r="SVS84" s="589" t="s">
        <v>60</v>
      </c>
      <c r="SVT84" s="589" t="s">
        <v>60</v>
      </c>
      <c r="SVU84" s="589" t="s">
        <v>60</v>
      </c>
      <c r="SVV84" s="589" t="s">
        <v>60</v>
      </c>
      <c r="SVW84" s="589" t="s">
        <v>60</v>
      </c>
      <c r="SVX84" s="589" t="s">
        <v>60</v>
      </c>
      <c r="SVY84" s="589" t="s">
        <v>60</v>
      </c>
      <c r="SVZ84" s="589" t="s">
        <v>60</v>
      </c>
      <c r="SWA84" s="589" t="s">
        <v>60</v>
      </c>
      <c r="SWB84" s="589" t="s">
        <v>60</v>
      </c>
      <c r="SWC84" s="589" t="s">
        <v>60</v>
      </c>
      <c r="SWD84" s="589" t="s">
        <v>60</v>
      </c>
      <c r="SWE84" s="589" t="s">
        <v>60</v>
      </c>
      <c r="SWF84" s="589" t="s">
        <v>60</v>
      </c>
      <c r="SWG84" s="589" t="s">
        <v>60</v>
      </c>
      <c r="SWH84" s="589" t="s">
        <v>60</v>
      </c>
      <c r="SWI84" s="589" t="s">
        <v>60</v>
      </c>
      <c r="SWJ84" s="589" t="s">
        <v>60</v>
      </c>
      <c r="SWK84" s="589" t="s">
        <v>60</v>
      </c>
      <c r="SWL84" s="589" t="s">
        <v>60</v>
      </c>
      <c r="SWM84" s="589" t="s">
        <v>60</v>
      </c>
      <c r="SWN84" s="589" t="s">
        <v>60</v>
      </c>
      <c r="SWO84" s="589" t="s">
        <v>60</v>
      </c>
      <c r="SWP84" s="589" t="s">
        <v>60</v>
      </c>
      <c r="SWQ84" s="589" t="s">
        <v>60</v>
      </c>
      <c r="SWR84" s="589" t="s">
        <v>60</v>
      </c>
      <c r="SWS84" s="589" t="s">
        <v>60</v>
      </c>
      <c r="SWT84" s="589" t="s">
        <v>60</v>
      </c>
      <c r="SWU84" s="589" t="s">
        <v>60</v>
      </c>
      <c r="SWV84" s="589" t="s">
        <v>60</v>
      </c>
      <c r="SWW84" s="589" t="s">
        <v>60</v>
      </c>
      <c r="SWX84" s="589" t="s">
        <v>60</v>
      </c>
      <c r="SWY84" s="589" t="s">
        <v>60</v>
      </c>
      <c r="SWZ84" s="589" t="s">
        <v>60</v>
      </c>
      <c r="SXA84" s="589" t="s">
        <v>60</v>
      </c>
      <c r="SXB84" s="589" t="s">
        <v>60</v>
      </c>
      <c r="SXC84" s="589" t="s">
        <v>60</v>
      </c>
      <c r="SXD84" s="589" t="s">
        <v>60</v>
      </c>
      <c r="SXE84" s="589" t="s">
        <v>60</v>
      </c>
      <c r="SXF84" s="589" t="s">
        <v>60</v>
      </c>
      <c r="SXG84" s="589" t="s">
        <v>60</v>
      </c>
      <c r="SXH84" s="589" t="s">
        <v>60</v>
      </c>
      <c r="SXI84" s="589" t="s">
        <v>60</v>
      </c>
      <c r="SXJ84" s="589" t="s">
        <v>60</v>
      </c>
      <c r="SXK84" s="589" t="s">
        <v>60</v>
      </c>
      <c r="SXL84" s="589" t="s">
        <v>60</v>
      </c>
      <c r="SXM84" s="589" t="s">
        <v>60</v>
      </c>
      <c r="SXN84" s="589" t="s">
        <v>60</v>
      </c>
      <c r="SXO84" s="589" t="s">
        <v>60</v>
      </c>
      <c r="SXP84" s="589" t="s">
        <v>60</v>
      </c>
      <c r="SXQ84" s="589" t="s">
        <v>60</v>
      </c>
      <c r="SXR84" s="589" t="s">
        <v>60</v>
      </c>
      <c r="SXS84" s="589" t="s">
        <v>60</v>
      </c>
      <c r="SXT84" s="589" t="s">
        <v>60</v>
      </c>
      <c r="SXU84" s="589" t="s">
        <v>60</v>
      </c>
      <c r="SXV84" s="589" t="s">
        <v>60</v>
      </c>
      <c r="SXW84" s="589" t="s">
        <v>60</v>
      </c>
      <c r="SXX84" s="589" t="s">
        <v>60</v>
      </c>
      <c r="SXY84" s="589" t="s">
        <v>60</v>
      </c>
      <c r="SXZ84" s="589" t="s">
        <v>60</v>
      </c>
      <c r="SYA84" s="589" t="s">
        <v>60</v>
      </c>
      <c r="SYB84" s="589" t="s">
        <v>60</v>
      </c>
      <c r="SYC84" s="589" t="s">
        <v>60</v>
      </c>
      <c r="SYD84" s="589" t="s">
        <v>60</v>
      </c>
      <c r="SYE84" s="589" t="s">
        <v>60</v>
      </c>
      <c r="SYF84" s="589" t="s">
        <v>60</v>
      </c>
      <c r="SYG84" s="589" t="s">
        <v>60</v>
      </c>
      <c r="SYH84" s="589" t="s">
        <v>60</v>
      </c>
      <c r="SYI84" s="589" t="s">
        <v>60</v>
      </c>
      <c r="SYJ84" s="589" t="s">
        <v>60</v>
      </c>
      <c r="SYK84" s="589" t="s">
        <v>60</v>
      </c>
      <c r="SYL84" s="589" t="s">
        <v>60</v>
      </c>
      <c r="SYM84" s="589" t="s">
        <v>60</v>
      </c>
      <c r="SYN84" s="589" t="s">
        <v>60</v>
      </c>
      <c r="SYO84" s="589" t="s">
        <v>60</v>
      </c>
      <c r="SYP84" s="589" t="s">
        <v>60</v>
      </c>
      <c r="SYQ84" s="589" t="s">
        <v>60</v>
      </c>
      <c r="SYR84" s="589" t="s">
        <v>60</v>
      </c>
      <c r="SYS84" s="589" t="s">
        <v>60</v>
      </c>
      <c r="SYT84" s="589" t="s">
        <v>60</v>
      </c>
      <c r="SYU84" s="589" t="s">
        <v>60</v>
      </c>
      <c r="SYV84" s="589" t="s">
        <v>60</v>
      </c>
      <c r="SYW84" s="589" t="s">
        <v>60</v>
      </c>
      <c r="SYX84" s="589" t="s">
        <v>60</v>
      </c>
      <c r="SYY84" s="589" t="s">
        <v>60</v>
      </c>
      <c r="SYZ84" s="589" t="s">
        <v>60</v>
      </c>
      <c r="SZA84" s="589" t="s">
        <v>60</v>
      </c>
      <c r="SZB84" s="589" t="s">
        <v>60</v>
      </c>
      <c r="SZC84" s="589" t="s">
        <v>60</v>
      </c>
      <c r="SZD84" s="589" t="s">
        <v>60</v>
      </c>
      <c r="SZE84" s="589" t="s">
        <v>60</v>
      </c>
      <c r="SZF84" s="589" t="s">
        <v>60</v>
      </c>
      <c r="SZG84" s="589" t="s">
        <v>60</v>
      </c>
      <c r="SZH84" s="589" t="s">
        <v>60</v>
      </c>
      <c r="SZI84" s="589" t="s">
        <v>60</v>
      </c>
      <c r="SZJ84" s="589" t="s">
        <v>60</v>
      </c>
      <c r="SZK84" s="589" t="s">
        <v>60</v>
      </c>
      <c r="SZL84" s="589" t="s">
        <v>60</v>
      </c>
      <c r="SZM84" s="589" t="s">
        <v>60</v>
      </c>
      <c r="SZN84" s="589" t="s">
        <v>60</v>
      </c>
      <c r="SZO84" s="589" t="s">
        <v>60</v>
      </c>
      <c r="SZP84" s="589" t="s">
        <v>60</v>
      </c>
      <c r="SZQ84" s="589" t="s">
        <v>60</v>
      </c>
      <c r="SZR84" s="589" t="s">
        <v>60</v>
      </c>
      <c r="SZS84" s="589" t="s">
        <v>60</v>
      </c>
      <c r="SZT84" s="589" t="s">
        <v>60</v>
      </c>
      <c r="SZU84" s="589" t="s">
        <v>60</v>
      </c>
      <c r="SZV84" s="589" t="s">
        <v>60</v>
      </c>
      <c r="SZW84" s="589" t="s">
        <v>60</v>
      </c>
      <c r="SZX84" s="589" t="s">
        <v>60</v>
      </c>
      <c r="SZY84" s="589" t="s">
        <v>60</v>
      </c>
      <c r="SZZ84" s="589" t="s">
        <v>60</v>
      </c>
      <c r="TAA84" s="589" t="s">
        <v>60</v>
      </c>
      <c r="TAB84" s="589" t="s">
        <v>60</v>
      </c>
      <c r="TAC84" s="589" t="s">
        <v>60</v>
      </c>
      <c r="TAD84" s="589" t="s">
        <v>60</v>
      </c>
      <c r="TAE84" s="589" t="s">
        <v>60</v>
      </c>
      <c r="TAF84" s="589" t="s">
        <v>60</v>
      </c>
      <c r="TAG84" s="589" t="s">
        <v>60</v>
      </c>
      <c r="TAH84" s="589" t="s">
        <v>60</v>
      </c>
      <c r="TAI84" s="589" t="s">
        <v>60</v>
      </c>
      <c r="TAJ84" s="589" t="s">
        <v>60</v>
      </c>
      <c r="TAK84" s="589" t="s">
        <v>60</v>
      </c>
      <c r="TAL84" s="589" t="s">
        <v>60</v>
      </c>
      <c r="TAM84" s="589" t="s">
        <v>60</v>
      </c>
      <c r="TAN84" s="589" t="s">
        <v>60</v>
      </c>
      <c r="TAO84" s="589" t="s">
        <v>60</v>
      </c>
      <c r="TAP84" s="589" t="s">
        <v>60</v>
      </c>
      <c r="TAQ84" s="589" t="s">
        <v>60</v>
      </c>
      <c r="TAR84" s="589" t="s">
        <v>60</v>
      </c>
      <c r="TAS84" s="589" t="s">
        <v>60</v>
      </c>
      <c r="TAT84" s="589" t="s">
        <v>60</v>
      </c>
      <c r="TAU84" s="589" t="s">
        <v>60</v>
      </c>
      <c r="TAV84" s="589" t="s">
        <v>60</v>
      </c>
      <c r="TAW84" s="589" t="s">
        <v>60</v>
      </c>
      <c r="TAX84" s="589" t="s">
        <v>60</v>
      </c>
      <c r="TAY84" s="589" t="s">
        <v>60</v>
      </c>
      <c r="TAZ84" s="589" t="s">
        <v>60</v>
      </c>
      <c r="TBA84" s="589" t="s">
        <v>60</v>
      </c>
      <c r="TBB84" s="589" t="s">
        <v>60</v>
      </c>
      <c r="TBC84" s="589" t="s">
        <v>60</v>
      </c>
      <c r="TBD84" s="589" t="s">
        <v>60</v>
      </c>
      <c r="TBE84" s="589" t="s">
        <v>60</v>
      </c>
      <c r="TBF84" s="589" t="s">
        <v>60</v>
      </c>
      <c r="TBG84" s="589" t="s">
        <v>60</v>
      </c>
      <c r="TBH84" s="589" t="s">
        <v>60</v>
      </c>
      <c r="TBI84" s="589" t="s">
        <v>60</v>
      </c>
      <c r="TBJ84" s="589" t="s">
        <v>60</v>
      </c>
      <c r="TBK84" s="589" t="s">
        <v>60</v>
      </c>
      <c r="TBL84" s="589" t="s">
        <v>60</v>
      </c>
      <c r="TBM84" s="589" t="s">
        <v>60</v>
      </c>
      <c r="TBN84" s="589" t="s">
        <v>60</v>
      </c>
      <c r="TBO84" s="589" t="s">
        <v>60</v>
      </c>
      <c r="TBP84" s="589" t="s">
        <v>60</v>
      </c>
      <c r="TBQ84" s="589" t="s">
        <v>60</v>
      </c>
      <c r="TBR84" s="589" t="s">
        <v>60</v>
      </c>
      <c r="TBS84" s="589" t="s">
        <v>60</v>
      </c>
      <c r="TBT84" s="589" t="s">
        <v>60</v>
      </c>
      <c r="TBU84" s="589" t="s">
        <v>60</v>
      </c>
      <c r="TBV84" s="589" t="s">
        <v>60</v>
      </c>
      <c r="TBW84" s="589" t="s">
        <v>60</v>
      </c>
      <c r="TBX84" s="589" t="s">
        <v>60</v>
      </c>
      <c r="TBY84" s="589" t="s">
        <v>60</v>
      </c>
      <c r="TBZ84" s="589" t="s">
        <v>60</v>
      </c>
      <c r="TCA84" s="589" t="s">
        <v>60</v>
      </c>
      <c r="TCB84" s="589" t="s">
        <v>60</v>
      </c>
      <c r="TCC84" s="589" t="s">
        <v>60</v>
      </c>
      <c r="TCD84" s="589" t="s">
        <v>60</v>
      </c>
      <c r="TCE84" s="589" t="s">
        <v>60</v>
      </c>
      <c r="TCF84" s="589" t="s">
        <v>60</v>
      </c>
      <c r="TCG84" s="589" t="s">
        <v>60</v>
      </c>
      <c r="TCH84" s="589" t="s">
        <v>60</v>
      </c>
      <c r="TCI84" s="589" t="s">
        <v>60</v>
      </c>
      <c r="TCJ84" s="589" t="s">
        <v>60</v>
      </c>
      <c r="TCK84" s="589" t="s">
        <v>60</v>
      </c>
      <c r="TCL84" s="589" t="s">
        <v>60</v>
      </c>
      <c r="TCM84" s="589" t="s">
        <v>60</v>
      </c>
      <c r="TCN84" s="589" t="s">
        <v>60</v>
      </c>
      <c r="TCO84" s="589" t="s">
        <v>60</v>
      </c>
      <c r="TCP84" s="589" t="s">
        <v>60</v>
      </c>
      <c r="TCQ84" s="589" t="s">
        <v>60</v>
      </c>
      <c r="TCR84" s="589" t="s">
        <v>60</v>
      </c>
      <c r="TCS84" s="589" t="s">
        <v>60</v>
      </c>
      <c r="TCT84" s="589" t="s">
        <v>60</v>
      </c>
      <c r="TCU84" s="589" t="s">
        <v>60</v>
      </c>
      <c r="TCV84" s="589" t="s">
        <v>60</v>
      </c>
      <c r="TCW84" s="589" t="s">
        <v>60</v>
      </c>
      <c r="TCX84" s="589" t="s">
        <v>60</v>
      </c>
      <c r="TCY84" s="589" t="s">
        <v>60</v>
      </c>
      <c r="TCZ84" s="589" t="s">
        <v>60</v>
      </c>
      <c r="TDA84" s="589" t="s">
        <v>60</v>
      </c>
      <c r="TDB84" s="589" t="s">
        <v>60</v>
      </c>
      <c r="TDC84" s="589" t="s">
        <v>60</v>
      </c>
      <c r="TDD84" s="589" t="s">
        <v>60</v>
      </c>
      <c r="TDE84" s="589" t="s">
        <v>60</v>
      </c>
      <c r="TDF84" s="589" t="s">
        <v>60</v>
      </c>
      <c r="TDG84" s="589" t="s">
        <v>60</v>
      </c>
      <c r="TDH84" s="589" t="s">
        <v>60</v>
      </c>
      <c r="TDI84" s="589" t="s">
        <v>60</v>
      </c>
      <c r="TDJ84" s="589" t="s">
        <v>60</v>
      </c>
      <c r="TDK84" s="589" t="s">
        <v>60</v>
      </c>
      <c r="TDL84" s="589" t="s">
        <v>60</v>
      </c>
      <c r="TDM84" s="589" t="s">
        <v>60</v>
      </c>
      <c r="TDN84" s="589" t="s">
        <v>60</v>
      </c>
      <c r="TDO84" s="589" t="s">
        <v>60</v>
      </c>
      <c r="TDP84" s="589" t="s">
        <v>60</v>
      </c>
      <c r="TDQ84" s="589" t="s">
        <v>60</v>
      </c>
      <c r="TDR84" s="589" t="s">
        <v>60</v>
      </c>
      <c r="TDS84" s="589" t="s">
        <v>60</v>
      </c>
      <c r="TDT84" s="589" t="s">
        <v>60</v>
      </c>
      <c r="TDU84" s="589" t="s">
        <v>60</v>
      </c>
      <c r="TDV84" s="589" t="s">
        <v>60</v>
      </c>
      <c r="TDW84" s="589" t="s">
        <v>60</v>
      </c>
      <c r="TDX84" s="589" t="s">
        <v>60</v>
      </c>
      <c r="TDY84" s="589" t="s">
        <v>60</v>
      </c>
      <c r="TDZ84" s="589" t="s">
        <v>60</v>
      </c>
      <c r="TEA84" s="589" t="s">
        <v>60</v>
      </c>
      <c r="TEB84" s="589" t="s">
        <v>60</v>
      </c>
      <c r="TEC84" s="589" t="s">
        <v>60</v>
      </c>
      <c r="TED84" s="589" t="s">
        <v>60</v>
      </c>
      <c r="TEE84" s="589" t="s">
        <v>60</v>
      </c>
      <c r="TEF84" s="589" t="s">
        <v>60</v>
      </c>
      <c r="TEG84" s="589" t="s">
        <v>60</v>
      </c>
      <c r="TEH84" s="589" t="s">
        <v>60</v>
      </c>
      <c r="TEI84" s="589" t="s">
        <v>60</v>
      </c>
      <c r="TEJ84" s="589" t="s">
        <v>60</v>
      </c>
      <c r="TEK84" s="589" t="s">
        <v>60</v>
      </c>
      <c r="TEL84" s="589" t="s">
        <v>60</v>
      </c>
      <c r="TEM84" s="589" t="s">
        <v>60</v>
      </c>
      <c r="TEN84" s="589" t="s">
        <v>60</v>
      </c>
      <c r="TEO84" s="589" t="s">
        <v>60</v>
      </c>
      <c r="TEP84" s="589" t="s">
        <v>60</v>
      </c>
      <c r="TEQ84" s="589" t="s">
        <v>60</v>
      </c>
      <c r="TER84" s="589" t="s">
        <v>60</v>
      </c>
      <c r="TES84" s="589" t="s">
        <v>60</v>
      </c>
      <c r="TET84" s="589" t="s">
        <v>60</v>
      </c>
      <c r="TEU84" s="589" t="s">
        <v>60</v>
      </c>
      <c r="TEV84" s="589" t="s">
        <v>60</v>
      </c>
      <c r="TEW84" s="589" t="s">
        <v>60</v>
      </c>
      <c r="TEX84" s="589" t="s">
        <v>60</v>
      </c>
      <c r="TEY84" s="589" t="s">
        <v>60</v>
      </c>
      <c r="TEZ84" s="589" t="s">
        <v>60</v>
      </c>
      <c r="TFA84" s="589" t="s">
        <v>60</v>
      </c>
      <c r="TFB84" s="589" t="s">
        <v>60</v>
      </c>
      <c r="TFC84" s="589" t="s">
        <v>60</v>
      </c>
      <c r="TFD84" s="589" t="s">
        <v>60</v>
      </c>
      <c r="TFE84" s="589" t="s">
        <v>60</v>
      </c>
      <c r="TFF84" s="589" t="s">
        <v>60</v>
      </c>
      <c r="TFG84" s="589" t="s">
        <v>60</v>
      </c>
      <c r="TFH84" s="589" t="s">
        <v>60</v>
      </c>
      <c r="TFI84" s="589" t="s">
        <v>60</v>
      </c>
      <c r="TFJ84" s="589" t="s">
        <v>60</v>
      </c>
      <c r="TFK84" s="589" t="s">
        <v>60</v>
      </c>
      <c r="TFL84" s="589" t="s">
        <v>60</v>
      </c>
      <c r="TFM84" s="589" t="s">
        <v>60</v>
      </c>
      <c r="TFN84" s="589" t="s">
        <v>60</v>
      </c>
      <c r="TFO84" s="589" t="s">
        <v>60</v>
      </c>
      <c r="TFP84" s="589" t="s">
        <v>60</v>
      </c>
      <c r="TFQ84" s="589" t="s">
        <v>60</v>
      </c>
      <c r="TFR84" s="589" t="s">
        <v>60</v>
      </c>
      <c r="TFS84" s="589" t="s">
        <v>60</v>
      </c>
      <c r="TFT84" s="589" t="s">
        <v>60</v>
      </c>
      <c r="TFU84" s="589" t="s">
        <v>60</v>
      </c>
      <c r="TFV84" s="589" t="s">
        <v>60</v>
      </c>
      <c r="TFW84" s="589" t="s">
        <v>60</v>
      </c>
      <c r="TFX84" s="589" t="s">
        <v>60</v>
      </c>
      <c r="TFY84" s="589" t="s">
        <v>60</v>
      </c>
      <c r="TFZ84" s="589" t="s">
        <v>60</v>
      </c>
      <c r="TGA84" s="589" t="s">
        <v>60</v>
      </c>
      <c r="TGB84" s="589" t="s">
        <v>60</v>
      </c>
      <c r="TGC84" s="589" t="s">
        <v>60</v>
      </c>
      <c r="TGD84" s="589" t="s">
        <v>60</v>
      </c>
      <c r="TGE84" s="589" t="s">
        <v>60</v>
      </c>
      <c r="TGF84" s="589" t="s">
        <v>60</v>
      </c>
      <c r="TGG84" s="589" t="s">
        <v>60</v>
      </c>
      <c r="TGH84" s="589" t="s">
        <v>60</v>
      </c>
      <c r="TGI84" s="589" t="s">
        <v>60</v>
      </c>
      <c r="TGJ84" s="589" t="s">
        <v>60</v>
      </c>
      <c r="TGK84" s="589" t="s">
        <v>60</v>
      </c>
      <c r="TGL84" s="589" t="s">
        <v>60</v>
      </c>
      <c r="TGM84" s="589" t="s">
        <v>60</v>
      </c>
      <c r="TGN84" s="589" t="s">
        <v>60</v>
      </c>
      <c r="TGO84" s="589" t="s">
        <v>60</v>
      </c>
      <c r="TGP84" s="589" t="s">
        <v>60</v>
      </c>
      <c r="TGQ84" s="589" t="s">
        <v>60</v>
      </c>
      <c r="TGR84" s="589" t="s">
        <v>60</v>
      </c>
      <c r="TGS84" s="589" t="s">
        <v>60</v>
      </c>
      <c r="TGT84" s="589" t="s">
        <v>60</v>
      </c>
      <c r="TGU84" s="589" t="s">
        <v>60</v>
      </c>
      <c r="TGV84" s="589" t="s">
        <v>60</v>
      </c>
      <c r="TGW84" s="589" t="s">
        <v>60</v>
      </c>
      <c r="TGX84" s="589" t="s">
        <v>60</v>
      </c>
      <c r="TGY84" s="589" t="s">
        <v>60</v>
      </c>
      <c r="TGZ84" s="589" t="s">
        <v>60</v>
      </c>
      <c r="THA84" s="589" t="s">
        <v>60</v>
      </c>
      <c r="THB84" s="589" t="s">
        <v>60</v>
      </c>
      <c r="THC84" s="589" t="s">
        <v>60</v>
      </c>
      <c r="THD84" s="589" t="s">
        <v>60</v>
      </c>
      <c r="THE84" s="589" t="s">
        <v>60</v>
      </c>
      <c r="THF84" s="589" t="s">
        <v>60</v>
      </c>
      <c r="THG84" s="589" t="s">
        <v>60</v>
      </c>
      <c r="THH84" s="589" t="s">
        <v>60</v>
      </c>
      <c r="THI84" s="589" t="s">
        <v>60</v>
      </c>
      <c r="THJ84" s="589" t="s">
        <v>60</v>
      </c>
      <c r="THK84" s="589" t="s">
        <v>60</v>
      </c>
      <c r="THL84" s="589" t="s">
        <v>60</v>
      </c>
      <c r="THM84" s="589" t="s">
        <v>60</v>
      </c>
      <c r="THN84" s="589" t="s">
        <v>60</v>
      </c>
      <c r="THO84" s="589" t="s">
        <v>60</v>
      </c>
      <c r="THP84" s="589" t="s">
        <v>60</v>
      </c>
      <c r="THQ84" s="589" t="s">
        <v>60</v>
      </c>
      <c r="THR84" s="589" t="s">
        <v>60</v>
      </c>
      <c r="THS84" s="589" t="s">
        <v>60</v>
      </c>
      <c r="THT84" s="589" t="s">
        <v>60</v>
      </c>
      <c r="THU84" s="589" t="s">
        <v>60</v>
      </c>
      <c r="THV84" s="589" t="s">
        <v>60</v>
      </c>
      <c r="THW84" s="589" t="s">
        <v>60</v>
      </c>
      <c r="THX84" s="589" t="s">
        <v>60</v>
      </c>
      <c r="THY84" s="589" t="s">
        <v>60</v>
      </c>
      <c r="THZ84" s="589" t="s">
        <v>60</v>
      </c>
      <c r="TIA84" s="589" t="s">
        <v>60</v>
      </c>
      <c r="TIB84" s="589" t="s">
        <v>60</v>
      </c>
      <c r="TIC84" s="589" t="s">
        <v>60</v>
      </c>
      <c r="TID84" s="589" t="s">
        <v>60</v>
      </c>
      <c r="TIE84" s="589" t="s">
        <v>60</v>
      </c>
      <c r="TIF84" s="589" t="s">
        <v>60</v>
      </c>
      <c r="TIG84" s="589" t="s">
        <v>60</v>
      </c>
      <c r="TIH84" s="589" t="s">
        <v>60</v>
      </c>
      <c r="TII84" s="589" t="s">
        <v>60</v>
      </c>
      <c r="TIJ84" s="589" t="s">
        <v>60</v>
      </c>
      <c r="TIK84" s="589" t="s">
        <v>60</v>
      </c>
      <c r="TIL84" s="589" t="s">
        <v>60</v>
      </c>
      <c r="TIM84" s="589" t="s">
        <v>60</v>
      </c>
      <c r="TIN84" s="589" t="s">
        <v>60</v>
      </c>
      <c r="TIO84" s="589" t="s">
        <v>60</v>
      </c>
      <c r="TIP84" s="589" t="s">
        <v>60</v>
      </c>
      <c r="TIQ84" s="589" t="s">
        <v>60</v>
      </c>
      <c r="TIR84" s="589" t="s">
        <v>60</v>
      </c>
      <c r="TIS84" s="589" t="s">
        <v>60</v>
      </c>
      <c r="TIT84" s="589" t="s">
        <v>60</v>
      </c>
      <c r="TIU84" s="589" t="s">
        <v>60</v>
      </c>
      <c r="TIV84" s="589" t="s">
        <v>60</v>
      </c>
      <c r="TIW84" s="589" t="s">
        <v>60</v>
      </c>
      <c r="TIX84" s="589" t="s">
        <v>60</v>
      </c>
      <c r="TIY84" s="589" t="s">
        <v>60</v>
      </c>
      <c r="TIZ84" s="589" t="s">
        <v>60</v>
      </c>
      <c r="TJA84" s="589" t="s">
        <v>60</v>
      </c>
      <c r="TJB84" s="589" t="s">
        <v>60</v>
      </c>
      <c r="TJC84" s="589" t="s">
        <v>60</v>
      </c>
      <c r="TJD84" s="589" t="s">
        <v>60</v>
      </c>
      <c r="TJE84" s="589" t="s">
        <v>60</v>
      </c>
      <c r="TJF84" s="589" t="s">
        <v>60</v>
      </c>
      <c r="TJG84" s="589" t="s">
        <v>60</v>
      </c>
      <c r="TJH84" s="589" t="s">
        <v>60</v>
      </c>
      <c r="TJI84" s="589" t="s">
        <v>60</v>
      </c>
      <c r="TJJ84" s="589" t="s">
        <v>60</v>
      </c>
      <c r="TJK84" s="589" t="s">
        <v>60</v>
      </c>
      <c r="TJL84" s="589" t="s">
        <v>60</v>
      </c>
      <c r="TJM84" s="589" t="s">
        <v>60</v>
      </c>
      <c r="TJN84" s="589" t="s">
        <v>60</v>
      </c>
      <c r="TJO84" s="589" t="s">
        <v>60</v>
      </c>
      <c r="TJP84" s="589" t="s">
        <v>60</v>
      </c>
      <c r="TJQ84" s="589" t="s">
        <v>60</v>
      </c>
      <c r="TJR84" s="589" t="s">
        <v>60</v>
      </c>
      <c r="TJS84" s="589" t="s">
        <v>60</v>
      </c>
      <c r="TJT84" s="589" t="s">
        <v>60</v>
      </c>
      <c r="TJU84" s="589" t="s">
        <v>60</v>
      </c>
      <c r="TJV84" s="589" t="s">
        <v>60</v>
      </c>
      <c r="TJW84" s="589" t="s">
        <v>60</v>
      </c>
      <c r="TJX84" s="589" t="s">
        <v>60</v>
      </c>
      <c r="TJY84" s="589" t="s">
        <v>60</v>
      </c>
      <c r="TJZ84" s="589" t="s">
        <v>60</v>
      </c>
      <c r="TKA84" s="589" t="s">
        <v>60</v>
      </c>
      <c r="TKB84" s="589" t="s">
        <v>60</v>
      </c>
      <c r="TKC84" s="589" t="s">
        <v>60</v>
      </c>
      <c r="TKD84" s="589" t="s">
        <v>60</v>
      </c>
      <c r="TKE84" s="589" t="s">
        <v>60</v>
      </c>
      <c r="TKF84" s="589" t="s">
        <v>60</v>
      </c>
      <c r="TKG84" s="589" t="s">
        <v>60</v>
      </c>
      <c r="TKH84" s="589" t="s">
        <v>60</v>
      </c>
      <c r="TKI84" s="589" t="s">
        <v>60</v>
      </c>
      <c r="TKJ84" s="589" t="s">
        <v>60</v>
      </c>
      <c r="TKK84" s="589" t="s">
        <v>60</v>
      </c>
      <c r="TKL84" s="589" t="s">
        <v>60</v>
      </c>
      <c r="TKM84" s="589" t="s">
        <v>60</v>
      </c>
      <c r="TKN84" s="589" t="s">
        <v>60</v>
      </c>
      <c r="TKO84" s="589" t="s">
        <v>60</v>
      </c>
      <c r="TKP84" s="589" t="s">
        <v>60</v>
      </c>
      <c r="TKQ84" s="589" t="s">
        <v>60</v>
      </c>
      <c r="TKR84" s="589" t="s">
        <v>60</v>
      </c>
      <c r="TKS84" s="589" t="s">
        <v>60</v>
      </c>
      <c r="TKT84" s="589" t="s">
        <v>60</v>
      </c>
      <c r="TKU84" s="589" t="s">
        <v>60</v>
      </c>
      <c r="TKV84" s="589" t="s">
        <v>60</v>
      </c>
      <c r="TKW84" s="589" t="s">
        <v>60</v>
      </c>
      <c r="TKX84" s="589" t="s">
        <v>60</v>
      </c>
      <c r="TKY84" s="589" t="s">
        <v>60</v>
      </c>
      <c r="TKZ84" s="589" t="s">
        <v>60</v>
      </c>
      <c r="TLA84" s="589" t="s">
        <v>60</v>
      </c>
      <c r="TLB84" s="589" t="s">
        <v>60</v>
      </c>
      <c r="TLC84" s="589" t="s">
        <v>60</v>
      </c>
      <c r="TLD84" s="589" t="s">
        <v>60</v>
      </c>
      <c r="TLE84" s="589" t="s">
        <v>60</v>
      </c>
      <c r="TLF84" s="589" t="s">
        <v>60</v>
      </c>
      <c r="TLG84" s="589" t="s">
        <v>60</v>
      </c>
      <c r="TLH84" s="589" t="s">
        <v>60</v>
      </c>
      <c r="TLI84" s="589" t="s">
        <v>60</v>
      </c>
      <c r="TLJ84" s="589" t="s">
        <v>60</v>
      </c>
      <c r="TLK84" s="589" t="s">
        <v>60</v>
      </c>
      <c r="TLL84" s="589" t="s">
        <v>60</v>
      </c>
      <c r="TLM84" s="589" t="s">
        <v>60</v>
      </c>
      <c r="TLN84" s="589" t="s">
        <v>60</v>
      </c>
      <c r="TLO84" s="589" t="s">
        <v>60</v>
      </c>
      <c r="TLP84" s="589" t="s">
        <v>60</v>
      </c>
      <c r="TLQ84" s="589" t="s">
        <v>60</v>
      </c>
      <c r="TLR84" s="589" t="s">
        <v>60</v>
      </c>
      <c r="TLS84" s="589" t="s">
        <v>60</v>
      </c>
      <c r="TLT84" s="589" t="s">
        <v>60</v>
      </c>
      <c r="TLU84" s="589" t="s">
        <v>60</v>
      </c>
      <c r="TLV84" s="589" t="s">
        <v>60</v>
      </c>
      <c r="TLW84" s="589" t="s">
        <v>60</v>
      </c>
      <c r="TLX84" s="589" t="s">
        <v>60</v>
      </c>
      <c r="TLY84" s="589" t="s">
        <v>60</v>
      </c>
      <c r="TLZ84" s="589" t="s">
        <v>60</v>
      </c>
      <c r="TMA84" s="589" t="s">
        <v>60</v>
      </c>
      <c r="TMB84" s="589" t="s">
        <v>60</v>
      </c>
      <c r="TMC84" s="589" t="s">
        <v>60</v>
      </c>
      <c r="TMD84" s="589" t="s">
        <v>60</v>
      </c>
      <c r="TME84" s="589" t="s">
        <v>60</v>
      </c>
      <c r="TMF84" s="589" t="s">
        <v>60</v>
      </c>
      <c r="TMG84" s="589" t="s">
        <v>60</v>
      </c>
      <c r="TMH84" s="589" t="s">
        <v>60</v>
      </c>
      <c r="TMI84" s="589" t="s">
        <v>60</v>
      </c>
      <c r="TMJ84" s="589" t="s">
        <v>60</v>
      </c>
      <c r="TMK84" s="589" t="s">
        <v>60</v>
      </c>
      <c r="TML84" s="589" t="s">
        <v>60</v>
      </c>
      <c r="TMM84" s="589" t="s">
        <v>60</v>
      </c>
      <c r="TMN84" s="589" t="s">
        <v>60</v>
      </c>
      <c r="TMO84" s="589" t="s">
        <v>60</v>
      </c>
      <c r="TMP84" s="589" t="s">
        <v>60</v>
      </c>
      <c r="TMQ84" s="589" t="s">
        <v>60</v>
      </c>
      <c r="TMR84" s="589" t="s">
        <v>60</v>
      </c>
      <c r="TMS84" s="589" t="s">
        <v>60</v>
      </c>
      <c r="TMT84" s="589" t="s">
        <v>60</v>
      </c>
      <c r="TMU84" s="589" t="s">
        <v>60</v>
      </c>
      <c r="TMV84" s="589" t="s">
        <v>60</v>
      </c>
      <c r="TMW84" s="589" t="s">
        <v>60</v>
      </c>
      <c r="TMX84" s="589" t="s">
        <v>60</v>
      </c>
      <c r="TMY84" s="589" t="s">
        <v>60</v>
      </c>
      <c r="TMZ84" s="589" t="s">
        <v>60</v>
      </c>
      <c r="TNA84" s="589" t="s">
        <v>60</v>
      </c>
      <c r="TNB84" s="589" t="s">
        <v>60</v>
      </c>
      <c r="TNC84" s="589" t="s">
        <v>60</v>
      </c>
      <c r="TND84" s="589" t="s">
        <v>60</v>
      </c>
      <c r="TNE84" s="589" t="s">
        <v>60</v>
      </c>
      <c r="TNF84" s="589" t="s">
        <v>60</v>
      </c>
      <c r="TNG84" s="589" t="s">
        <v>60</v>
      </c>
      <c r="TNH84" s="589" t="s">
        <v>60</v>
      </c>
      <c r="TNI84" s="589" t="s">
        <v>60</v>
      </c>
      <c r="TNJ84" s="589" t="s">
        <v>60</v>
      </c>
      <c r="TNK84" s="589" t="s">
        <v>60</v>
      </c>
      <c r="TNL84" s="589" t="s">
        <v>60</v>
      </c>
      <c r="TNM84" s="589" t="s">
        <v>60</v>
      </c>
      <c r="TNN84" s="589" t="s">
        <v>60</v>
      </c>
      <c r="TNO84" s="589" t="s">
        <v>60</v>
      </c>
      <c r="TNP84" s="589" t="s">
        <v>60</v>
      </c>
      <c r="TNQ84" s="589" t="s">
        <v>60</v>
      </c>
      <c r="TNR84" s="589" t="s">
        <v>60</v>
      </c>
      <c r="TNS84" s="589" t="s">
        <v>60</v>
      </c>
      <c r="TNT84" s="589" t="s">
        <v>60</v>
      </c>
      <c r="TNU84" s="589" t="s">
        <v>60</v>
      </c>
      <c r="TNV84" s="589" t="s">
        <v>60</v>
      </c>
      <c r="TNW84" s="589" t="s">
        <v>60</v>
      </c>
      <c r="TNX84" s="589" t="s">
        <v>60</v>
      </c>
      <c r="TNY84" s="589" t="s">
        <v>60</v>
      </c>
      <c r="TNZ84" s="589" t="s">
        <v>60</v>
      </c>
      <c r="TOA84" s="589" t="s">
        <v>60</v>
      </c>
      <c r="TOB84" s="589" t="s">
        <v>60</v>
      </c>
      <c r="TOC84" s="589" t="s">
        <v>60</v>
      </c>
      <c r="TOD84" s="589" t="s">
        <v>60</v>
      </c>
      <c r="TOE84" s="589" t="s">
        <v>60</v>
      </c>
      <c r="TOF84" s="589" t="s">
        <v>60</v>
      </c>
      <c r="TOG84" s="589" t="s">
        <v>60</v>
      </c>
      <c r="TOH84" s="589" t="s">
        <v>60</v>
      </c>
      <c r="TOI84" s="589" t="s">
        <v>60</v>
      </c>
      <c r="TOJ84" s="589" t="s">
        <v>60</v>
      </c>
      <c r="TOK84" s="589" t="s">
        <v>60</v>
      </c>
      <c r="TOL84" s="589" t="s">
        <v>60</v>
      </c>
      <c r="TOM84" s="589" t="s">
        <v>60</v>
      </c>
      <c r="TON84" s="589" t="s">
        <v>60</v>
      </c>
      <c r="TOO84" s="589" t="s">
        <v>60</v>
      </c>
      <c r="TOP84" s="589" t="s">
        <v>60</v>
      </c>
      <c r="TOQ84" s="589" t="s">
        <v>60</v>
      </c>
      <c r="TOR84" s="589" t="s">
        <v>60</v>
      </c>
      <c r="TOS84" s="589" t="s">
        <v>60</v>
      </c>
      <c r="TOT84" s="589" t="s">
        <v>60</v>
      </c>
      <c r="TOU84" s="589" t="s">
        <v>60</v>
      </c>
      <c r="TOV84" s="589" t="s">
        <v>60</v>
      </c>
      <c r="TOW84" s="589" t="s">
        <v>60</v>
      </c>
      <c r="TOX84" s="589" t="s">
        <v>60</v>
      </c>
      <c r="TOY84" s="589" t="s">
        <v>60</v>
      </c>
      <c r="TOZ84" s="589" t="s">
        <v>60</v>
      </c>
      <c r="TPA84" s="589" t="s">
        <v>60</v>
      </c>
      <c r="TPB84" s="589" t="s">
        <v>60</v>
      </c>
      <c r="TPC84" s="589" t="s">
        <v>60</v>
      </c>
      <c r="TPD84" s="589" t="s">
        <v>60</v>
      </c>
      <c r="TPE84" s="589" t="s">
        <v>60</v>
      </c>
      <c r="TPF84" s="589" t="s">
        <v>60</v>
      </c>
      <c r="TPG84" s="589" t="s">
        <v>60</v>
      </c>
      <c r="TPH84" s="589" t="s">
        <v>60</v>
      </c>
      <c r="TPI84" s="589" t="s">
        <v>60</v>
      </c>
      <c r="TPJ84" s="589" t="s">
        <v>60</v>
      </c>
      <c r="TPK84" s="589" t="s">
        <v>60</v>
      </c>
      <c r="TPL84" s="589" t="s">
        <v>60</v>
      </c>
      <c r="TPM84" s="589" t="s">
        <v>60</v>
      </c>
      <c r="TPN84" s="589" t="s">
        <v>60</v>
      </c>
      <c r="TPO84" s="589" t="s">
        <v>60</v>
      </c>
      <c r="TPP84" s="589" t="s">
        <v>60</v>
      </c>
      <c r="TPQ84" s="589" t="s">
        <v>60</v>
      </c>
      <c r="TPR84" s="589" t="s">
        <v>60</v>
      </c>
      <c r="TPS84" s="589" t="s">
        <v>60</v>
      </c>
      <c r="TPT84" s="589" t="s">
        <v>60</v>
      </c>
      <c r="TPU84" s="589" t="s">
        <v>60</v>
      </c>
      <c r="TPV84" s="589" t="s">
        <v>60</v>
      </c>
      <c r="TPW84" s="589" t="s">
        <v>60</v>
      </c>
      <c r="TPX84" s="589" t="s">
        <v>60</v>
      </c>
      <c r="TPY84" s="589" t="s">
        <v>60</v>
      </c>
      <c r="TPZ84" s="589" t="s">
        <v>60</v>
      </c>
      <c r="TQA84" s="589" t="s">
        <v>60</v>
      </c>
      <c r="TQB84" s="589" t="s">
        <v>60</v>
      </c>
      <c r="TQC84" s="589" t="s">
        <v>60</v>
      </c>
      <c r="TQD84" s="589" t="s">
        <v>60</v>
      </c>
      <c r="TQE84" s="589" t="s">
        <v>60</v>
      </c>
      <c r="TQF84" s="589" t="s">
        <v>60</v>
      </c>
      <c r="TQG84" s="589" t="s">
        <v>60</v>
      </c>
      <c r="TQH84" s="589" t="s">
        <v>60</v>
      </c>
      <c r="TQI84" s="589" t="s">
        <v>60</v>
      </c>
      <c r="TQJ84" s="589" t="s">
        <v>60</v>
      </c>
      <c r="TQK84" s="589" t="s">
        <v>60</v>
      </c>
      <c r="TQL84" s="589" t="s">
        <v>60</v>
      </c>
      <c r="TQM84" s="589" t="s">
        <v>60</v>
      </c>
      <c r="TQN84" s="589" t="s">
        <v>60</v>
      </c>
      <c r="TQO84" s="589" t="s">
        <v>60</v>
      </c>
      <c r="TQP84" s="589" t="s">
        <v>60</v>
      </c>
      <c r="TQQ84" s="589" t="s">
        <v>60</v>
      </c>
      <c r="TQR84" s="589" t="s">
        <v>60</v>
      </c>
      <c r="TQS84" s="589" t="s">
        <v>60</v>
      </c>
      <c r="TQT84" s="589" t="s">
        <v>60</v>
      </c>
      <c r="TQU84" s="589" t="s">
        <v>60</v>
      </c>
      <c r="TQV84" s="589" t="s">
        <v>60</v>
      </c>
      <c r="TQW84" s="589" t="s">
        <v>60</v>
      </c>
      <c r="TQX84" s="589" t="s">
        <v>60</v>
      </c>
      <c r="TQY84" s="589" t="s">
        <v>60</v>
      </c>
      <c r="TQZ84" s="589" t="s">
        <v>60</v>
      </c>
      <c r="TRA84" s="589" t="s">
        <v>60</v>
      </c>
      <c r="TRB84" s="589" t="s">
        <v>60</v>
      </c>
      <c r="TRC84" s="589" t="s">
        <v>60</v>
      </c>
      <c r="TRD84" s="589" t="s">
        <v>60</v>
      </c>
      <c r="TRE84" s="589" t="s">
        <v>60</v>
      </c>
      <c r="TRF84" s="589" t="s">
        <v>60</v>
      </c>
      <c r="TRG84" s="589" t="s">
        <v>60</v>
      </c>
      <c r="TRH84" s="589" t="s">
        <v>60</v>
      </c>
      <c r="TRI84" s="589" t="s">
        <v>60</v>
      </c>
      <c r="TRJ84" s="589" t="s">
        <v>60</v>
      </c>
      <c r="TRK84" s="589" t="s">
        <v>60</v>
      </c>
      <c r="TRL84" s="589" t="s">
        <v>60</v>
      </c>
      <c r="TRM84" s="589" t="s">
        <v>60</v>
      </c>
      <c r="TRN84" s="589" t="s">
        <v>60</v>
      </c>
      <c r="TRO84" s="589" t="s">
        <v>60</v>
      </c>
      <c r="TRP84" s="589" t="s">
        <v>60</v>
      </c>
      <c r="TRQ84" s="589" t="s">
        <v>60</v>
      </c>
      <c r="TRR84" s="589" t="s">
        <v>60</v>
      </c>
      <c r="TRS84" s="589" t="s">
        <v>60</v>
      </c>
      <c r="TRT84" s="589" t="s">
        <v>60</v>
      </c>
      <c r="TRU84" s="589" t="s">
        <v>60</v>
      </c>
      <c r="TRV84" s="589" t="s">
        <v>60</v>
      </c>
      <c r="TRW84" s="589" t="s">
        <v>60</v>
      </c>
      <c r="TRX84" s="589" t="s">
        <v>60</v>
      </c>
      <c r="TRY84" s="589" t="s">
        <v>60</v>
      </c>
      <c r="TRZ84" s="589" t="s">
        <v>60</v>
      </c>
      <c r="TSA84" s="589" t="s">
        <v>60</v>
      </c>
      <c r="TSB84" s="589" t="s">
        <v>60</v>
      </c>
      <c r="TSC84" s="589" t="s">
        <v>60</v>
      </c>
      <c r="TSD84" s="589" t="s">
        <v>60</v>
      </c>
      <c r="TSE84" s="589" t="s">
        <v>60</v>
      </c>
      <c r="TSF84" s="589" t="s">
        <v>60</v>
      </c>
      <c r="TSG84" s="589" t="s">
        <v>60</v>
      </c>
      <c r="TSH84" s="589" t="s">
        <v>60</v>
      </c>
      <c r="TSI84" s="589" t="s">
        <v>60</v>
      </c>
      <c r="TSJ84" s="589" t="s">
        <v>60</v>
      </c>
      <c r="TSK84" s="589" t="s">
        <v>60</v>
      </c>
      <c r="TSL84" s="589" t="s">
        <v>60</v>
      </c>
      <c r="TSM84" s="589" t="s">
        <v>60</v>
      </c>
      <c r="TSN84" s="589" t="s">
        <v>60</v>
      </c>
      <c r="TSO84" s="589" t="s">
        <v>60</v>
      </c>
      <c r="TSP84" s="589" t="s">
        <v>60</v>
      </c>
      <c r="TSQ84" s="589" t="s">
        <v>60</v>
      </c>
      <c r="TSR84" s="589" t="s">
        <v>60</v>
      </c>
      <c r="TSS84" s="589" t="s">
        <v>60</v>
      </c>
      <c r="TST84" s="589" t="s">
        <v>60</v>
      </c>
      <c r="TSU84" s="589" t="s">
        <v>60</v>
      </c>
      <c r="TSV84" s="589" t="s">
        <v>60</v>
      </c>
      <c r="TSW84" s="589" t="s">
        <v>60</v>
      </c>
      <c r="TSX84" s="589" t="s">
        <v>60</v>
      </c>
      <c r="TSY84" s="589" t="s">
        <v>60</v>
      </c>
      <c r="TSZ84" s="589" t="s">
        <v>60</v>
      </c>
      <c r="TTA84" s="589" t="s">
        <v>60</v>
      </c>
      <c r="TTB84" s="589" t="s">
        <v>60</v>
      </c>
      <c r="TTC84" s="589" t="s">
        <v>60</v>
      </c>
      <c r="TTD84" s="589" t="s">
        <v>60</v>
      </c>
      <c r="TTE84" s="589" t="s">
        <v>60</v>
      </c>
      <c r="TTF84" s="589" t="s">
        <v>60</v>
      </c>
      <c r="TTG84" s="589" t="s">
        <v>60</v>
      </c>
      <c r="TTH84" s="589" t="s">
        <v>60</v>
      </c>
      <c r="TTI84" s="589" t="s">
        <v>60</v>
      </c>
      <c r="TTJ84" s="589" t="s">
        <v>60</v>
      </c>
      <c r="TTK84" s="589" t="s">
        <v>60</v>
      </c>
      <c r="TTL84" s="589" t="s">
        <v>60</v>
      </c>
      <c r="TTM84" s="589" t="s">
        <v>60</v>
      </c>
      <c r="TTN84" s="589" t="s">
        <v>60</v>
      </c>
      <c r="TTO84" s="589" t="s">
        <v>60</v>
      </c>
      <c r="TTP84" s="589" t="s">
        <v>60</v>
      </c>
      <c r="TTQ84" s="589" t="s">
        <v>60</v>
      </c>
      <c r="TTR84" s="589" t="s">
        <v>60</v>
      </c>
      <c r="TTS84" s="589" t="s">
        <v>60</v>
      </c>
      <c r="TTT84" s="589" t="s">
        <v>60</v>
      </c>
      <c r="TTU84" s="589" t="s">
        <v>60</v>
      </c>
      <c r="TTV84" s="589" t="s">
        <v>60</v>
      </c>
      <c r="TTW84" s="589" t="s">
        <v>60</v>
      </c>
      <c r="TTX84" s="589" t="s">
        <v>60</v>
      </c>
      <c r="TTY84" s="589" t="s">
        <v>60</v>
      </c>
      <c r="TTZ84" s="589" t="s">
        <v>60</v>
      </c>
      <c r="TUA84" s="589" t="s">
        <v>60</v>
      </c>
      <c r="TUB84" s="589" t="s">
        <v>60</v>
      </c>
      <c r="TUC84" s="589" t="s">
        <v>60</v>
      </c>
      <c r="TUD84" s="589" t="s">
        <v>60</v>
      </c>
      <c r="TUE84" s="589" t="s">
        <v>60</v>
      </c>
      <c r="TUF84" s="589" t="s">
        <v>60</v>
      </c>
      <c r="TUG84" s="589" t="s">
        <v>60</v>
      </c>
      <c r="TUH84" s="589" t="s">
        <v>60</v>
      </c>
      <c r="TUI84" s="589" t="s">
        <v>60</v>
      </c>
      <c r="TUJ84" s="589" t="s">
        <v>60</v>
      </c>
      <c r="TUK84" s="589" t="s">
        <v>60</v>
      </c>
      <c r="TUL84" s="589" t="s">
        <v>60</v>
      </c>
      <c r="TUM84" s="589" t="s">
        <v>60</v>
      </c>
      <c r="TUN84" s="589" t="s">
        <v>60</v>
      </c>
      <c r="TUO84" s="589" t="s">
        <v>60</v>
      </c>
      <c r="TUP84" s="589" t="s">
        <v>60</v>
      </c>
      <c r="TUQ84" s="589" t="s">
        <v>60</v>
      </c>
      <c r="TUR84" s="589" t="s">
        <v>60</v>
      </c>
      <c r="TUS84" s="589" t="s">
        <v>60</v>
      </c>
      <c r="TUT84" s="589" t="s">
        <v>60</v>
      </c>
      <c r="TUU84" s="589" t="s">
        <v>60</v>
      </c>
      <c r="TUV84" s="589" t="s">
        <v>60</v>
      </c>
      <c r="TUW84" s="589" t="s">
        <v>60</v>
      </c>
      <c r="TUX84" s="589" t="s">
        <v>60</v>
      </c>
      <c r="TUY84" s="589" t="s">
        <v>60</v>
      </c>
      <c r="TUZ84" s="589" t="s">
        <v>60</v>
      </c>
      <c r="TVA84" s="589" t="s">
        <v>60</v>
      </c>
      <c r="TVB84" s="589" t="s">
        <v>60</v>
      </c>
      <c r="TVC84" s="589" t="s">
        <v>60</v>
      </c>
      <c r="TVD84" s="589" t="s">
        <v>60</v>
      </c>
      <c r="TVE84" s="589" t="s">
        <v>60</v>
      </c>
      <c r="TVF84" s="589" t="s">
        <v>60</v>
      </c>
      <c r="TVG84" s="589" t="s">
        <v>60</v>
      </c>
      <c r="TVH84" s="589" t="s">
        <v>60</v>
      </c>
      <c r="TVI84" s="589" t="s">
        <v>60</v>
      </c>
      <c r="TVJ84" s="589" t="s">
        <v>60</v>
      </c>
      <c r="TVK84" s="589" t="s">
        <v>60</v>
      </c>
      <c r="TVL84" s="589" t="s">
        <v>60</v>
      </c>
      <c r="TVM84" s="589" t="s">
        <v>60</v>
      </c>
      <c r="TVN84" s="589" t="s">
        <v>60</v>
      </c>
      <c r="TVO84" s="589" t="s">
        <v>60</v>
      </c>
      <c r="TVP84" s="589" t="s">
        <v>60</v>
      </c>
      <c r="TVQ84" s="589" t="s">
        <v>60</v>
      </c>
      <c r="TVR84" s="589" t="s">
        <v>60</v>
      </c>
      <c r="TVS84" s="589" t="s">
        <v>60</v>
      </c>
      <c r="TVT84" s="589" t="s">
        <v>60</v>
      </c>
      <c r="TVU84" s="589" t="s">
        <v>60</v>
      </c>
      <c r="TVV84" s="589" t="s">
        <v>60</v>
      </c>
      <c r="TVW84" s="589" t="s">
        <v>60</v>
      </c>
      <c r="TVX84" s="589" t="s">
        <v>60</v>
      </c>
      <c r="TVY84" s="589" t="s">
        <v>60</v>
      </c>
      <c r="TVZ84" s="589" t="s">
        <v>60</v>
      </c>
      <c r="TWA84" s="589" t="s">
        <v>60</v>
      </c>
      <c r="TWB84" s="589" t="s">
        <v>60</v>
      </c>
      <c r="TWC84" s="589" t="s">
        <v>60</v>
      </c>
      <c r="TWD84" s="589" t="s">
        <v>60</v>
      </c>
      <c r="TWE84" s="589" t="s">
        <v>60</v>
      </c>
      <c r="TWF84" s="589" t="s">
        <v>60</v>
      </c>
      <c r="TWG84" s="589" t="s">
        <v>60</v>
      </c>
      <c r="TWH84" s="589" t="s">
        <v>60</v>
      </c>
      <c r="TWI84" s="589" t="s">
        <v>60</v>
      </c>
      <c r="TWJ84" s="589" t="s">
        <v>60</v>
      </c>
      <c r="TWK84" s="589" t="s">
        <v>60</v>
      </c>
      <c r="TWL84" s="589" t="s">
        <v>60</v>
      </c>
      <c r="TWM84" s="589" t="s">
        <v>60</v>
      </c>
      <c r="TWN84" s="589" t="s">
        <v>60</v>
      </c>
      <c r="TWO84" s="589" t="s">
        <v>60</v>
      </c>
      <c r="TWP84" s="589" t="s">
        <v>60</v>
      </c>
      <c r="TWQ84" s="589" t="s">
        <v>60</v>
      </c>
      <c r="TWR84" s="589" t="s">
        <v>60</v>
      </c>
      <c r="TWS84" s="589" t="s">
        <v>60</v>
      </c>
      <c r="TWT84" s="589" t="s">
        <v>60</v>
      </c>
      <c r="TWU84" s="589" t="s">
        <v>60</v>
      </c>
      <c r="TWV84" s="589" t="s">
        <v>60</v>
      </c>
      <c r="TWW84" s="589" t="s">
        <v>60</v>
      </c>
      <c r="TWX84" s="589" t="s">
        <v>60</v>
      </c>
      <c r="TWY84" s="589" t="s">
        <v>60</v>
      </c>
      <c r="TWZ84" s="589" t="s">
        <v>60</v>
      </c>
      <c r="TXA84" s="589" t="s">
        <v>60</v>
      </c>
      <c r="TXB84" s="589" t="s">
        <v>60</v>
      </c>
      <c r="TXC84" s="589" t="s">
        <v>60</v>
      </c>
      <c r="TXD84" s="589" t="s">
        <v>60</v>
      </c>
      <c r="TXE84" s="589" t="s">
        <v>60</v>
      </c>
      <c r="TXF84" s="589" t="s">
        <v>60</v>
      </c>
      <c r="TXG84" s="589" t="s">
        <v>60</v>
      </c>
      <c r="TXH84" s="589" t="s">
        <v>60</v>
      </c>
      <c r="TXI84" s="589" t="s">
        <v>60</v>
      </c>
      <c r="TXJ84" s="589" t="s">
        <v>60</v>
      </c>
      <c r="TXK84" s="589" t="s">
        <v>60</v>
      </c>
      <c r="TXL84" s="589" t="s">
        <v>60</v>
      </c>
      <c r="TXM84" s="589" t="s">
        <v>60</v>
      </c>
      <c r="TXN84" s="589" t="s">
        <v>60</v>
      </c>
      <c r="TXO84" s="589" t="s">
        <v>60</v>
      </c>
      <c r="TXP84" s="589" t="s">
        <v>60</v>
      </c>
      <c r="TXQ84" s="589" t="s">
        <v>60</v>
      </c>
      <c r="TXR84" s="589" t="s">
        <v>60</v>
      </c>
      <c r="TXS84" s="589" t="s">
        <v>60</v>
      </c>
      <c r="TXT84" s="589" t="s">
        <v>60</v>
      </c>
      <c r="TXU84" s="589" t="s">
        <v>60</v>
      </c>
      <c r="TXV84" s="589" t="s">
        <v>60</v>
      </c>
      <c r="TXW84" s="589" t="s">
        <v>60</v>
      </c>
      <c r="TXX84" s="589" t="s">
        <v>60</v>
      </c>
      <c r="TXY84" s="589" t="s">
        <v>60</v>
      </c>
      <c r="TXZ84" s="589" t="s">
        <v>60</v>
      </c>
      <c r="TYA84" s="589" t="s">
        <v>60</v>
      </c>
      <c r="TYB84" s="589" t="s">
        <v>60</v>
      </c>
      <c r="TYC84" s="589" t="s">
        <v>60</v>
      </c>
      <c r="TYD84" s="589" t="s">
        <v>60</v>
      </c>
      <c r="TYE84" s="589" t="s">
        <v>60</v>
      </c>
      <c r="TYF84" s="589" t="s">
        <v>60</v>
      </c>
      <c r="TYG84" s="589" t="s">
        <v>60</v>
      </c>
      <c r="TYH84" s="589" t="s">
        <v>60</v>
      </c>
      <c r="TYI84" s="589" t="s">
        <v>60</v>
      </c>
      <c r="TYJ84" s="589" t="s">
        <v>60</v>
      </c>
      <c r="TYK84" s="589" t="s">
        <v>60</v>
      </c>
      <c r="TYL84" s="589" t="s">
        <v>60</v>
      </c>
      <c r="TYM84" s="589" t="s">
        <v>60</v>
      </c>
      <c r="TYN84" s="589" t="s">
        <v>60</v>
      </c>
      <c r="TYO84" s="589" t="s">
        <v>60</v>
      </c>
      <c r="TYP84" s="589" t="s">
        <v>60</v>
      </c>
      <c r="TYQ84" s="589" t="s">
        <v>60</v>
      </c>
      <c r="TYR84" s="589" t="s">
        <v>60</v>
      </c>
      <c r="TYS84" s="589" t="s">
        <v>60</v>
      </c>
      <c r="TYT84" s="589" t="s">
        <v>60</v>
      </c>
      <c r="TYU84" s="589" t="s">
        <v>60</v>
      </c>
      <c r="TYV84" s="589" t="s">
        <v>60</v>
      </c>
      <c r="TYW84" s="589" t="s">
        <v>60</v>
      </c>
      <c r="TYX84" s="589" t="s">
        <v>60</v>
      </c>
      <c r="TYY84" s="589" t="s">
        <v>60</v>
      </c>
      <c r="TYZ84" s="589" t="s">
        <v>60</v>
      </c>
      <c r="TZA84" s="589" t="s">
        <v>60</v>
      </c>
      <c r="TZB84" s="589" t="s">
        <v>60</v>
      </c>
      <c r="TZC84" s="589" t="s">
        <v>60</v>
      </c>
      <c r="TZD84" s="589" t="s">
        <v>60</v>
      </c>
      <c r="TZE84" s="589" t="s">
        <v>60</v>
      </c>
      <c r="TZF84" s="589" t="s">
        <v>60</v>
      </c>
      <c r="TZG84" s="589" t="s">
        <v>60</v>
      </c>
      <c r="TZH84" s="589" t="s">
        <v>60</v>
      </c>
      <c r="TZI84" s="589" t="s">
        <v>60</v>
      </c>
      <c r="TZJ84" s="589" t="s">
        <v>60</v>
      </c>
      <c r="TZK84" s="589" t="s">
        <v>60</v>
      </c>
      <c r="TZL84" s="589" t="s">
        <v>60</v>
      </c>
      <c r="TZM84" s="589" t="s">
        <v>60</v>
      </c>
      <c r="TZN84" s="589" t="s">
        <v>60</v>
      </c>
      <c r="TZO84" s="589" t="s">
        <v>60</v>
      </c>
      <c r="TZP84" s="589" t="s">
        <v>60</v>
      </c>
      <c r="TZQ84" s="589" t="s">
        <v>60</v>
      </c>
      <c r="TZR84" s="589" t="s">
        <v>60</v>
      </c>
      <c r="TZS84" s="589" t="s">
        <v>60</v>
      </c>
      <c r="TZT84" s="589" t="s">
        <v>60</v>
      </c>
      <c r="TZU84" s="589" t="s">
        <v>60</v>
      </c>
      <c r="TZV84" s="589" t="s">
        <v>60</v>
      </c>
      <c r="TZW84" s="589" t="s">
        <v>60</v>
      </c>
      <c r="TZX84" s="589" t="s">
        <v>60</v>
      </c>
      <c r="TZY84" s="589" t="s">
        <v>60</v>
      </c>
      <c r="TZZ84" s="589" t="s">
        <v>60</v>
      </c>
      <c r="UAA84" s="589" t="s">
        <v>60</v>
      </c>
      <c r="UAB84" s="589" t="s">
        <v>60</v>
      </c>
      <c r="UAC84" s="589" t="s">
        <v>60</v>
      </c>
      <c r="UAD84" s="589" t="s">
        <v>60</v>
      </c>
      <c r="UAE84" s="589" t="s">
        <v>60</v>
      </c>
      <c r="UAF84" s="589" t="s">
        <v>60</v>
      </c>
      <c r="UAG84" s="589" t="s">
        <v>60</v>
      </c>
      <c r="UAH84" s="589" t="s">
        <v>60</v>
      </c>
      <c r="UAI84" s="589" t="s">
        <v>60</v>
      </c>
      <c r="UAJ84" s="589" t="s">
        <v>60</v>
      </c>
      <c r="UAK84" s="589" t="s">
        <v>60</v>
      </c>
      <c r="UAL84" s="589" t="s">
        <v>60</v>
      </c>
      <c r="UAM84" s="589" t="s">
        <v>60</v>
      </c>
      <c r="UAN84" s="589" t="s">
        <v>60</v>
      </c>
      <c r="UAO84" s="589" t="s">
        <v>60</v>
      </c>
      <c r="UAP84" s="589" t="s">
        <v>60</v>
      </c>
      <c r="UAQ84" s="589" t="s">
        <v>60</v>
      </c>
      <c r="UAR84" s="589" t="s">
        <v>60</v>
      </c>
      <c r="UAS84" s="589" t="s">
        <v>60</v>
      </c>
      <c r="UAT84" s="589" t="s">
        <v>60</v>
      </c>
      <c r="UAU84" s="589" t="s">
        <v>60</v>
      </c>
      <c r="UAV84" s="589" t="s">
        <v>60</v>
      </c>
      <c r="UAW84" s="589" t="s">
        <v>60</v>
      </c>
      <c r="UAX84" s="589" t="s">
        <v>60</v>
      </c>
      <c r="UAY84" s="589" t="s">
        <v>60</v>
      </c>
      <c r="UAZ84" s="589" t="s">
        <v>60</v>
      </c>
      <c r="UBA84" s="589" t="s">
        <v>60</v>
      </c>
      <c r="UBB84" s="589" t="s">
        <v>60</v>
      </c>
      <c r="UBC84" s="589" t="s">
        <v>60</v>
      </c>
      <c r="UBD84" s="589" t="s">
        <v>60</v>
      </c>
      <c r="UBE84" s="589" t="s">
        <v>60</v>
      </c>
      <c r="UBF84" s="589" t="s">
        <v>60</v>
      </c>
      <c r="UBG84" s="589" t="s">
        <v>60</v>
      </c>
      <c r="UBH84" s="589" t="s">
        <v>60</v>
      </c>
      <c r="UBI84" s="589" t="s">
        <v>60</v>
      </c>
      <c r="UBJ84" s="589" t="s">
        <v>60</v>
      </c>
      <c r="UBK84" s="589" t="s">
        <v>60</v>
      </c>
      <c r="UBL84" s="589" t="s">
        <v>60</v>
      </c>
      <c r="UBM84" s="589" t="s">
        <v>60</v>
      </c>
      <c r="UBN84" s="589" t="s">
        <v>60</v>
      </c>
      <c r="UBO84" s="589" t="s">
        <v>60</v>
      </c>
      <c r="UBP84" s="589" t="s">
        <v>60</v>
      </c>
      <c r="UBQ84" s="589" t="s">
        <v>60</v>
      </c>
      <c r="UBR84" s="589" t="s">
        <v>60</v>
      </c>
      <c r="UBS84" s="589" t="s">
        <v>60</v>
      </c>
      <c r="UBT84" s="589" t="s">
        <v>60</v>
      </c>
      <c r="UBU84" s="589" t="s">
        <v>60</v>
      </c>
      <c r="UBV84" s="589" t="s">
        <v>60</v>
      </c>
      <c r="UBW84" s="589" t="s">
        <v>60</v>
      </c>
      <c r="UBX84" s="589" t="s">
        <v>60</v>
      </c>
      <c r="UBY84" s="589" t="s">
        <v>60</v>
      </c>
      <c r="UBZ84" s="589" t="s">
        <v>60</v>
      </c>
      <c r="UCA84" s="589" t="s">
        <v>60</v>
      </c>
      <c r="UCB84" s="589" t="s">
        <v>60</v>
      </c>
      <c r="UCC84" s="589" t="s">
        <v>60</v>
      </c>
      <c r="UCD84" s="589" t="s">
        <v>60</v>
      </c>
      <c r="UCE84" s="589" t="s">
        <v>60</v>
      </c>
      <c r="UCF84" s="589" t="s">
        <v>60</v>
      </c>
      <c r="UCG84" s="589" t="s">
        <v>60</v>
      </c>
      <c r="UCH84" s="589" t="s">
        <v>60</v>
      </c>
      <c r="UCI84" s="589" t="s">
        <v>60</v>
      </c>
      <c r="UCJ84" s="589" t="s">
        <v>60</v>
      </c>
      <c r="UCK84" s="589" t="s">
        <v>60</v>
      </c>
      <c r="UCL84" s="589" t="s">
        <v>60</v>
      </c>
      <c r="UCM84" s="589" t="s">
        <v>60</v>
      </c>
      <c r="UCN84" s="589" t="s">
        <v>60</v>
      </c>
      <c r="UCO84" s="589" t="s">
        <v>60</v>
      </c>
      <c r="UCP84" s="589" t="s">
        <v>60</v>
      </c>
      <c r="UCQ84" s="589" t="s">
        <v>60</v>
      </c>
      <c r="UCR84" s="589" t="s">
        <v>60</v>
      </c>
      <c r="UCS84" s="589" t="s">
        <v>60</v>
      </c>
      <c r="UCT84" s="589" t="s">
        <v>60</v>
      </c>
      <c r="UCU84" s="589" t="s">
        <v>60</v>
      </c>
      <c r="UCV84" s="589" t="s">
        <v>60</v>
      </c>
      <c r="UCW84" s="589" t="s">
        <v>60</v>
      </c>
      <c r="UCX84" s="589" t="s">
        <v>60</v>
      </c>
      <c r="UCY84" s="589" t="s">
        <v>60</v>
      </c>
      <c r="UCZ84" s="589" t="s">
        <v>60</v>
      </c>
      <c r="UDA84" s="589" t="s">
        <v>60</v>
      </c>
      <c r="UDB84" s="589" t="s">
        <v>60</v>
      </c>
      <c r="UDC84" s="589" t="s">
        <v>60</v>
      </c>
      <c r="UDD84" s="589" t="s">
        <v>60</v>
      </c>
      <c r="UDE84" s="589" t="s">
        <v>60</v>
      </c>
      <c r="UDF84" s="589" t="s">
        <v>60</v>
      </c>
      <c r="UDG84" s="589" t="s">
        <v>60</v>
      </c>
      <c r="UDH84" s="589" t="s">
        <v>60</v>
      </c>
      <c r="UDI84" s="589" t="s">
        <v>60</v>
      </c>
      <c r="UDJ84" s="589" t="s">
        <v>60</v>
      </c>
      <c r="UDK84" s="589" t="s">
        <v>60</v>
      </c>
      <c r="UDL84" s="589" t="s">
        <v>60</v>
      </c>
      <c r="UDM84" s="589" t="s">
        <v>60</v>
      </c>
      <c r="UDN84" s="589" t="s">
        <v>60</v>
      </c>
      <c r="UDO84" s="589" t="s">
        <v>60</v>
      </c>
      <c r="UDP84" s="589" t="s">
        <v>60</v>
      </c>
      <c r="UDQ84" s="589" t="s">
        <v>60</v>
      </c>
      <c r="UDR84" s="589" t="s">
        <v>60</v>
      </c>
      <c r="UDS84" s="589" t="s">
        <v>60</v>
      </c>
      <c r="UDT84" s="589" t="s">
        <v>60</v>
      </c>
      <c r="UDU84" s="589" t="s">
        <v>60</v>
      </c>
      <c r="UDV84" s="589" t="s">
        <v>60</v>
      </c>
      <c r="UDW84" s="589" t="s">
        <v>60</v>
      </c>
      <c r="UDX84" s="589" t="s">
        <v>60</v>
      </c>
      <c r="UDY84" s="589" t="s">
        <v>60</v>
      </c>
      <c r="UDZ84" s="589" t="s">
        <v>60</v>
      </c>
      <c r="UEA84" s="589" t="s">
        <v>60</v>
      </c>
      <c r="UEB84" s="589" t="s">
        <v>60</v>
      </c>
      <c r="UEC84" s="589" t="s">
        <v>60</v>
      </c>
      <c r="UED84" s="589" t="s">
        <v>60</v>
      </c>
      <c r="UEE84" s="589" t="s">
        <v>60</v>
      </c>
      <c r="UEF84" s="589" t="s">
        <v>60</v>
      </c>
      <c r="UEG84" s="589" t="s">
        <v>60</v>
      </c>
      <c r="UEH84" s="589" t="s">
        <v>60</v>
      </c>
      <c r="UEI84" s="589" t="s">
        <v>60</v>
      </c>
      <c r="UEJ84" s="589" t="s">
        <v>60</v>
      </c>
      <c r="UEK84" s="589" t="s">
        <v>60</v>
      </c>
      <c r="UEL84" s="589" t="s">
        <v>60</v>
      </c>
      <c r="UEM84" s="589" t="s">
        <v>60</v>
      </c>
      <c r="UEN84" s="589" t="s">
        <v>60</v>
      </c>
      <c r="UEO84" s="589" t="s">
        <v>60</v>
      </c>
      <c r="UEP84" s="589" t="s">
        <v>60</v>
      </c>
      <c r="UEQ84" s="589" t="s">
        <v>60</v>
      </c>
      <c r="UER84" s="589" t="s">
        <v>60</v>
      </c>
      <c r="UES84" s="589" t="s">
        <v>60</v>
      </c>
      <c r="UET84" s="589" t="s">
        <v>60</v>
      </c>
      <c r="UEU84" s="589" t="s">
        <v>60</v>
      </c>
      <c r="UEV84" s="589" t="s">
        <v>60</v>
      </c>
      <c r="UEW84" s="589" t="s">
        <v>60</v>
      </c>
      <c r="UEX84" s="589" t="s">
        <v>60</v>
      </c>
      <c r="UEY84" s="589" t="s">
        <v>60</v>
      </c>
      <c r="UEZ84" s="589" t="s">
        <v>60</v>
      </c>
      <c r="UFA84" s="589" t="s">
        <v>60</v>
      </c>
      <c r="UFB84" s="589" t="s">
        <v>60</v>
      </c>
      <c r="UFC84" s="589" t="s">
        <v>60</v>
      </c>
      <c r="UFD84" s="589" t="s">
        <v>60</v>
      </c>
      <c r="UFE84" s="589" t="s">
        <v>60</v>
      </c>
      <c r="UFF84" s="589" t="s">
        <v>60</v>
      </c>
      <c r="UFG84" s="589" t="s">
        <v>60</v>
      </c>
      <c r="UFH84" s="589" t="s">
        <v>60</v>
      </c>
      <c r="UFI84" s="589" t="s">
        <v>60</v>
      </c>
      <c r="UFJ84" s="589" t="s">
        <v>60</v>
      </c>
      <c r="UFK84" s="589" t="s">
        <v>60</v>
      </c>
      <c r="UFL84" s="589" t="s">
        <v>60</v>
      </c>
      <c r="UFM84" s="589" t="s">
        <v>60</v>
      </c>
      <c r="UFN84" s="589" t="s">
        <v>60</v>
      </c>
      <c r="UFO84" s="589" t="s">
        <v>60</v>
      </c>
      <c r="UFP84" s="589" t="s">
        <v>60</v>
      </c>
      <c r="UFQ84" s="589" t="s">
        <v>60</v>
      </c>
      <c r="UFR84" s="589" t="s">
        <v>60</v>
      </c>
      <c r="UFS84" s="589" t="s">
        <v>60</v>
      </c>
      <c r="UFT84" s="589" t="s">
        <v>60</v>
      </c>
      <c r="UFU84" s="589" t="s">
        <v>60</v>
      </c>
      <c r="UFV84" s="589" t="s">
        <v>60</v>
      </c>
      <c r="UFW84" s="589" t="s">
        <v>60</v>
      </c>
      <c r="UFX84" s="589" t="s">
        <v>60</v>
      </c>
      <c r="UFY84" s="589" t="s">
        <v>60</v>
      </c>
      <c r="UFZ84" s="589" t="s">
        <v>60</v>
      </c>
      <c r="UGA84" s="589" t="s">
        <v>60</v>
      </c>
      <c r="UGB84" s="589" t="s">
        <v>60</v>
      </c>
      <c r="UGC84" s="589" t="s">
        <v>60</v>
      </c>
      <c r="UGD84" s="589" t="s">
        <v>60</v>
      </c>
      <c r="UGE84" s="589" t="s">
        <v>60</v>
      </c>
      <c r="UGF84" s="589" t="s">
        <v>60</v>
      </c>
      <c r="UGG84" s="589" t="s">
        <v>60</v>
      </c>
      <c r="UGH84" s="589" t="s">
        <v>60</v>
      </c>
      <c r="UGI84" s="589" t="s">
        <v>60</v>
      </c>
      <c r="UGJ84" s="589" t="s">
        <v>60</v>
      </c>
      <c r="UGK84" s="589" t="s">
        <v>60</v>
      </c>
      <c r="UGL84" s="589" t="s">
        <v>60</v>
      </c>
      <c r="UGM84" s="589" t="s">
        <v>60</v>
      </c>
      <c r="UGN84" s="589" t="s">
        <v>60</v>
      </c>
      <c r="UGO84" s="589" t="s">
        <v>60</v>
      </c>
      <c r="UGP84" s="589" t="s">
        <v>60</v>
      </c>
      <c r="UGQ84" s="589" t="s">
        <v>60</v>
      </c>
      <c r="UGR84" s="589" t="s">
        <v>60</v>
      </c>
      <c r="UGS84" s="589" t="s">
        <v>60</v>
      </c>
      <c r="UGT84" s="589" t="s">
        <v>60</v>
      </c>
      <c r="UGU84" s="589" t="s">
        <v>60</v>
      </c>
      <c r="UGV84" s="589" t="s">
        <v>60</v>
      </c>
      <c r="UGW84" s="589" t="s">
        <v>60</v>
      </c>
      <c r="UGX84" s="589" t="s">
        <v>60</v>
      </c>
      <c r="UGY84" s="589" t="s">
        <v>60</v>
      </c>
      <c r="UGZ84" s="589" t="s">
        <v>60</v>
      </c>
      <c r="UHA84" s="589" t="s">
        <v>60</v>
      </c>
      <c r="UHB84" s="589" t="s">
        <v>60</v>
      </c>
      <c r="UHC84" s="589" t="s">
        <v>60</v>
      </c>
      <c r="UHD84" s="589" t="s">
        <v>60</v>
      </c>
      <c r="UHE84" s="589" t="s">
        <v>60</v>
      </c>
      <c r="UHF84" s="589" t="s">
        <v>60</v>
      </c>
      <c r="UHG84" s="589" t="s">
        <v>60</v>
      </c>
      <c r="UHH84" s="589" t="s">
        <v>60</v>
      </c>
      <c r="UHI84" s="589" t="s">
        <v>60</v>
      </c>
      <c r="UHJ84" s="589" t="s">
        <v>60</v>
      </c>
      <c r="UHK84" s="589" t="s">
        <v>60</v>
      </c>
      <c r="UHL84" s="589" t="s">
        <v>60</v>
      </c>
      <c r="UHM84" s="589" t="s">
        <v>60</v>
      </c>
      <c r="UHN84" s="589" t="s">
        <v>60</v>
      </c>
      <c r="UHO84" s="589" t="s">
        <v>60</v>
      </c>
      <c r="UHP84" s="589" t="s">
        <v>60</v>
      </c>
      <c r="UHQ84" s="589" t="s">
        <v>60</v>
      </c>
      <c r="UHR84" s="589" t="s">
        <v>60</v>
      </c>
      <c r="UHS84" s="589" t="s">
        <v>60</v>
      </c>
      <c r="UHT84" s="589" t="s">
        <v>60</v>
      </c>
      <c r="UHU84" s="589" t="s">
        <v>60</v>
      </c>
      <c r="UHV84" s="589" t="s">
        <v>60</v>
      </c>
      <c r="UHW84" s="589" t="s">
        <v>60</v>
      </c>
      <c r="UHX84" s="589" t="s">
        <v>60</v>
      </c>
      <c r="UHY84" s="589" t="s">
        <v>60</v>
      </c>
      <c r="UHZ84" s="589" t="s">
        <v>60</v>
      </c>
      <c r="UIA84" s="589" t="s">
        <v>60</v>
      </c>
      <c r="UIB84" s="589" t="s">
        <v>60</v>
      </c>
      <c r="UIC84" s="589" t="s">
        <v>60</v>
      </c>
      <c r="UID84" s="589" t="s">
        <v>60</v>
      </c>
      <c r="UIE84" s="589" t="s">
        <v>60</v>
      </c>
      <c r="UIF84" s="589" t="s">
        <v>60</v>
      </c>
      <c r="UIG84" s="589" t="s">
        <v>60</v>
      </c>
      <c r="UIH84" s="589" t="s">
        <v>60</v>
      </c>
      <c r="UII84" s="589" t="s">
        <v>60</v>
      </c>
      <c r="UIJ84" s="589" t="s">
        <v>60</v>
      </c>
      <c r="UIK84" s="589" t="s">
        <v>60</v>
      </c>
      <c r="UIL84" s="589" t="s">
        <v>60</v>
      </c>
      <c r="UIM84" s="589" t="s">
        <v>60</v>
      </c>
      <c r="UIN84" s="589" t="s">
        <v>60</v>
      </c>
      <c r="UIO84" s="589" t="s">
        <v>60</v>
      </c>
      <c r="UIP84" s="589" t="s">
        <v>60</v>
      </c>
      <c r="UIQ84" s="589" t="s">
        <v>60</v>
      </c>
      <c r="UIR84" s="589" t="s">
        <v>60</v>
      </c>
      <c r="UIS84" s="589" t="s">
        <v>60</v>
      </c>
      <c r="UIT84" s="589" t="s">
        <v>60</v>
      </c>
      <c r="UIU84" s="589" t="s">
        <v>60</v>
      </c>
      <c r="UIV84" s="589" t="s">
        <v>60</v>
      </c>
      <c r="UIW84" s="589" t="s">
        <v>60</v>
      </c>
      <c r="UIX84" s="589" t="s">
        <v>60</v>
      </c>
      <c r="UIY84" s="589" t="s">
        <v>60</v>
      </c>
      <c r="UIZ84" s="589" t="s">
        <v>60</v>
      </c>
      <c r="UJA84" s="589" t="s">
        <v>60</v>
      </c>
      <c r="UJB84" s="589" t="s">
        <v>60</v>
      </c>
      <c r="UJC84" s="589" t="s">
        <v>60</v>
      </c>
      <c r="UJD84" s="589" t="s">
        <v>60</v>
      </c>
      <c r="UJE84" s="589" t="s">
        <v>60</v>
      </c>
      <c r="UJF84" s="589" t="s">
        <v>60</v>
      </c>
      <c r="UJG84" s="589" t="s">
        <v>60</v>
      </c>
      <c r="UJH84" s="589" t="s">
        <v>60</v>
      </c>
      <c r="UJI84" s="589" t="s">
        <v>60</v>
      </c>
      <c r="UJJ84" s="589" t="s">
        <v>60</v>
      </c>
      <c r="UJK84" s="589" t="s">
        <v>60</v>
      </c>
      <c r="UJL84" s="589" t="s">
        <v>60</v>
      </c>
      <c r="UJM84" s="589" t="s">
        <v>60</v>
      </c>
      <c r="UJN84" s="589" t="s">
        <v>60</v>
      </c>
      <c r="UJO84" s="589" t="s">
        <v>60</v>
      </c>
      <c r="UJP84" s="589" t="s">
        <v>60</v>
      </c>
      <c r="UJQ84" s="589" t="s">
        <v>60</v>
      </c>
      <c r="UJR84" s="589" t="s">
        <v>60</v>
      </c>
      <c r="UJS84" s="589" t="s">
        <v>60</v>
      </c>
      <c r="UJT84" s="589" t="s">
        <v>60</v>
      </c>
      <c r="UJU84" s="589" t="s">
        <v>60</v>
      </c>
      <c r="UJV84" s="589" t="s">
        <v>60</v>
      </c>
      <c r="UJW84" s="589" t="s">
        <v>60</v>
      </c>
      <c r="UJX84" s="589" t="s">
        <v>60</v>
      </c>
      <c r="UJY84" s="589" t="s">
        <v>60</v>
      </c>
      <c r="UJZ84" s="589" t="s">
        <v>60</v>
      </c>
      <c r="UKA84" s="589" t="s">
        <v>60</v>
      </c>
      <c r="UKB84" s="589" t="s">
        <v>60</v>
      </c>
      <c r="UKC84" s="589" t="s">
        <v>60</v>
      </c>
      <c r="UKD84" s="589" t="s">
        <v>60</v>
      </c>
      <c r="UKE84" s="589" t="s">
        <v>60</v>
      </c>
      <c r="UKF84" s="589" t="s">
        <v>60</v>
      </c>
      <c r="UKG84" s="589" t="s">
        <v>60</v>
      </c>
      <c r="UKH84" s="589" t="s">
        <v>60</v>
      </c>
      <c r="UKI84" s="589" t="s">
        <v>60</v>
      </c>
      <c r="UKJ84" s="589" t="s">
        <v>60</v>
      </c>
      <c r="UKK84" s="589" t="s">
        <v>60</v>
      </c>
      <c r="UKL84" s="589" t="s">
        <v>60</v>
      </c>
      <c r="UKM84" s="589" t="s">
        <v>60</v>
      </c>
      <c r="UKN84" s="589" t="s">
        <v>60</v>
      </c>
      <c r="UKO84" s="589" t="s">
        <v>60</v>
      </c>
      <c r="UKP84" s="589" t="s">
        <v>60</v>
      </c>
      <c r="UKQ84" s="589" t="s">
        <v>60</v>
      </c>
      <c r="UKR84" s="589" t="s">
        <v>60</v>
      </c>
      <c r="UKS84" s="589" t="s">
        <v>60</v>
      </c>
      <c r="UKT84" s="589" t="s">
        <v>60</v>
      </c>
      <c r="UKU84" s="589" t="s">
        <v>60</v>
      </c>
      <c r="UKV84" s="589" t="s">
        <v>60</v>
      </c>
      <c r="UKW84" s="589" t="s">
        <v>60</v>
      </c>
      <c r="UKX84" s="589" t="s">
        <v>60</v>
      </c>
      <c r="UKY84" s="589" t="s">
        <v>60</v>
      </c>
      <c r="UKZ84" s="589" t="s">
        <v>60</v>
      </c>
      <c r="ULA84" s="589" t="s">
        <v>60</v>
      </c>
      <c r="ULB84" s="589" t="s">
        <v>60</v>
      </c>
      <c r="ULC84" s="589" t="s">
        <v>60</v>
      </c>
      <c r="ULD84" s="589" t="s">
        <v>60</v>
      </c>
      <c r="ULE84" s="589" t="s">
        <v>60</v>
      </c>
      <c r="ULF84" s="589" t="s">
        <v>60</v>
      </c>
      <c r="ULG84" s="589" t="s">
        <v>60</v>
      </c>
      <c r="ULH84" s="589" t="s">
        <v>60</v>
      </c>
      <c r="ULI84" s="589" t="s">
        <v>60</v>
      </c>
      <c r="ULJ84" s="589" t="s">
        <v>60</v>
      </c>
      <c r="ULK84" s="589" t="s">
        <v>60</v>
      </c>
      <c r="ULL84" s="589" t="s">
        <v>60</v>
      </c>
      <c r="ULM84" s="589" t="s">
        <v>60</v>
      </c>
      <c r="ULN84" s="589" t="s">
        <v>60</v>
      </c>
      <c r="ULO84" s="589" t="s">
        <v>60</v>
      </c>
      <c r="ULP84" s="589" t="s">
        <v>60</v>
      </c>
      <c r="ULQ84" s="589" t="s">
        <v>60</v>
      </c>
      <c r="ULR84" s="589" t="s">
        <v>60</v>
      </c>
      <c r="ULS84" s="589" t="s">
        <v>60</v>
      </c>
      <c r="ULT84" s="589" t="s">
        <v>60</v>
      </c>
      <c r="ULU84" s="589" t="s">
        <v>60</v>
      </c>
      <c r="ULV84" s="589" t="s">
        <v>60</v>
      </c>
      <c r="ULW84" s="589" t="s">
        <v>60</v>
      </c>
      <c r="ULX84" s="589" t="s">
        <v>60</v>
      </c>
      <c r="ULY84" s="589" t="s">
        <v>60</v>
      </c>
      <c r="ULZ84" s="589" t="s">
        <v>60</v>
      </c>
      <c r="UMA84" s="589" t="s">
        <v>60</v>
      </c>
      <c r="UMB84" s="589" t="s">
        <v>60</v>
      </c>
      <c r="UMC84" s="589" t="s">
        <v>60</v>
      </c>
      <c r="UMD84" s="589" t="s">
        <v>60</v>
      </c>
      <c r="UME84" s="589" t="s">
        <v>60</v>
      </c>
      <c r="UMF84" s="589" t="s">
        <v>60</v>
      </c>
      <c r="UMG84" s="589" t="s">
        <v>60</v>
      </c>
      <c r="UMH84" s="589" t="s">
        <v>60</v>
      </c>
      <c r="UMI84" s="589" t="s">
        <v>60</v>
      </c>
      <c r="UMJ84" s="589" t="s">
        <v>60</v>
      </c>
      <c r="UMK84" s="589" t="s">
        <v>60</v>
      </c>
      <c r="UML84" s="589" t="s">
        <v>60</v>
      </c>
      <c r="UMM84" s="589" t="s">
        <v>60</v>
      </c>
      <c r="UMN84" s="589" t="s">
        <v>60</v>
      </c>
      <c r="UMO84" s="589" t="s">
        <v>60</v>
      </c>
      <c r="UMP84" s="589" t="s">
        <v>60</v>
      </c>
      <c r="UMQ84" s="589" t="s">
        <v>60</v>
      </c>
      <c r="UMR84" s="589" t="s">
        <v>60</v>
      </c>
      <c r="UMS84" s="589" t="s">
        <v>60</v>
      </c>
      <c r="UMT84" s="589" t="s">
        <v>60</v>
      </c>
      <c r="UMU84" s="589" t="s">
        <v>60</v>
      </c>
      <c r="UMV84" s="589" t="s">
        <v>60</v>
      </c>
      <c r="UMW84" s="589" t="s">
        <v>60</v>
      </c>
      <c r="UMX84" s="589" t="s">
        <v>60</v>
      </c>
      <c r="UMY84" s="589" t="s">
        <v>60</v>
      </c>
      <c r="UMZ84" s="589" t="s">
        <v>60</v>
      </c>
      <c r="UNA84" s="589" t="s">
        <v>60</v>
      </c>
      <c r="UNB84" s="589" t="s">
        <v>60</v>
      </c>
      <c r="UNC84" s="589" t="s">
        <v>60</v>
      </c>
      <c r="UND84" s="589" t="s">
        <v>60</v>
      </c>
      <c r="UNE84" s="589" t="s">
        <v>60</v>
      </c>
      <c r="UNF84" s="589" t="s">
        <v>60</v>
      </c>
      <c r="UNG84" s="589" t="s">
        <v>60</v>
      </c>
      <c r="UNH84" s="589" t="s">
        <v>60</v>
      </c>
      <c r="UNI84" s="589" t="s">
        <v>60</v>
      </c>
      <c r="UNJ84" s="589" t="s">
        <v>60</v>
      </c>
      <c r="UNK84" s="589" t="s">
        <v>60</v>
      </c>
      <c r="UNL84" s="589" t="s">
        <v>60</v>
      </c>
      <c r="UNM84" s="589" t="s">
        <v>60</v>
      </c>
      <c r="UNN84" s="589" t="s">
        <v>60</v>
      </c>
      <c r="UNO84" s="589" t="s">
        <v>60</v>
      </c>
      <c r="UNP84" s="589" t="s">
        <v>60</v>
      </c>
      <c r="UNQ84" s="589" t="s">
        <v>60</v>
      </c>
      <c r="UNR84" s="589" t="s">
        <v>60</v>
      </c>
      <c r="UNS84" s="589" t="s">
        <v>60</v>
      </c>
      <c r="UNT84" s="589" t="s">
        <v>60</v>
      </c>
      <c r="UNU84" s="589" t="s">
        <v>60</v>
      </c>
      <c r="UNV84" s="589" t="s">
        <v>60</v>
      </c>
      <c r="UNW84" s="589" t="s">
        <v>60</v>
      </c>
      <c r="UNX84" s="589" t="s">
        <v>60</v>
      </c>
      <c r="UNY84" s="589" t="s">
        <v>60</v>
      </c>
      <c r="UNZ84" s="589" t="s">
        <v>60</v>
      </c>
      <c r="UOA84" s="589" t="s">
        <v>60</v>
      </c>
      <c r="UOB84" s="589" t="s">
        <v>60</v>
      </c>
      <c r="UOC84" s="589" t="s">
        <v>60</v>
      </c>
      <c r="UOD84" s="589" t="s">
        <v>60</v>
      </c>
      <c r="UOE84" s="589" t="s">
        <v>60</v>
      </c>
      <c r="UOF84" s="589" t="s">
        <v>60</v>
      </c>
      <c r="UOG84" s="589" t="s">
        <v>60</v>
      </c>
      <c r="UOH84" s="589" t="s">
        <v>60</v>
      </c>
      <c r="UOI84" s="589" t="s">
        <v>60</v>
      </c>
      <c r="UOJ84" s="589" t="s">
        <v>60</v>
      </c>
      <c r="UOK84" s="589" t="s">
        <v>60</v>
      </c>
      <c r="UOL84" s="589" t="s">
        <v>60</v>
      </c>
      <c r="UOM84" s="589" t="s">
        <v>60</v>
      </c>
      <c r="UON84" s="589" t="s">
        <v>60</v>
      </c>
      <c r="UOO84" s="589" t="s">
        <v>60</v>
      </c>
      <c r="UOP84" s="589" t="s">
        <v>60</v>
      </c>
      <c r="UOQ84" s="589" t="s">
        <v>60</v>
      </c>
      <c r="UOR84" s="589" t="s">
        <v>60</v>
      </c>
      <c r="UOS84" s="589" t="s">
        <v>60</v>
      </c>
      <c r="UOT84" s="589" t="s">
        <v>60</v>
      </c>
      <c r="UOU84" s="589" t="s">
        <v>60</v>
      </c>
      <c r="UOV84" s="589" t="s">
        <v>60</v>
      </c>
      <c r="UOW84" s="589" t="s">
        <v>60</v>
      </c>
      <c r="UOX84" s="589" t="s">
        <v>60</v>
      </c>
      <c r="UOY84" s="589" t="s">
        <v>60</v>
      </c>
      <c r="UOZ84" s="589" t="s">
        <v>60</v>
      </c>
      <c r="UPA84" s="589" t="s">
        <v>60</v>
      </c>
      <c r="UPB84" s="589" t="s">
        <v>60</v>
      </c>
      <c r="UPC84" s="589" t="s">
        <v>60</v>
      </c>
      <c r="UPD84" s="589" t="s">
        <v>60</v>
      </c>
      <c r="UPE84" s="589" t="s">
        <v>60</v>
      </c>
      <c r="UPF84" s="589" t="s">
        <v>60</v>
      </c>
      <c r="UPG84" s="589" t="s">
        <v>60</v>
      </c>
      <c r="UPH84" s="589" t="s">
        <v>60</v>
      </c>
      <c r="UPI84" s="589" t="s">
        <v>60</v>
      </c>
      <c r="UPJ84" s="589" t="s">
        <v>60</v>
      </c>
      <c r="UPK84" s="589" t="s">
        <v>60</v>
      </c>
      <c r="UPL84" s="589" t="s">
        <v>60</v>
      </c>
      <c r="UPM84" s="589" t="s">
        <v>60</v>
      </c>
      <c r="UPN84" s="589" t="s">
        <v>60</v>
      </c>
      <c r="UPO84" s="589" t="s">
        <v>60</v>
      </c>
      <c r="UPP84" s="589" t="s">
        <v>60</v>
      </c>
      <c r="UPQ84" s="589" t="s">
        <v>60</v>
      </c>
      <c r="UPR84" s="589" t="s">
        <v>60</v>
      </c>
      <c r="UPS84" s="589" t="s">
        <v>60</v>
      </c>
      <c r="UPT84" s="589" t="s">
        <v>60</v>
      </c>
      <c r="UPU84" s="589" t="s">
        <v>60</v>
      </c>
      <c r="UPV84" s="589" t="s">
        <v>60</v>
      </c>
      <c r="UPW84" s="589" t="s">
        <v>60</v>
      </c>
      <c r="UPX84" s="589" t="s">
        <v>60</v>
      </c>
      <c r="UPY84" s="589" t="s">
        <v>60</v>
      </c>
      <c r="UPZ84" s="589" t="s">
        <v>60</v>
      </c>
      <c r="UQA84" s="589" t="s">
        <v>60</v>
      </c>
      <c r="UQB84" s="589" t="s">
        <v>60</v>
      </c>
      <c r="UQC84" s="589" t="s">
        <v>60</v>
      </c>
      <c r="UQD84" s="589" t="s">
        <v>60</v>
      </c>
      <c r="UQE84" s="589" t="s">
        <v>60</v>
      </c>
      <c r="UQF84" s="589" t="s">
        <v>60</v>
      </c>
      <c r="UQG84" s="589" t="s">
        <v>60</v>
      </c>
      <c r="UQH84" s="589" t="s">
        <v>60</v>
      </c>
      <c r="UQI84" s="589" t="s">
        <v>60</v>
      </c>
      <c r="UQJ84" s="589" t="s">
        <v>60</v>
      </c>
      <c r="UQK84" s="589" t="s">
        <v>60</v>
      </c>
      <c r="UQL84" s="589" t="s">
        <v>60</v>
      </c>
      <c r="UQM84" s="589" t="s">
        <v>60</v>
      </c>
      <c r="UQN84" s="589" t="s">
        <v>60</v>
      </c>
      <c r="UQO84" s="589" t="s">
        <v>60</v>
      </c>
      <c r="UQP84" s="589" t="s">
        <v>60</v>
      </c>
      <c r="UQQ84" s="589" t="s">
        <v>60</v>
      </c>
      <c r="UQR84" s="589" t="s">
        <v>60</v>
      </c>
      <c r="UQS84" s="589" t="s">
        <v>60</v>
      </c>
      <c r="UQT84" s="589" t="s">
        <v>60</v>
      </c>
      <c r="UQU84" s="589" t="s">
        <v>60</v>
      </c>
      <c r="UQV84" s="589" t="s">
        <v>60</v>
      </c>
      <c r="UQW84" s="589" t="s">
        <v>60</v>
      </c>
      <c r="UQX84" s="589" t="s">
        <v>60</v>
      </c>
      <c r="UQY84" s="589" t="s">
        <v>60</v>
      </c>
      <c r="UQZ84" s="589" t="s">
        <v>60</v>
      </c>
      <c r="URA84" s="589" t="s">
        <v>60</v>
      </c>
      <c r="URB84" s="589" t="s">
        <v>60</v>
      </c>
      <c r="URC84" s="589" t="s">
        <v>60</v>
      </c>
      <c r="URD84" s="589" t="s">
        <v>60</v>
      </c>
      <c r="URE84" s="589" t="s">
        <v>60</v>
      </c>
      <c r="URF84" s="589" t="s">
        <v>60</v>
      </c>
      <c r="URG84" s="589" t="s">
        <v>60</v>
      </c>
      <c r="URH84" s="589" t="s">
        <v>60</v>
      </c>
      <c r="URI84" s="589" t="s">
        <v>60</v>
      </c>
      <c r="URJ84" s="589" t="s">
        <v>60</v>
      </c>
      <c r="URK84" s="589" t="s">
        <v>60</v>
      </c>
      <c r="URL84" s="589" t="s">
        <v>60</v>
      </c>
      <c r="URM84" s="589" t="s">
        <v>60</v>
      </c>
      <c r="URN84" s="589" t="s">
        <v>60</v>
      </c>
      <c r="URO84" s="589" t="s">
        <v>60</v>
      </c>
      <c r="URP84" s="589" t="s">
        <v>60</v>
      </c>
      <c r="URQ84" s="589" t="s">
        <v>60</v>
      </c>
      <c r="URR84" s="589" t="s">
        <v>60</v>
      </c>
      <c r="URS84" s="589" t="s">
        <v>60</v>
      </c>
      <c r="URT84" s="589" t="s">
        <v>60</v>
      </c>
      <c r="URU84" s="589" t="s">
        <v>60</v>
      </c>
      <c r="URV84" s="589" t="s">
        <v>60</v>
      </c>
      <c r="URW84" s="589" t="s">
        <v>60</v>
      </c>
      <c r="URX84" s="589" t="s">
        <v>60</v>
      </c>
      <c r="URY84" s="589" t="s">
        <v>60</v>
      </c>
      <c r="URZ84" s="589" t="s">
        <v>60</v>
      </c>
      <c r="USA84" s="589" t="s">
        <v>60</v>
      </c>
      <c r="USB84" s="589" t="s">
        <v>60</v>
      </c>
      <c r="USC84" s="589" t="s">
        <v>60</v>
      </c>
      <c r="USD84" s="589" t="s">
        <v>60</v>
      </c>
      <c r="USE84" s="589" t="s">
        <v>60</v>
      </c>
      <c r="USF84" s="589" t="s">
        <v>60</v>
      </c>
      <c r="USG84" s="589" t="s">
        <v>60</v>
      </c>
      <c r="USH84" s="589" t="s">
        <v>60</v>
      </c>
      <c r="USI84" s="589" t="s">
        <v>60</v>
      </c>
      <c r="USJ84" s="589" t="s">
        <v>60</v>
      </c>
      <c r="USK84" s="589" t="s">
        <v>60</v>
      </c>
      <c r="USL84" s="589" t="s">
        <v>60</v>
      </c>
      <c r="USM84" s="589" t="s">
        <v>60</v>
      </c>
      <c r="USN84" s="589" t="s">
        <v>60</v>
      </c>
      <c r="USO84" s="589" t="s">
        <v>60</v>
      </c>
      <c r="USP84" s="589" t="s">
        <v>60</v>
      </c>
      <c r="USQ84" s="589" t="s">
        <v>60</v>
      </c>
      <c r="USR84" s="589" t="s">
        <v>60</v>
      </c>
      <c r="USS84" s="589" t="s">
        <v>60</v>
      </c>
      <c r="UST84" s="589" t="s">
        <v>60</v>
      </c>
      <c r="USU84" s="589" t="s">
        <v>60</v>
      </c>
      <c r="USV84" s="589" t="s">
        <v>60</v>
      </c>
      <c r="USW84" s="589" t="s">
        <v>60</v>
      </c>
      <c r="USX84" s="589" t="s">
        <v>60</v>
      </c>
      <c r="USY84" s="589" t="s">
        <v>60</v>
      </c>
      <c r="USZ84" s="589" t="s">
        <v>60</v>
      </c>
      <c r="UTA84" s="589" t="s">
        <v>60</v>
      </c>
      <c r="UTB84" s="589" t="s">
        <v>60</v>
      </c>
      <c r="UTC84" s="589" t="s">
        <v>60</v>
      </c>
      <c r="UTD84" s="589" t="s">
        <v>60</v>
      </c>
      <c r="UTE84" s="589" t="s">
        <v>60</v>
      </c>
      <c r="UTF84" s="589" t="s">
        <v>60</v>
      </c>
      <c r="UTG84" s="589" t="s">
        <v>60</v>
      </c>
      <c r="UTH84" s="589" t="s">
        <v>60</v>
      </c>
      <c r="UTI84" s="589" t="s">
        <v>60</v>
      </c>
      <c r="UTJ84" s="589" t="s">
        <v>60</v>
      </c>
      <c r="UTK84" s="589" t="s">
        <v>60</v>
      </c>
      <c r="UTL84" s="589" t="s">
        <v>60</v>
      </c>
      <c r="UTM84" s="589" t="s">
        <v>60</v>
      </c>
      <c r="UTN84" s="589" t="s">
        <v>60</v>
      </c>
      <c r="UTO84" s="589" t="s">
        <v>60</v>
      </c>
      <c r="UTP84" s="589" t="s">
        <v>60</v>
      </c>
      <c r="UTQ84" s="589" t="s">
        <v>60</v>
      </c>
      <c r="UTR84" s="589" t="s">
        <v>60</v>
      </c>
      <c r="UTS84" s="589" t="s">
        <v>60</v>
      </c>
      <c r="UTT84" s="589" t="s">
        <v>60</v>
      </c>
      <c r="UTU84" s="589" t="s">
        <v>60</v>
      </c>
      <c r="UTV84" s="589" t="s">
        <v>60</v>
      </c>
      <c r="UTW84" s="589" t="s">
        <v>60</v>
      </c>
      <c r="UTX84" s="589" t="s">
        <v>60</v>
      </c>
      <c r="UTY84" s="589" t="s">
        <v>60</v>
      </c>
      <c r="UTZ84" s="589" t="s">
        <v>60</v>
      </c>
      <c r="UUA84" s="589" t="s">
        <v>60</v>
      </c>
      <c r="UUB84" s="589" t="s">
        <v>60</v>
      </c>
      <c r="UUC84" s="589" t="s">
        <v>60</v>
      </c>
      <c r="UUD84" s="589" t="s">
        <v>60</v>
      </c>
      <c r="UUE84" s="589" t="s">
        <v>60</v>
      </c>
      <c r="UUF84" s="589" t="s">
        <v>60</v>
      </c>
      <c r="UUG84" s="589" t="s">
        <v>60</v>
      </c>
      <c r="UUH84" s="589" t="s">
        <v>60</v>
      </c>
      <c r="UUI84" s="589" t="s">
        <v>60</v>
      </c>
      <c r="UUJ84" s="589" t="s">
        <v>60</v>
      </c>
      <c r="UUK84" s="589" t="s">
        <v>60</v>
      </c>
      <c r="UUL84" s="589" t="s">
        <v>60</v>
      </c>
      <c r="UUM84" s="589" t="s">
        <v>60</v>
      </c>
      <c r="UUN84" s="589" t="s">
        <v>60</v>
      </c>
      <c r="UUO84" s="589" t="s">
        <v>60</v>
      </c>
      <c r="UUP84" s="589" t="s">
        <v>60</v>
      </c>
      <c r="UUQ84" s="589" t="s">
        <v>60</v>
      </c>
      <c r="UUR84" s="589" t="s">
        <v>60</v>
      </c>
      <c r="UUS84" s="589" t="s">
        <v>60</v>
      </c>
      <c r="UUT84" s="589" t="s">
        <v>60</v>
      </c>
      <c r="UUU84" s="589" t="s">
        <v>60</v>
      </c>
      <c r="UUV84" s="589" t="s">
        <v>60</v>
      </c>
      <c r="UUW84" s="589" t="s">
        <v>60</v>
      </c>
      <c r="UUX84" s="589" t="s">
        <v>60</v>
      </c>
      <c r="UUY84" s="589" t="s">
        <v>60</v>
      </c>
      <c r="UUZ84" s="589" t="s">
        <v>60</v>
      </c>
      <c r="UVA84" s="589" t="s">
        <v>60</v>
      </c>
      <c r="UVB84" s="589" t="s">
        <v>60</v>
      </c>
      <c r="UVC84" s="589" t="s">
        <v>60</v>
      </c>
      <c r="UVD84" s="589" t="s">
        <v>60</v>
      </c>
      <c r="UVE84" s="589" t="s">
        <v>60</v>
      </c>
      <c r="UVF84" s="589" t="s">
        <v>60</v>
      </c>
      <c r="UVG84" s="589" t="s">
        <v>60</v>
      </c>
      <c r="UVH84" s="589" t="s">
        <v>60</v>
      </c>
      <c r="UVI84" s="589" t="s">
        <v>60</v>
      </c>
      <c r="UVJ84" s="589" t="s">
        <v>60</v>
      </c>
      <c r="UVK84" s="589" t="s">
        <v>60</v>
      </c>
      <c r="UVL84" s="589" t="s">
        <v>60</v>
      </c>
      <c r="UVM84" s="589" t="s">
        <v>60</v>
      </c>
      <c r="UVN84" s="589" t="s">
        <v>60</v>
      </c>
      <c r="UVO84" s="589" t="s">
        <v>60</v>
      </c>
      <c r="UVP84" s="589" t="s">
        <v>60</v>
      </c>
      <c r="UVQ84" s="589" t="s">
        <v>60</v>
      </c>
      <c r="UVR84" s="589" t="s">
        <v>60</v>
      </c>
      <c r="UVS84" s="589" t="s">
        <v>60</v>
      </c>
      <c r="UVT84" s="589" t="s">
        <v>60</v>
      </c>
      <c r="UVU84" s="589" t="s">
        <v>60</v>
      </c>
      <c r="UVV84" s="589" t="s">
        <v>60</v>
      </c>
      <c r="UVW84" s="589" t="s">
        <v>60</v>
      </c>
      <c r="UVX84" s="589" t="s">
        <v>60</v>
      </c>
      <c r="UVY84" s="589" t="s">
        <v>60</v>
      </c>
      <c r="UVZ84" s="589" t="s">
        <v>60</v>
      </c>
      <c r="UWA84" s="589" t="s">
        <v>60</v>
      </c>
      <c r="UWB84" s="589" t="s">
        <v>60</v>
      </c>
      <c r="UWC84" s="589" t="s">
        <v>60</v>
      </c>
      <c r="UWD84" s="589" t="s">
        <v>60</v>
      </c>
      <c r="UWE84" s="589" t="s">
        <v>60</v>
      </c>
      <c r="UWF84" s="589" t="s">
        <v>60</v>
      </c>
      <c r="UWG84" s="589" t="s">
        <v>60</v>
      </c>
      <c r="UWH84" s="589" t="s">
        <v>60</v>
      </c>
      <c r="UWI84" s="589" t="s">
        <v>60</v>
      </c>
      <c r="UWJ84" s="589" t="s">
        <v>60</v>
      </c>
      <c r="UWK84" s="589" t="s">
        <v>60</v>
      </c>
      <c r="UWL84" s="589" t="s">
        <v>60</v>
      </c>
      <c r="UWM84" s="589" t="s">
        <v>60</v>
      </c>
      <c r="UWN84" s="589" t="s">
        <v>60</v>
      </c>
      <c r="UWO84" s="589" t="s">
        <v>60</v>
      </c>
      <c r="UWP84" s="589" t="s">
        <v>60</v>
      </c>
      <c r="UWQ84" s="589" t="s">
        <v>60</v>
      </c>
      <c r="UWR84" s="589" t="s">
        <v>60</v>
      </c>
      <c r="UWS84" s="589" t="s">
        <v>60</v>
      </c>
      <c r="UWT84" s="589" t="s">
        <v>60</v>
      </c>
      <c r="UWU84" s="589" t="s">
        <v>60</v>
      </c>
      <c r="UWV84" s="589" t="s">
        <v>60</v>
      </c>
      <c r="UWW84" s="589" t="s">
        <v>60</v>
      </c>
      <c r="UWX84" s="589" t="s">
        <v>60</v>
      </c>
      <c r="UWY84" s="589" t="s">
        <v>60</v>
      </c>
      <c r="UWZ84" s="589" t="s">
        <v>60</v>
      </c>
      <c r="UXA84" s="589" t="s">
        <v>60</v>
      </c>
      <c r="UXB84" s="589" t="s">
        <v>60</v>
      </c>
      <c r="UXC84" s="589" t="s">
        <v>60</v>
      </c>
      <c r="UXD84" s="589" t="s">
        <v>60</v>
      </c>
      <c r="UXE84" s="589" t="s">
        <v>60</v>
      </c>
      <c r="UXF84" s="589" t="s">
        <v>60</v>
      </c>
      <c r="UXG84" s="589" t="s">
        <v>60</v>
      </c>
      <c r="UXH84" s="589" t="s">
        <v>60</v>
      </c>
      <c r="UXI84" s="589" t="s">
        <v>60</v>
      </c>
      <c r="UXJ84" s="589" t="s">
        <v>60</v>
      </c>
      <c r="UXK84" s="589" t="s">
        <v>60</v>
      </c>
      <c r="UXL84" s="589" t="s">
        <v>60</v>
      </c>
      <c r="UXM84" s="589" t="s">
        <v>60</v>
      </c>
      <c r="UXN84" s="589" t="s">
        <v>60</v>
      </c>
      <c r="UXO84" s="589" t="s">
        <v>60</v>
      </c>
      <c r="UXP84" s="589" t="s">
        <v>60</v>
      </c>
      <c r="UXQ84" s="589" t="s">
        <v>60</v>
      </c>
      <c r="UXR84" s="589" t="s">
        <v>60</v>
      </c>
      <c r="UXS84" s="589" t="s">
        <v>60</v>
      </c>
      <c r="UXT84" s="589" t="s">
        <v>60</v>
      </c>
      <c r="UXU84" s="589" t="s">
        <v>60</v>
      </c>
      <c r="UXV84" s="589" t="s">
        <v>60</v>
      </c>
      <c r="UXW84" s="589" t="s">
        <v>60</v>
      </c>
      <c r="UXX84" s="589" t="s">
        <v>60</v>
      </c>
      <c r="UXY84" s="589" t="s">
        <v>60</v>
      </c>
      <c r="UXZ84" s="589" t="s">
        <v>60</v>
      </c>
      <c r="UYA84" s="589" t="s">
        <v>60</v>
      </c>
      <c r="UYB84" s="589" t="s">
        <v>60</v>
      </c>
      <c r="UYC84" s="589" t="s">
        <v>60</v>
      </c>
      <c r="UYD84" s="589" t="s">
        <v>60</v>
      </c>
      <c r="UYE84" s="589" t="s">
        <v>60</v>
      </c>
      <c r="UYF84" s="589" t="s">
        <v>60</v>
      </c>
      <c r="UYG84" s="589" t="s">
        <v>60</v>
      </c>
      <c r="UYH84" s="589" t="s">
        <v>60</v>
      </c>
      <c r="UYI84" s="589" t="s">
        <v>60</v>
      </c>
      <c r="UYJ84" s="589" t="s">
        <v>60</v>
      </c>
      <c r="UYK84" s="589" t="s">
        <v>60</v>
      </c>
      <c r="UYL84" s="589" t="s">
        <v>60</v>
      </c>
      <c r="UYM84" s="589" t="s">
        <v>60</v>
      </c>
      <c r="UYN84" s="589" t="s">
        <v>60</v>
      </c>
      <c r="UYO84" s="589" t="s">
        <v>60</v>
      </c>
      <c r="UYP84" s="589" t="s">
        <v>60</v>
      </c>
      <c r="UYQ84" s="589" t="s">
        <v>60</v>
      </c>
      <c r="UYR84" s="589" t="s">
        <v>60</v>
      </c>
      <c r="UYS84" s="589" t="s">
        <v>60</v>
      </c>
      <c r="UYT84" s="589" t="s">
        <v>60</v>
      </c>
      <c r="UYU84" s="589" t="s">
        <v>60</v>
      </c>
      <c r="UYV84" s="589" t="s">
        <v>60</v>
      </c>
      <c r="UYW84" s="589" t="s">
        <v>60</v>
      </c>
      <c r="UYX84" s="589" t="s">
        <v>60</v>
      </c>
      <c r="UYY84" s="589" t="s">
        <v>60</v>
      </c>
      <c r="UYZ84" s="589" t="s">
        <v>60</v>
      </c>
      <c r="UZA84" s="589" t="s">
        <v>60</v>
      </c>
      <c r="UZB84" s="589" t="s">
        <v>60</v>
      </c>
      <c r="UZC84" s="589" t="s">
        <v>60</v>
      </c>
      <c r="UZD84" s="589" t="s">
        <v>60</v>
      </c>
      <c r="UZE84" s="589" t="s">
        <v>60</v>
      </c>
      <c r="UZF84" s="589" t="s">
        <v>60</v>
      </c>
      <c r="UZG84" s="589" t="s">
        <v>60</v>
      </c>
      <c r="UZH84" s="589" t="s">
        <v>60</v>
      </c>
      <c r="UZI84" s="589" t="s">
        <v>60</v>
      </c>
      <c r="UZJ84" s="589" t="s">
        <v>60</v>
      </c>
      <c r="UZK84" s="589" t="s">
        <v>60</v>
      </c>
      <c r="UZL84" s="589" t="s">
        <v>60</v>
      </c>
      <c r="UZM84" s="589" t="s">
        <v>60</v>
      </c>
      <c r="UZN84" s="589" t="s">
        <v>60</v>
      </c>
      <c r="UZO84" s="589" t="s">
        <v>60</v>
      </c>
      <c r="UZP84" s="589" t="s">
        <v>60</v>
      </c>
      <c r="UZQ84" s="589" t="s">
        <v>60</v>
      </c>
      <c r="UZR84" s="589" t="s">
        <v>60</v>
      </c>
      <c r="UZS84" s="589" t="s">
        <v>60</v>
      </c>
      <c r="UZT84" s="589" t="s">
        <v>60</v>
      </c>
      <c r="UZU84" s="589" t="s">
        <v>60</v>
      </c>
      <c r="UZV84" s="589" t="s">
        <v>60</v>
      </c>
      <c r="UZW84" s="589" t="s">
        <v>60</v>
      </c>
      <c r="UZX84" s="589" t="s">
        <v>60</v>
      </c>
      <c r="UZY84" s="589" t="s">
        <v>60</v>
      </c>
      <c r="UZZ84" s="589" t="s">
        <v>60</v>
      </c>
      <c r="VAA84" s="589" t="s">
        <v>60</v>
      </c>
      <c r="VAB84" s="589" t="s">
        <v>60</v>
      </c>
      <c r="VAC84" s="589" t="s">
        <v>60</v>
      </c>
      <c r="VAD84" s="589" t="s">
        <v>60</v>
      </c>
      <c r="VAE84" s="589" t="s">
        <v>60</v>
      </c>
      <c r="VAF84" s="589" t="s">
        <v>60</v>
      </c>
      <c r="VAG84" s="589" t="s">
        <v>60</v>
      </c>
      <c r="VAH84" s="589" t="s">
        <v>60</v>
      </c>
      <c r="VAI84" s="589" t="s">
        <v>60</v>
      </c>
      <c r="VAJ84" s="589" t="s">
        <v>60</v>
      </c>
      <c r="VAK84" s="589" t="s">
        <v>60</v>
      </c>
      <c r="VAL84" s="589" t="s">
        <v>60</v>
      </c>
      <c r="VAM84" s="589" t="s">
        <v>60</v>
      </c>
      <c r="VAN84" s="589" t="s">
        <v>60</v>
      </c>
      <c r="VAO84" s="589" t="s">
        <v>60</v>
      </c>
      <c r="VAP84" s="589" t="s">
        <v>60</v>
      </c>
      <c r="VAQ84" s="589" t="s">
        <v>60</v>
      </c>
      <c r="VAR84" s="589" t="s">
        <v>60</v>
      </c>
      <c r="VAS84" s="589" t="s">
        <v>60</v>
      </c>
      <c r="VAT84" s="589" t="s">
        <v>60</v>
      </c>
      <c r="VAU84" s="589" t="s">
        <v>60</v>
      </c>
      <c r="VAV84" s="589" t="s">
        <v>60</v>
      </c>
      <c r="VAW84" s="589" t="s">
        <v>60</v>
      </c>
      <c r="VAX84" s="589" t="s">
        <v>60</v>
      </c>
      <c r="VAY84" s="589" t="s">
        <v>60</v>
      </c>
      <c r="VAZ84" s="589" t="s">
        <v>60</v>
      </c>
      <c r="VBA84" s="589" t="s">
        <v>60</v>
      </c>
      <c r="VBB84" s="589" t="s">
        <v>60</v>
      </c>
      <c r="VBC84" s="589" t="s">
        <v>60</v>
      </c>
      <c r="VBD84" s="589" t="s">
        <v>60</v>
      </c>
      <c r="VBE84" s="589" t="s">
        <v>60</v>
      </c>
      <c r="VBF84" s="589" t="s">
        <v>60</v>
      </c>
      <c r="VBG84" s="589" t="s">
        <v>60</v>
      </c>
      <c r="VBH84" s="589" t="s">
        <v>60</v>
      </c>
      <c r="VBI84" s="589" t="s">
        <v>60</v>
      </c>
      <c r="VBJ84" s="589" t="s">
        <v>60</v>
      </c>
      <c r="VBK84" s="589" t="s">
        <v>60</v>
      </c>
      <c r="VBL84" s="589" t="s">
        <v>60</v>
      </c>
      <c r="VBM84" s="589" t="s">
        <v>60</v>
      </c>
      <c r="VBN84" s="589" t="s">
        <v>60</v>
      </c>
      <c r="VBO84" s="589" t="s">
        <v>60</v>
      </c>
      <c r="VBP84" s="589" t="s">
        <v>60</v>
      </c>
      <c r="VBQ84" s="589" t="s">
        <v>60</v>
      </c>
      <c r="VBR84" s="589" t="s">
        <v>60</v>
      </c>
      <c r="VBS84" s="589" t="s">
        <v>60</v>
      </c>
      <c r="VBT84" s="589" t="s">
        <v>60</v>
      </c>
      <c r="VBU84" s="589" t="s">
        <v>60</v>
      </c>
      <c r="VBV84" s="589" t="s">
        <v>60</v>
      </c>
      <c r="VBW84" s="589" t="s">
        <v>60</v>
      </c>
      <c r="VBX84" s="589" t="s">
        <v>60</v>
      </c>
      <c r="VBY84" s="589" t="s">
        <v>60</v>
      </c>
      <c r="VBZ84" s="589" t="s">
        <v>60</v>
      </c>
      <c r="VCA84" s="589" t="s">
        <v>60</v>
      </c>
      <c r="VCB84" s="589" t="s">
        <v>60</v>
      </c>
      <c r="VCC84" s="589" t="s">
        <v>60</v>
      </c>
      <c r="VCD84" s="589" t="s">
        <v>60</v>
      </c>
      <c r="VCE84" s="589" t="s">
        <v>60</v>
      </c>
      <c r="VCF84" s="589" t="s">
        <v>60</v>
      </c>
      <c r="VCG84" s="589" t="s">
        <v>60</v>
      </c>
      <c r="VCH84" s="589" t="s">
        <v>60</v>
      </c>
      <c r="VCI84" s="589" t="s">
        <v>60</v>
      </c>
      <c r="VCJ84" s="589" t="s">
        <v>60</v>
      </c>
      <c r="VCK84" s="589" t="s">
        <v>60</v>
      </c>
      <c r="VCL84" s="589" t="s">
        <v>60</v>
      </c>
      <c r="VCM84" s="589" t="s">
        <v>60</v>
      </c>
      <c r="VCN84" s="589" t="s">
        <v>60</v>
      </c>
      <c r="VCO84" s="589" t="s">
        <v>60</v>
      </c>
      <c r="VCP84" s="589" t="s">
        <v>60</v>
      </c>
      <c r="VCQ84" s="589" t="s">
        <v>60</v>
      </c>
      <c r="VCR84" s="589" t="s">
        <v>60</v>
      </c>
      <c r="VCS84" s="589" t="s">
        <v>60</v>
      </c>
      <c r="VCT84" s="589" t="s">
        <v>60</v>
      </c>
      <c r="VCU84" s="589" t="s">
        <v>60</v>
      </c>
      <c r="VCV84" s="589" t="s">
        <v>60</v>
      </c>
      <c r="VCW84" s="589" t="s">
        <v>60</v>
      </c>
      <c r="VCX84" s="589" t="s">
        <v>60</v>
      </c>
      <c r="VCY84" s="589" t="s">
        <v>60</v>
      </c>
      <c r="VCZ84" s="589" t="s">
        <v>60</v>
      </c>
      <c r="VDA84" s="589" t="s">
        <v>60</v>
      </c>
      <c r="VDB84" s="589" t="s">
        <v>60</v>
      </c>
      <c r="VDC84" s="589" t="s">
        <v>60</v>
      </c>
      <c r="VDD84" s="589" t="s">
        <v>60</v>
      </c>
      <c r="VDE84" s="589" t="s">
        <v>60</v>
      </c>
      <c r="VDF84" s="589" t="s">
        <v>60</v>
      </c>
      <c r="VDG84" s="589" t="s">
        <v>60</v>
      </c>
      <c r="VDH84" s="589" t="s">
        <v>60</v>
      </c>
      <c r="VDI84" s="589" t="s">
        <v>60</v>
      </c>
      <c r="VDJ84" s="589" t="s">
        <v>60</v>
      </c>
      <c r="VDK84" s="589" t="s">
        <v>60</v>
      </c>
      <c r="VDL84" s="589" t="s">
        <v>60</v>
      </c>
      <c r="VDM84" s="589" t="s">
        <v>60</v>
      </c>
      <c r="VDN84" s="589" t="s">
        <v>60</v>
      </c>
      <c r="VDO84" s="589" t="s">
        <v>60</v>
      </c>
      <c r="VDP84" s="589" t="s">
        <v>60</v>
      </c>
      <c r="VDQ84" s="589" t="s">
        <v>60</v>
      </c>
      <c r="VDR84" s="589" t="s">
        <v>60</v>
      </c>
      <c r="VDS84" s="589" t="s">
        <v>60</v>
      </c>
      <c r="VDT84" s="589" t="s">
        <v>60</v>
      </c>
      <c r="VDU84" s="589" t="s">
        <v>60</v>
      </c>
      <c r="VDV84" s="589" t="s">
        <v>60</v>
      </c>
      <c r="VDW84" s="589" t="s">
        <v>60</v>
      </c>
      <c r="VDX84" s="589" t="s">
        <v>60</v>
      </c>
      <c r="VDY84" s="589" t="s">
        <v>60</v>
      </c>
      <c r="VDZ84" s="589" t="s">
        <v>60</v>
      </c>
      <c r="VEA84" s="589" t="s">
        <v>60</v>
      </c>
      <c r="VEB84" s="589" t="s">
        <v>60</v>
      </c>
      <c r="VEC84" s="589" t="s">
        <v>60</v>
      </c>
      <c r="VED84" s="589" t="s">
        <v>60</v>
      </c>
      <c r="VEE84" s="589" t="s">
        <v>60</v>
      </c>
      <c r="VEF84" s="589" t="s">
        <v>60</v>
      </c>
      <c r="VEG84" s="589" t="s">
        <v>60</v>
      </c>
      <c r="VEH84" s="589" t="s">
        <v>60</v>
      </c>
      <c r="VEI84" s="589" t="s">
        <v>60</v>
      </c>
      <c r="VEJ84" s="589" t="s">
        <v>60</v>
      </c>
      <c r="VEK84" s="589" t="s">
        <v>60</v>
      </c>
      <c r="VEL84" s="589" t="s">
        <v>60</v>
      </c>
      <c r="VEM84" s="589" t="s">
        <v>60</v>
      </c>
      <c r="VEN84" s="589" t="s">
        <v>60</v>
      </c>
      <c r="VEO84" s="589" t="s">
        <v>60</v>
      </c>
      <c r="VEP84" s="589" t="s">
        <v>60</v>
      </c>
      <c r="VEQ84" s="589" t="s">
        <v>60</v>
      </c>
      <c r="VER84" s="589" t="s">
        <v>60</v>
      </c>
      <c r="VES84" s="589" t="s">
        <v>60</v>
      </c>
      <c r="VET84" s="589" t="s">
        <v>60</v>
      </c>
      <c r="VEU84" s="589" t="s">
        <v>60</v>
      </c>
      <c r="VEV84" s="589" t="s">
        <v>60</v>
      </c>
      <c r="VEW84" s="589" t="s">
        <v>60</v>
      </c>
      <c r="VEX84" s="589" t="s">
        <v>60</v>
      </c>
      <c r="VEY84" s="589" t="s">
        <v>60</v>
      </c>
      <c r="VEZ84" s="589" t="s">
        <v>60</v>
      </c>
      <c r="VFA84" s="589" t="s">
        <v>60</v>
      </c>
      <c r="VFB84" s="589" t="s">
        <v>60</v>
      </c>
      <c r="VFC84" s="589" t="s">
        <v>60</v>
      </c>
      <c r="VFD84" s="589" t="s">
        <v>60</v>
      </c>
      <c r="VFE84" s="589" t="s">
        <v>60</v>
      </c>
      <c r="VFF84" s="589" t="s">
        <v>60</v>
      </c>
      <c r="VFG84" s="589" t="s">
        <v>60</v>
      </c>
      <c r="VFH84" s="589" t="s">
        <v>60</v>
      </c>
      <c r="VFI84" s="589" t="s">
        <v>60</v>
      </c>
      <c r="VFJ84" s="589" t="s">
        <v>60</v>
      </c>
      <c r="VFK84" s="589" t="s">
        <v>60</v>
      </c>
      <c r="VFL84" s="589" t="s">
        <v>60</v>
      </c>
      <c r="VFM84" s="589" t="s">
        <v>60</v>
      </c>
      <c r="VFN84" s="589" t="s">
        <v>60</v>
      </c>
      <c r="VFO84" s="589" t="s">
        <v>60</v>
      </c>
      <c r="VFP84" s="589" t="s">
        <v>60</v>
      </c>
      <c r="VFQ84" s="589" t="s">
        <v>60</v>
      </c>
      <c r="VFR84" s="589" t="s">
        <v>60</v>
      </c>
      <c r="VFS84" s="589" t="s">
        <v>60</v>
      </c>
      <c r="VFT84" s="589" t="s">
        <v>60</v>
      </c>
      <c r="VFU84" s="589" t="s">
        <v>60</v>
      </c>
      <c r="VFV84" s="589" t="s">
        <v>60</v>
      </c>
      <c r="VFW84" s="589" t="s">
        <v>60</v>
      </c>
      <c r="VFX84" s="589" t="s">
        <v>60</v>
      </c>
      <c r="VFY84" s="589" t="s">
        <v>60</v>
      </c>
      <c r="VFZ84" s="589" t="s">
        <v>60</v>
      </c>
      <c r="VGA84" s="589" t="s">
        <v>60</v>
      </c>
      <c r="VGB84" s="589" t="s">
        <v>60</v>
      </c>
      <c r="VGC84" s="589" t="s">
        <v>60</v>
      </c>
      <c r="VGD84" s="589" t="s">
        <v>60</v>
      </c>
      <c r="VGE84" s="589" t="s">
        <v>60</v>
      </c>
      <c r="VGF84" s="589" t="s">
        <v>60</v>
      </c>
      <c r="VGG84" s="589" t="s">
        <v>60</v>
      </c>
      <c r="VGH84" s="589" t="s">
        <v>60</v>
      </c>
      <c r="VGI84" s="589" t="s">
        <v>60</v>
      </c>
      <c r="VGJ84" s="589" t="s">
        <v>60</v>
      </c>
      <c r="VGK84" s="589" t="s">
        <v>60</v>
      </c>
      <c r="VGL84" s="589" t="s">
        <v>60</v>
      </c>
      <c r="VGM84" s="589" t="s">
        <v>60</v>
      </c>
      <c r="VGN84" s="589" t="s">
        <v>60</v>
      </c>
      <c r="VGO84" s="589" t="s">
        <v>60</v>
      </c>
      <c r="VGP84" s="589" t="s">
        <v>60</v>
      </c>
      <c r="VGQ84" s="589" t="s">
        <v>60</v>
      </c>
      <c r="VGR84" s="589" t="s">
        <v>60</v>
      </c>
      <c r="VGS84" s="589" t="s">
        <v>60</v>
      </c>
      <c r="VGT84" s="589" t="s">
        <v>60</v>
      </c>
      <c r="VGU84" s="589" t="s">
        <v>60</v>
      </c>
      <c r="VGV84" s="589" t="s">
        <v>60</v>
      </c>
      <c r="VGW84" s="589" t="s">
        <v>60</v>
      </c>
      <c r="VGX84" s="589" t="s">
        <v>60</v>
      </c>
      <c r="VGY84" s="589" t="s">
        <v>60</v>
      </c>
      <c r="VGZ84" s="589" t="s">
        <v>60</v>
      </c>
      <c r="VHA84" s="589" t="s">
        <v>60</v>
      </c>
      <c r="VHB84" s="589" t="s">
        <v>60</v>
      </c>
      <c r="VHC84" s="589" t="s">
        <v>60</v>
      </c>
      <c r="VHD84" s="589" t="s">
        <v>60</v>
      </c>
      <c r="VHE84" s="589" t="s">
        <v>60</v>
      </c>
      <c r="VHF84" s="589" t="s">
        <v>60</v>
      </c>
      <c r="VHG84" s="589" t="s">
        <v>60</v>
      </c>
      <c r="VHH84" s="589" t="s">
        <v>60</v>
      </c>
      <c r="VHI84" s="589" t="s">
        <v>60</v>
      </c>
      <c r="VHJ84" s="589" t="s">
        <v>60</v>
      </c>
      <c r="VHK84" s="589" t="s">
        <v>60</v>
      </c>
      <c r="VHL84" s="589" t="s">
        <v>60</v>
      </c>
      <c r="VHM84" s="589" t="s">
        <v>60</v>
      </c>
      <c r="VHN84" s="589" t="s">
        <v>60</v>
      </c>
      <c r="VHO84" s="589" t="s">
        <v>60</v>
      </c>
      <c r="VHP84" s="589" t="s">
        <v>60</v>
      </c>
      <c r="VHQ84" s="589" t="s">
        <v>60</v>
      </c>
      <c r="VHR84" s="589" t="s">
        <v>60</v>
      </c>
      <c r="VHS84" s="589" t="s">
        <v>60</v>
      </c>
      <c r="VHT84" s="589" t="s">
        <v>60</v>
      </c>
      <c r="VHU84" s="589" t="s">
        <v>60</v>
      </c>
      <c r="VHV84" s="589" t="s">
        <v>60</v>
      </c>
      <c r="VHW84" s="589" t="s">
        <v>60</v>
      </c>
      <c r="VHX84" s="589" t="s">
        <v>60</v>
      </c>
      <c r="VHY84" s="589" t="s">
        <v>60</v>
      </c>
      <c r="VHZ84" s="589" t="s">
        <v>60</v>
      </c>
      <c r="VIA84" s="589" t="s">
        <v>60</v>
      </c>
      <c r="VIB84" s="589" t="s">
        <v>60</v>
      </c>
      <c r="VIC84" s="589" t="s">
        <v>60</v>
      </c>
      <c r="VID84" s="589" t="s">
        <v>60</v>
      </c>
      <c r="VIE84" s="589" t="s">
        <v>60</v>
      </c>
      <c r="VIF84" s="589" t="s">
        <v>60</v>
      </c>
      <c r="VIG84" s="589" t="s">
        <v>60</v>
      </c>
      <c r="VIH84" s="589" t="s">
        <v>60</v>
      </c>
      <c r="VII84" s="589" t="s">
        <v>60</v>
      </c>
      <c r="VIJ84" s="589" t="s">
        <v>60</v>
      </c>
      <c r="VIK84" s="589" t="s">
        <v>60</v>
      </c>
      <c r="VIL84" s="589" t="s">
        <v>60</v>
      </c>
      <c r="VIM84" s="589" t="s">
        <v>60</v>
      </c>
      <c r="VIN84" s="589" t="s">
        <v>60</v>
      </c>
      <c r="VIO84" s="589" t="s">
        <v>60</v>
      </c>
      <c r="VIP84" s="589" t="s">
        <v>60</v>
      </c>
      <c r="VIQ84" s="589" t="s">
        <v>60</v>
      </c>
      <c r="VIR84" s="589" t="s">
        <v>60</v>
      </c>
      <c r="VIS84" s="589" t="s">
        <v>60</v>
      </c>
      <c r="VIT84" s="589" t="s">
        <v>60</v>
      </c>
      <c r="VIU84" s="589" t="s">
        <v>60</v>
      </c>
      <c r="VIV84" s="589" t="s">
        <v>60</v>
      </c>
      <c r="VIW84" s="589" t="s">
        <v>60</v>
      </c>
      <c r="VIX84" s="589" t="s">
        <v>60</v>
      </c>
      <c r="VIY84" s="589" t="s">
        <v>60</v>
      </c>
      <c r="VIZ84" s="589" t="s">
        <v>60</v>
      </c>
      <c r="VJA84" s="589" t="s">
        <v>60</v>
      </c>
      <c r="VJB84" s="589" t="s">
        <v>60</v>
      </c>
      <c r="VJC84" s="589" t="s">
        <v>60</v>
      </c>
      <c r="VJD84" s="589" t="s">
        <v>60</v>
      </c>
      <c r="VJE84" s="589" t="s">
        <v>60</v>
      </c>
      <c r="VJF84" s="589" t="s">
        <v>60</v>
      </c>
      <c r="VJG84" s="589" t="s">
        <v>60</v>
      </c>
      <c r="VJH84" s="589" t="s">
        <v>60</v>
      </c>
      <c r="VJI84" s="589" t="s">
        <v>60</v>
      </c>
      <c r="VJJ84" s="589" t="s">
        <v>60</v>
      </c>
      <c r="VJK84" s="589" t="s">
        <v>60</v>
      </c>
      <c r="VJL84" s="589" t="s">
        <v>60</v>
      </c>
      <c r="VJM84" s="589" t="s">
        <v>60</v>
      </c>
      <c r="VJN84" s="589" t="s">
        <v>60</v>
      </c>
      <c r="VJO84" s="589" t="s">
        <v>60</v>
      </c>
      <c r="VJP84" s="589" t="s">
        <v>60</v>
      </c>
      <c r="VJQ84" s="589" t="s">
        <v>60</v>
      </c>
      <c r="VJR84" s="589" t="s">
        <v>60</v>
      </c>
      <c r="VJS84" s="589" t="s">
        <v>60</v>
      </c>
      <c r="VJT84" s="589" t="s">
        <v>60</v>
      </c>
      <c r="VJU84" s="589" t="s">
        <v>60</v>
      </c>
      <c r="VJV84" s="589" t="s">
        <v>60</v>
      </c>
      <c r="VJW84" s="589" t="s">
        <v>60</v>
      </c>
      <c r="VJX84" s="589" t="s">
        <v>60</v>
      </c>
      <c r="VJY84" s="589" t="s">
        <v>60</v>
      </c>
      <c r="VJZ84" s="589" t="s">
        <v>60</v>
      </c>
      <c r="VKA84" s="589" t="s">
        <v>60</v>
      </c>
      <c r="VKB84" s="589" t="s">
        <v>60</v>
      </c>
      <c r="VKC84" s="589" t="s">
        <v>60</v>
      </c>
      <c r="VKD84" s="589" t="s">
        <v>60</v>
      </c>
      <c r="VKE84" s="589" t="s">
        <v>60</v>
      </c>
      <c r="VKF84" s="589" t="s">
        <v>60</v>
      </c>
      <c r="VKG84" s="589" t="s">
        <v>60</v>
      </c>
      <c r="VKH84" s="589" t="s">
        <v>60</v>
      </c>
      <c r="VKI84" s="589" t="s">
        <v>60</v>
      </c>
      <c r="VKJ84" s="589" t="s">
        <v>60</v>
      </c>
      <c r="VKK84" s="589" t="s">
        <v>60</v>
      </c>
      <c r="VKL84" s="589" t="s">
        <v>60</v>
      </c>
      <c r="VKM84" s="589" t="s">
        <v>60</v>
      </c>
      <c r="VKN84" s="589" t="s">
        <v>60</v>
      </c>
      <c r="VKO84" s="589" t="s">
        <v>60</v>
      </c>
      <c r="VKP84" s="589" t="s">
        <v>60</v>
      </c>
      <c r="VKQ84" s="589" t="s">
        <v>60</v>
      </c>
      <c r="VKR84" s="589" t="s">
        <v>60</v>
      </c>
      <c r="VKS84" s="589" t="s">
        <v>60</v>
      </c>
      <c r="VKT84" s="589" t="s">
        <v>60</v>
      </c>
      <c r="VKU84" s="589" t="s">
        <v>60</v>
      </c>
      <c r="VKV84" s="589" t="s">
        <v>60</v>
      </c>
      <c r="VKW84" s="589" t="s">
        <v>60</v>
      </c>
      <c r="VKX84" s="589" t="s">
        <v>60</v>
      </c>
      <c r="VKY84" s="589" t="s">
        <v>60</v>
      </c>
      <c r="VKZ84" s="589" t="s">
        <v>60</v>
      </c>
      <c r="VLA84" s="589" t="s">
        <v>60</v>
      </c>
      <c r="VLB84" s="589" t="s">
        <v>60</v>
      </c>
      <c r="VLC84" s="589" t="s">
        <v>60</v>
      </c>
      <c r="VLD84" s="589" t="s">
        <v>60</v>
      </c>
      <c r="VLE84" s="589" t="s">
        <v>60</v>
      </c>
      <c r="VLF84" s="589" t="s">
        <v>60</v>
      </c>
      <c r="VLG84" s="589" t="s">
        <v>60</v>
      </c>
      <c r="VLH84" s="589" t="s">
        <v>60</v>
      </c>
      <c r="VLI84" s="589" t="s">
        <v>60</v>
      </c>
      <c r="VLJ84" s="589" t="s">
        <v>60</v>
      </c>
      <c r="VLK84" s="589" t="s">
        <v>60</v>
      </c>
      <c r="VLL84" s="589" t="s">
        <v>60</v>
      </c>
      <c r="VLM84" s="589" t="s">
        <v>60</v>
      </c>
      <c r="VLN84" s="589" t="s">
        <v>60</v>
      </c>
      <c r="VLO84" s="589" t="s">
        <v>60</v>
      </c>
      <c r="VLP84" s="589" t="s">
        <v>60</v>
      </c>
      <c r="VLQ84" s="589" t="s">
        <v>60</v>
      </c>
      <c r="VLR84" s="589" t="s">
        <v>60</v>
      </c>
      <c r="VLS84" s="589" t="s">
        <v>60</v>
      </c>
      <c r="VLT84" s="589" t="s">
        <v>60</v>
      </c>
      <c r="VLU84" s="589" t="s">
        <v>60</v>
      </c>
      <c r="VLV84" s="589" t="s">
        <v>60</v>
      </c>
      <c r="VLW84" s="589" t="s">
        <v>60</v>
      </c>
      <c r="VLX84" s="589" t="s">
        <v>60</v>
      </c>
      <c r="VLY84" s="589" t="s">
        <v>60</v>
      </c>
      <c r="VLZ84" s="589" t="s">
        <v>60</v>
      </c>
      <c r="VMA84" s="589" t="s">
        <v>60</v>
      </c>
      <c r="VMB84" s="589" t="s">
        <v>60</v>
      </c>
      <c r="VMC84" s="589" t="s">
        <v>60</v>
      </c>
      <c r="VMD84" s="589" t="s">
        <v>60</v>
      </c>
      <c r="VME84" s="589" t="s">
        <v>60</v>
      </c>
      <c r="VMF84" s="589" t="s">
        <v>60</v>
      </c>
      <c r="VMG84" s="589" t="s">
        <v>60</v>
      </c>
      <c r="VMH84" s="589" t="s">
        <v>60</v>
      </c>
      <c r="VMI84" s="589" t="s">
        <v>60</v>
      </c>
      <c r="VMJ84" s="589" t="s">
        <v>60</v>
      </c>
      <c r="VMK84" s="589" t="s">
        <v>60</v>
      </c>
      <c r="VML84" s="589" t="s">
        <v>60</v>
      </c>
      <c r="VMM84" s="589" t="s">
        <v>60</v>
      </c>
      <c r="VMN84" s="589" t="s">
        <v>60</v>
      </c>
      <c r="VMO84" s="589" t="s">
        <v>60</v>
      </c>
      <c r="VMP84" s="589" t="s">
        <v>60</v>
      </c>
      <c r="VMQ84" s="589" t="s">
        <v>60</v>
      </c>
      <c r="VMR84" s="589" t="s">
        <v>60</v>
      </c>
      <c r="VMS84" s="589" t="s">
        <v>60</v>
      </c>
      <c r="VMT84" s="589" t="s">
        <v>60</v>
      </c>
      <c r="VMU84" s="589" t="s">
        <v>60</v>
      </c>
      <c r="VMV84" s="589" t="s">
        <v>60</v>
      </c>
      <c r="VMW84" s="589" t="s">
        <v>60</v>
      </c>
      <c r="VMX84" s="589" t="s">
        <v>60</v>
      </c>
      <c r="VMY84" s="589" t="s">
        <v>60</v>
      </c>
      <c r="VMZ84" s="589" t="s">
        <v>60</v>
      </c>
      <c r="VNA84" s="589" t="s">
        <v>60</v>
      </c>
      <c r="VNB84" s="589" t="s">
        <v>60</v>
      </c>
      <c r="VNC84" s="589" t="s">
        <v>60</v>
      </c>
      <c r="VND84" s="589" t="s">
        <v>60</v>
      </c>
      <c r="VNE84" s="589" t="s">
        <v>60</v>
      </c>
      <c r="VNF84" s="589" t="s">
        <v>60</v>
      </c>
      <c r="VNG84" s="589" t="s">
        <v>60</v>
      </c>
      <c r="VNH84" s="589" t="s">
        <v>60</v>
      </c>
      <c r="VNI84" s="589" t="s">
        <v>60</v>
      </c>
      <c r="VNJ84" s="589" t="s">
        <v>60</v>
      </c>
      <c r="VNK84" s="589" t="s">
        <v>60</v>
      </c>
      <c r="VNL84" s="589" t="s">
        <v>60</v>
      </c>
      <c r="VNM84" s="589" t="s">
        <v>60</v>
      </c>
      <c r="VNN84" s="589" t="s">
        <v>60</v>
      </c>
      <c r="VNO84" s="589" t="s">
        <v>60</v>
      </c>
      <c r="VNP84" s="589" t="s">
        <v>60</v>
      </c>
      <c r="VNQ84" s="589" t="s">
        <v>60</v>
      </c>
      <c r="VNR84" s="589" t="s">
        <v>60</v>
      </c>
      <c r="VNS84" s="589" t="s">
        <v>60</v>
      </c>
      <c r="VNT84" s="589" t="s">
        <v>60</v>
      </c>
      <c r="VNU84" s="589" t="s">
        <v>60</v>
      </c>
      <c r="VNV84" s="589" t="s">
        <v>60</v>
      </c>
      <c r="VNW84" s="589" t="s">
        <v>60</v>
      </c>
      <c r="VNX84" s="589" t="s">
        <v>60</v>
      </c>
      <c r="VNY84" s="589" t="s">
        <v>60</v>
      </c>
      <c r="VNZ84" s="589" t="s">
        <v>60</v>
      </c>
      <c r="VOA84" s="589" t="s">
        <v>60</v>
      </c>
      <c r="VOB84" s="589" t="s">
        <v>60</v>
      </c>
      <c r="VOC84" s="589" t="s">
        <v>60</v>
      </c>
      <c r="VOD84" s="589" t="s">
        <v>60</v>
      </c>
      <c r="VOE84" s="589" t="s">
        <v>60</v>
      </c>
      <c r="VOF84" s="589" t="s">
        <v>60</v>
      </c>
      <c r="VOG84" s="589" t="s">
        <v>60</v>
      </c>
      <c r="VOH84" s="589" t="s">
        <v>60</v>
      </c>
      <c r="VOI84" s="589" t="s">
        <v>60</v>
      </c>
      <c r="VOJ84" s="589" t="s">
        <v>60</v>
      </c>
      <c r="VOK84" s="589" t="s">
        <v>60</v>
      </c>
      <c r="VOL84" s="589" t="s">
        <v>60</v>
      </c>
      <c r="VOM84" s="589" t="s">
        <v>60</v>
      </c>
      <c r="VON84" s="589" t="s">
        <v>60</v>
      </c>
      <c r="VOO84" s="589" t="s">
        <v>60</v>
      </c>
      <c r="VOP84" s="589" t="s">
        <v>60</v>
      </c>
      <c r="VOQ84" s="589" t="s">
        <v>60</v>
      </c>
      <c r="VOR84" s="589" t="s">
        <v>60</v>
      </c>
      <c r="VOS84" s="589" t="s">
        <v>60</v>
      </c>
      <c r="VOT84" s="589" t="s">
        <v>60</v>
      </c>
      <c r="VOU84" s="589" t="s">
        <v>60</v>
      </c>
      <c r="VOV84" s="589" t="s">
        <v>60</v>
      </c>
      <c r="VOW84" s="589" t="s">
        <v>60</v>
      </c>
      <c r="VOX84" s="589" t="s">
        <v>60</v>
      </c>
      <c r="VOY84" s="589" t="s">
        <v>60</v>
      </c>
      <c r="VOZ84" s="589" t="s">
        <v>60</v>
      </c>
      <c r="VPA84" s="589" t="s">
        <v>60</v>
      </c>
      <c r="VPB84" s="589" t="s">
        <v>60</v>
      </c>
      <c r="VPC84" s="589" t="s">
        <v>60</v>
      </c>
      <c r="VPD84" s="589" t="s">
        <v>60</v>
      </c>
      <c r="VPE84" s="589" t="s">
        <v>60</v>
      </c>
      <c r="VPF84" s="589" t="s">
        <v>60</v>
      </c>
      <c r="VPG84" s="589" t="s">
        <v>60</v>
      </c>
      <c r="VPH84" s="589" t="s">
        <v>60</v>
      </c>
      <c r="VPI84" s="589" t="s">
        <v>60</v>
      </c>
      <c r="VPJ84" s="589" t="s">
        <v>60</v>
      </c>
      <c r="VPK84" s="589" t="s">
        <v>60</v>
      </c>
      <c r="VPL84" s="589" t="s">
        <v>60</v>
      </c>
      <c r="VPM84" s="589" t="s">
        <v>60</v>
      </c>
      <c r="VPN84" s="589" t="s">
        <v>60</v>
      </c>
      <c r="VPO84" s="589" t="s">
        <v>60</v>
      </c>
      <c r="VPP84" s="589" t="s">
        <v>60</v>
      </c>
      <c r="VPQ84" s="589" t="s">
        <v>60</v>
      </c>
      <c r="VPR84" s="589" t="s">
        <v>60</v>
      </c>
      <c r="VPS84" s="589" t="s">
        <v>60</v>
      </c>
      <c r="VPT84" s="589" t="s">
        <v>60</v>
      </c>
      <c r="VPU84" s="589" t="s">
        <v>60</v>
      </c>
      <c r="VPV84" s="589" t="s">
        <v>60</v>
      </c>
      <c r="VPW84" s="589" t="s">
        <v>60</v>
      </c>
      <c r="VPX84" s="589" t="s">
        <v>60</v>
      </c>
      <c r="VPY84" s="589" t="s">
        <v>60</v>
      </c>
      <c r="VPZ84" s="589" t="s">
        <v>60</v>
      </c>
      <c r="VQA84" s="589" t="s">
        <v>60</v>
      </c>
      <c r="VQB84" s="589" t="s">
        <v>60</v>
      </c>
      <c r="VQC84" s="589" t="s">
        <v>60</v>
      </c>
      <c r="VQD84" s="589" t="s">
        <v>60</v>
      </c>
      <c r="VQE84" s="589" t="s">
        <v>60</v>
      </c>
      <c r="VQF84" s="589" t="s">
        <v>60</v>
      </c>
      <c r="VQG84" s="589" t="s">
        <v>60</v>
      </c>
      <c r="VQH84" s="589" t="s">
        <v>60</v>
      </c>
      <c r="VQI84" s="589" t="s">
        <v>60</v>
      </c>
      <c r="VQJ84" s="589" t="s">
        <v>60</v>
      </c>
      <c r="VQK84" s="589" t="s">
        <v>60</v>
      </c>
      <c r="VQL84" s="589" t="s">
        <v>60</v>
      </c>
      <c r="VQM84" s="589" t="s">
        <v>60</v>
      </c>
      <c r="VQN84" s="589" t="s">
        <v>60</v>
      </c>
      <c r="VQO84" s="589" t="s">
        <v>60</v>
      </c>
      <c r="VQP84" s="589" t="s">
        <v>60</v>
      </c>
      <c r="VQQ84" s="589" t="s">
        <v>60</v>
      </c>
      <c r="VQR84" s="589" t="s">
        <v>60</v>
      </c>
      <c r="VQS84" s="589" t="s">
        <v>60</v>
      </c>
      <c r="VQT84" s="589" t="s">
        <v>60</v>
      </c>
      <c r="VQU84" s="589" t="s">
        <v>60</v>
      </c>
      <c r="VQV84" s="589" t="s">
        <v>60</v>
      </c>
      <c r="VQW84" s="589" t="s">
        <v>60</v>
      </c>
      <c r="VQX84" s="589" t="s">
        <v>60</v>
      </c>
      <c r="VQY84" s="589" t="s">
        <v>60</v>
      </c>
      <c r="VQZ84" s="589" t="s">
        <v>60</v>
      </c>
      <c r="VRA84" s="589" t="s">
        <v>60</v>
      </c>
      <c r="VRB84" s="589" t="s">
        <v>60</v>
      </c>
      <c r="VRC84" s="589" t="s">
        <v>60</v>
      </c>
      <c r="VRD84" s="589" t="s">
        <v>60</v>
      </c>
      <c r="VRE84" s="589" t="s">
        <v>60</v>
      </c>
      <c r="VRF84" s="589" t="s">
        <v>60</v>
      </c>
      <c r="VRG84" s="589" t="s">
        <v>60</v>
      </c>
      <c r="VRH84" s="589" t="s">
        <v>60</v>
      </c>
      <c r="VRI84" s="589" t="s">
        <v>60</v>
      </c>
      <c r="VRJ84" s="589" t="s">
        <v>60</v>
      </c>
      <c r="VRK84" s="589" t="s">
        <v>60</v>
      </c>
      <c r="VRL84" s="589" t="s">
        <v>60</v>
      </c>
      <c r="VRM84" s="589" t="s">
        <v>60</v>
      </c>
      <c r="VRN84" s="589" t="s">
        <v>60</v>
      </c>
      <c r="VRO84" s="589" t="s">
        <v>60</v>
      </c>
      <c r="VRP84" s="589" t="s">
        <v>60</v>
      </c>
      <c r="VRQ84" s="589" t="s">
        <v>60</v>
      </c>
      <c r="VRR84" s="589" t="s">
        <v>60</v>
      </c>
      <c r="VRS84" s="589" t="s">
        <v>60</v>
      </c>
      <c r="VRT84" s="589" t="s">
        <v>60</v>
      </c>
      <c r="VRU84" s="589" t="s">
        <v>60</v>
      </c>
      <c r="VRV84" s="589" t="s">
        <v>60</v>
      </c>
      <c r="VRW84" s="589" t="s">
        <v>60</v>
      </c>
      <c r="VRX84" s="589" t="s">
        <v>60</v>
      </c>
      <c r="VRY84" s="589" t="s">
        <v>60</v>
      </c>
      <c r="VRZ84" s="589" t="s">
        <v>60</v>
      </c>
      <c r="VSA84" s="589" t="s">
        <v>60</v>
      </c>
      <c r="VSB84" s="589" t="s">
        <v>60</v>
      </c>
      <c r="VSC84" s="589" t="s">
        <v>60</v>
      </c>
      <c r="VSD84" s="589" t="s">
        <v>60</v>
      </c>
      <c r="VSE84" s="589" t="s">
        <v>60</v>
      </c>
      <c r="VSF84" s="589" t="s">
        <v>60</v>
      </c>
      <c r="VSG84" s="589" t="s">
        <v>60</v>
      </c>
      <c r="VSH84" s="589" t="s">
        <v>60</v>
      </c>
      <c r="VSI84" s="589" t="s">
        <v>60</v>
      </c>
      <c r="VSJ84" s="589" t="s">
        <v>60</v>
      </c>
      <c r="VSK84" s="589" t="s">
        <v>60</v>
      </c>
      <c r="VSL84" s="589" t="s">
        <v>60</v>
      </c>
      <c r="VSM84" s="589" t="s">
        <v>60</v>
      </c>
      <c r="VSN84" s="589" t="s">
        <v>60</v>
      </c>
      <c r="VSO84" s="589" t="s">
        <v>60</v>
      </c>
      <c r="VSP84" s="589" t="s">
        <v>60</v>
      </c>
      <c r="VSQ84" s="589" t="s">
        <v>60</v>
      </c>
      <c r="VSR84" s="589" t="s">
        <v>60</v>
      </c>
      <c r="VSS84" s="589" t="s">
        <v>60</v>
      </c>
      <c r="VST84" s="589" t="s">
        <v>60</v>
      </c>
      <c r="VSU84" s="589" t="s">
        <v>60</v>
      </c>
      <c r="VSV84" s="589" t="s">
        <v>60</v>
      </c>
      <c r="VSW84" s="589" t="s">
        <v>60</v>
      </c>
      <c r="VSX84" s="589" t="s">
        <v>60</v>
      </c>
      <c r="VSY84" s="589" t="s">
        <v>60</v>
      </c>
      <c r="VSZ84" s="589" t="s">
        <v>60</v>
      </c>
      <c r="VTA84" s="589" t="s">
        <v>60</v>
      </c>
      <c r="VTB84" s="589" t="s">
        <v>60</v>
      </c>
      <c r="VTC84" s="589" t="s">
        <v>60</v>
      </c>
      <c r="VTD84" s="589" t="s">
        <v>60</v>
      </c>
      <c r="VTE84" s="589" t="s">
        <v>60</v>
      </c>
      <c r="VTF84" s="589" t="s">
        <v>60</v>
      </c>
      <c r="VTG84" s="589" t="s">
        <v>60</v>
      </c>
      <c r="VTH84" s="589" t="s">
        <v>60</v>
      </c>
      <c r="VTI84" s="589" t="s">
        <v>60</v>
      </c>
      <c r="VTJ84" s="589" t="s">
        <v>60</v>
      </c>
      <c r="VTK84" s="589" t="s">
        <v>60</v>
      </c>
      <c r="VTL84" s="589" t="s">
        <v>60</v>
      </c>
      <c r="VTM84" s="589" t="s">
        <v>60</v>
      </c>
      <c r="VTN84" s="589" t="s">
        <v>60</v>
      </c>
      <c r="VTO84" s="589" t="s">
        <v>60</v>
      </c>
      <c r="VTP84" s="589" t="s">
        <v>60</v>
      </c>
      <c r="VTQ84" s="589" t="s">
        <v>60</v>
      </c>
      <c r="VTR84" s="589" t="s">
        <v>60</v>
      </c>
      <c r="VTS84" s="589" t="s">
        <v>60</v>
      </c>
      <c r="VTT84" s="589" t="s">
        <v>60</v>
      </c>
      <c r="VTU84" s="589" t="s">
        <v>60</v>
      </c>
      <c r="VTV84" s="589" t="s">
        <v>60</v>
      </c>
      <c r="VTW84" s="589" t="s">
        <v>60</v>
      </c>
      <c r="VTX84" s="589" t="s">
        <v>60</v>
      </c>
      <c r="VTY84" s="589" t="s">
        <v>60</v>
      </c>
      <c r="VTZ84" s="589" t="s">
        <v>60</v>
      </c>
      <c r="VUA84" s="589" t="s">
        <v>60</v>
      </c>
      <c r="VUB84" s="589" t="s">
        <v>60</v>
      </c>
      <c r="VUC84" s="589" t="s">
        <v>60</v>
      </c>
      <c r="VUD84" s="589" t="s">
        <v>60</v>
      </c>
      <c r="VUE84" s="589" t="s">
        <v>60</v>
      </c>
      <c r="VUF84" s="589" t="s">
        <v>60</v>
      </c>
      <c r="VUG84" s="589" t="s">
        <v>60</v>
      </c>
      <c r="VUH84" s="589" t="s">
        <v>60</v>
      </c>
      <c r="VUI84" s="589" t="s">
        <v>60</v>
      </c>
      <c r="VUJ84" s="589" t="s">
        <v>60</v>
      </c>
      <c r="VUK84" s="589" t="s">
        <v>60</v>
      </c>
      <c r="VUL84" s="589" t="s">
        <v>60</v>
      </c>
      <c r="VUM84" s="589" t="s">
        <v>60</v>
      </c>
      <c r="VUN84" s="589" t="s">
        <v>60</v>
      </c>
      <c r="VUO84" s="589" t="s">
        <v>60</v>
      </c>
      <c r="VUP84" s="589" t="s">
        <v>60</v>
      </c>
      <c r="VUQ84" s="589" t="s">
        <v>60</v>
      </c>
      <c r="VUR84" s="589" t="s">
        <v>60</v>
      </c>
      <c r="VUS84" s="589" t="s">
        <v>60</v>
      </c>
      <c r="VUT84" s="589" t="s">
        <v>60</v>
      </c>
      <c r="VUU84" s="589" t="s">
        <v>60</v>
      </c>
      <c r="VUV84" s="589" t="s">
        <v>60</v>
      </c>
      <c r="VUW84" s="589" t="s">
        <v>60</v>
      </c>
      <c r="VUX84" s="589" t="s">
        <v>60</v>
      </c>
      <c r="VUY84" s="589" t="s">
        <v>60</v>
      </c>
      <c r="VUZ84" s="589" t="s">
        <v>60</v>
      </c>
      <c r="VVA84" s="589" t="s">
        <v>60</v>
      </c>
      <c r="VVB84" s="589" t="s">
        <v>60</v>
      </c>
      <c r="VVC84" s="589" t="s">
        <v>60</v>
      </c>
      <c r="VVD84" s="589" t="s">
        <v>60</v>
      </c>
      <c r="VVE84" s="589" t="s">
        <v>60</v>
      </c>
      <c r="VVF84" s="589" t="s">
        <v>60</v>
      </c>
      <c r="VVG84" s="589" t="s">
        <v>60</v>
      </c>
      <c r="VVH84" s="589" t="s">
        <v>60</v>
      </c>
      <c r="VVI84" s="589" t="s">
        <v>60</v>
      </c>
      <c r="VVJ84" s="589" t="s">
        <v>60</v>
      </c>
      <c r="VVK84" s="589" t="s">
        <v>60</v>
      </c>
      <c r="VVL84" s="589" t="s">
        <v>60</v>
      </c>
      <c r="VVM84" s="589" t="s">
        <v>60</v>
      </c>
      <c r="VVN84" s="589" t="s">
        <v>60</v>
      </c>
      <c r="VVO84" s="589" t="s">
        <v>60</v>
      </c>
      <c r="VVP84" s="589" t="s">
        <v>60</v>
      </c>
      <c r="VVQ84" s="589" t="s">
        <v>60</v>
      </c>
      <c r="VVR84" s="589" t="s">
        <v>60</v>
      </c>
      <c r="VVS84" s="589" t="s">
        <v>60</v>
      </c>
      <c r="VVT84" s="589" t="s">
        <v>60</v>
      </c>
      <c r="VVU84" s="589" t="s">
        <v>60</v>
      </c>
      <c r="VVV84" s="589" t="s">
        <v>60</v>
      </c>
      <c r="VVW84" s="589" t="s">
        <v>60</v>
      </c>
      <c r="VVX84" s="589" t="s">
        <v>60</v>
      </c>
      <c r="VVY84" s="589" t="s">
        <v>60</v>
      </c>
      <c r="VVZ84" s="589" t="s">
        <v>60</v>
      </c>
      <c r="VWA84" s="589" t="s">
        <v>60</v>
      </c>
      <c r="VWB84" s="589" t="s">
        <v>60</v>
      </c>
      <c r="VWC84" s="589" t="s">
        <v>60</v>
      </c>
      <c r="VWD84" s="589" t="s">
        <v>60</v>
      </c>
      <c r="VWE84" s="589" t="s">
        <v>60</v>
      </c>
      <c r="VWF84" s="589" t="s">
        <v>60</v>
      </c>
      <c r="VWG84" s="589" t="s">
        <v>60</v>
      </c>
      <c r="VWH84" s="589" t="s">
        <v>60</v>
      </c>
      <c r="VWI84" s="589" t="s">
        <v>60</v>
      </c>
      <c r="VWJ84" s="589" t="s">
        <v>60</v>
      </c>
      <c r="VWK84" s="589" t="s">
        <v>60</v>
      </c>
      <c r="VWL84" s="589" t="s">
        <v>60</v>
      </c>
      <c r="VWM84" s="589" t="s">
        <v>60</v>
      </c>
      <c r="VWN84" s="589" t="s">
        <v>60</v>
      </c>
      <c r="VWO84" s="589" t="s">
        <v>60</v>
      </c>
      <c r="VWP84" s="589" t="s">
        <v>60</v>
      </c>
      <c r="VWQ84" s="589" t="s">
        <v>60</v>
      </c>
      <c r="VWR84" s="589" t="s">
        <v>60</v>
      </c>
      <c r="VWS84" s="589" t="s">
        <v>60</v>
      </c>
      <c r="VWT84" s="589" t="s">
        <v>60</v>
      </c>
      <c r="VWU84" s="589" t="s">
        <v>60</v>
      </c>
      <c r="VWV84" s="589" t="s">
        <v>60</v>
      </c>
      <c r="VWW84" s="589" t="s">
        <v>60</v>
      </c>
      <c r="VWX84" s="589" t="s">
        <v>60</v>
      </c>
      <c r="VWY84" s="589" t="s">
        <v>60</v>
      </c>
      <c r="VWZ84" s="589" t="s">
        <v>60</v>
      </c>
      <c r="VXA84" s="589" t="s">
        <v>60</v>
      </c>
      <c r="VXB84" s="589" t="s">
        <v>60</v>
      </c>
      <c r="VXC84" s="589" t="s">
        <v>60</v>
      </c>
      <c r="VXD84" s="589" t="s">
        <v>60</v>
      </c>
      <c r="VXE84" s="589" t="s">
        <v>60</v>
      </c>
      <c r="VXF84" s="589" t="s">
        <v>60</v>
      </c>
      <c r="VXG84" s="589" t="s">
        <v>60</v>
      </c>
      <c r="VXH84" s="589" t="s">
        <v>60</v>
      </c>
      <c r="VXI84" s="589" t="s">
        <v>60</v>
      </c>
      <c r="VXJ84" s="589" t="s">
        <v>60</v>
      </c>
      <c r="VXK84" s="589" t="s">
        <v>60</v>
      </c>
      <c r="VXL84" s="589" t="s">
        <v>60</v>
      </c>
      <c r="VXM84" s="589" t="s">
        <v>60</v>
      </c>
      <c r="VXN84" s="589" t="s">
        <v>60</v>
      </c>
      <c r="VXO84" s="589" t="s">
        <v>60</v>
      </c>
      <c r="VXP84" s="589" t="s">
        <v>60</v>
      </c>
      <c r="VXQ84" s="589" t="s">
        <v>60</v>
      </c>
      <c r="VXR84" s="589" t="s">
        <v>60</v>
      </c>
      <c r="VXS84" s="589" t="s">
        <v>60</v>
      </c>
      <c r="VXT84" s="589" t="s">
        <v>60</v>
      </c>
      <c r="VXU84" s="589" t="s">
        <v>60</v>
      </c>
      <c r="VXV84" s="589" t="s">
        <v>60</v>
      </c>
      <c r="VXW84" s="589" t="s">
        <v>60</v>
      </c>
      <c r="VXX84" s="589" t="s">
        <v>60</v>
      </c>
      <c r="VXY84" s="589" t="s">
        <v>60</v>
      </c>
      <c r="VXZ84" s="589" t="s">
        <v>60</v>
      </c>
      <c r="VYA84" s="589" t="s">
        <v>60</v>
      </c>
      <c r="VYB84" s="589" t="s">
        <v>60</v>
      </c>
      <c r="VYC84" s="589" t="s">
        <v>60</v>
      </c>
      <c r="VYD84" s="589" t="s">
        <v>60</v>
      </c>
      <c r="VYE84" s="589" t="s">
        <v>60</v>
      </c>
      <c r="VYF84" s="589" t="s">
        <v>60</v>
      </c>
      <c r="VYG84" s="589" t="s">
        <v>60</v>
      </c>
      <c r="VYH84" s="589" t="s">
        <v>60</v>
      </c>
      <c r="VYI84" s="589" t="s">
        <v>60</v>
      </c>
      <c r="VYJ84" s="589" t="s">
        <v>60</v>
      </c>
      <c r="VYK84" s="589" t="s">
        <v>60</v>
      </c>
      <c r="VYL84" s="589" t="s">
        <v>60</v>
      </c>
      <c r="VYM84" s="589" t="s">
        <v>60</v>
      </c>
      <c r="VYN84" s="589" t="s">
        <v>60</v>
      </c>
      <c r="VYO84" s="589" t="s">
        <v>60</v>
      </c>
      <c r="VYP84" s="589" t="s">
        <v>60</v>
      </c>
      <c r="VYQ84" s="589" t="s">
        <v>60</v>
      </c>
      <c r="VYR84" s="589" t="s">
        <v>60</v>
      </c>
      <c r="VYS84" s="589" t="s">
        <v>60</v>
      </c>
      <c r="VYT84" s="589" t="s">
        <v>60</v>
      </c>
      <c r="VYU84" s="589" t="s">
        <v>60</v>
      </c>
      <c r="VYV84" s="589" t="s">
        <v>60</v>
      </c>
      <c r="VYW84" s="589" t="s">
        <v>60</v>
      </c>
      <c r="VYX84" s="589" t="s">
        <v>60</v>
      </c>
      <c r="VYY84" s="589" t="s">
        <v>60</v>
      </c>
      <c r="VYZ84" s="589" t="s">
        <v>60</v>
      </c>
      <c r="VZA84" s="589" t="s">
        <v>60</v>
      </c>
      <c r="VZB84" s="589" t="s">
        <v>60</v>
      </c>
      <c r="VZC84" s="589" t="s">
        <v>60</v>
      </c>
      <c r="VZD84" s="589" t="s">
        <v>60</v>
      </c>
      <c r="VZE84" s="589" t="s">
        <v>60</v>
      </c>
      <c r="VZF84" s="589" t="s">
        <v>60</v>
      </c>
      <c r="VZG84" s="589" t="s">
        <v>60</v>
      </c>
      <c r="VZH84" s="589" t="s">
        <v>60</v>
      </c>
      <c r="VZI84" s="589" t="s">
        <v>60</v>
      </c>
      <c r="VZJ84" s="589" t="s">
        <v>60</v>
      </c>
      <c r="VZK84" s="589" t="s">
        <v>60</v>
      </c>
      <c r="VZL84" s="589" t="s">
        <v>60</v>
      </c>
      <c r="VZM84" s="589" t="s">
        <v>60</v>
      </c>
      <c r="VZN84" s="589" t="s">
        <v>60</v>
      </c>
      <c r="VZO84" s="589" t="s">
        <v>60</v>
      </c>
      <c r="VZP84" s="589" t="s">
        <v>60</v>
      </c>
      <c r="VZQ84" s="589" t="s">
        <v>60</v>
      </c>
      <c r="VZR84" s="589" t="s">
        <v>60</v>
      </c>
      <c r="VZS84" s="589" t="s">
        <v>60</v>
      </c>
      <c r="VZT84" s="589" t="s">
        <v>60</v>
      </c>
      <c r="VZU84" s="589" t="s">
        <v>60</v>
      </c>
      <c r="VZV84" s="589" t="s">
        <v>60</v>
      </c>
      <c r="VZW84" s="589" t="s">
        <v>60</v>
      </c>
      <c r="VZX84" s="589" t="s">
        <v>60</v>
      </c>
      <c r="VZY84" s="589" t="s">
        <v>60</v>
      </c>
      <c r="VZZ84" s="589" t="s">
        <v>60</v>
      </c>
      <c r="WAA84" s="589" t="s">
        <v>60</v>
      </c>
      <c r="WAB84" s="589" t="s">
        <v>60</v>
      </c>
      <c r="WAC84" s="589" t="s">
        <v>60</v>
      </c>
      <c r="WAD84" s="589" t="s">
        <v>60</v>
      </c>
      <c r="WAE84" s="589" t="s">
        <v>60</v>
      </c>
      <c r="WAF84" s="589" t="s">
        <v>60</v>
      </c>
      <c r="WAG84" s="589" t="s">
        <v>60</v>
      </c>
      <c r="WAH84" s="589" t="s">
        <v>60</v>
      </c>
      <c r="WAI84" s="589" t="s">
        <v>60</v>
      </c>
      <c r="WAJ84" s="589" t="s">
        <v>60</v>
      </c>
      <c r="WAK84" s="589" t="s">
        <v>60</v>
      </c>
      <c r="WAL84" s="589" t="s">
        <v>60</v>
      </c>
      <c r="WAM84" s="589" t="s">
        <v>60</v>
      </c>
      <c r="WAN84" s="589" t="s">
        <v>60</v>
      </c>
      <c r="WAO84" s="589" t="s">
        <v>60</v>
      </c>
      <c r="WAP84" s="589" t="s">
        <v>60</v>
      </c>
      <c r="WAQ84" s="589" t="s">
        <v>60</v>
      </c>
      <c r="WAR84" s="589" t="s">
        <v>60</v>
      </c>
      <c r="WAS84" s="589" t="s">
        <v>60</v>
      </c>
      <c r="WAT84" s="589" t="s">
        <v>60</v>
      </c>
      <c r="WAU84" s="589" t="s">
        <v>60</v>
      </c>
      <c r="WAV84" s="589" t="s">
        <v>60</v>
      </c>
      <c r="WAW84" s="589" t="s">
        <v>60</v>
      </c>
      <c r="WAX84" s="589" t="s">
        <v>60</v>
      </c>
      <c r="WAY84" s="589" t="s">
        <v>60</v>
      </c>
      <c r="WAZ84" s="589" t="s">
        <v>60</v>
      </c>
      <c r="WBA84" s="589" t="s">
        <v>60</v>
      </c>
      <c r="WBB84" s="589" t="s">
        <v>60</v>
      </c>
      <c r="WBC84" s="589" t="s">
        <v>60</v>
      </c>
      <c r="WBD84" s="589" t="s">
        <v>60</v>
      </c>
      <c r="WBE84" s="589" t="s">
        <v>60</v>
      </c>
      <c r="WBF84" s="589" t="s">
        <v>60</v>
      </c>
      <c r="WBG84" s="589" t="s">
        <v>60</v>
      </c>
      <c r="WBH84" s="589" t="s">
        <v>60</v>
      </c>
      <c r="WBI84" s="589" t="s">
        <v>60</v>
      </c>
      <c r="WBJ84" s="589" t="s">
        <v>60</v>
      </c>
      <c r="WBK84" s="589" t="s">
        <v>60</v>
      </c>
      <c r="WBL84" s="589" t="s">
        <v>60</v>
      </c>
      <c r="WBM84" s="589" t="s">
        <v>60</v>
      </c>
      <c r="WBN84" s="589" t="s">
        <v>60</v>
      </c>
      <c r="WBO84" s="589" t="s">
        <v>60</v>
      </c>
      <c r="WBP84" s="589" t="s">
        <v>60</v>
      </c>
      <c r="WBQ84" s="589" t="s">
        <v>60</v>
      </c>
      <c r="WBR84" s="589" t="s">
        <v>60</v>
      </c>
      <c r="WBS84" s="589" t="s">
        <v>60</v>
      </c>
      <c r="WBT84" s="589" t="s">
        <v>60</v>
      </c>
      <c r="WBU84" s="589" t="s">
        <v>60</v>
      </c>
      <c r="WBV84" s="589" t="s">
        <v>60</v>
      </c>
      <c r="WBW84" s="589" t="s">
        <v>60</v>
      </c>
      <c r="WBX84" s="589" t="s">
        <v>60</v>
      </c>
      <c r="WBY84" s="589" t="s">
        <v>60</v>
      </c>
      <c r="WBZ84" s="589" t="s">
        <v>60</v>
      </c>
      <c r="WCA84" s="589" t="s">
        <v>60</v>
      </c>
      <c r="WCB84" s="589" t="s">
        <v>60</v>
      </c>
      <c r="WCC84" s="589" t="s">
        <v>60</v>
      </c>
      <c r="WCD84" s="589" t="s">
        <v>60</v>
      </c>
      <c r="WCE84" s="589" t="s">
        <v>60</v>
      </c>
      <c r="WCF84" s="589" t="s">
        <v>60</v>
      </c>
      <c r="WCG84" s="589" t="s">
        <v>60</v>
      </c>
      <c r="WCH84" s="589" t="s">
        <v>60</v>
      </c>
      <c r="WCI84" s="589" t="s">
        <v>60</v>
      </c>
      <c r="WCJ84" s="589" t="s">
        <v>60</v>
      </c>
      <c r="WCK84" s="589" t="s">
        <v>60</v>
      </c>
      <c r="WCL84" s="589" t="s">
        <v>60</v>
      </c>
      <c r="WCM84" s="589" t="s">
        <v>60</v>
      </c>
      <c r="WCN84" s="589" t="s">
        <v>60</v>
      </c>
      <c r="WCO84" s="589" t="s">
        <v>60</v>
      </c>
      <c r="WCP84" s="589" t="s">
        <v>60</v>
      </c>
      <c r="WCQ84" s="589" t="s">
        <v>60</v>
      </c>
      <c r="WCR84" s="589" t="s">
        <v>60</v>
      </c>
      <c r="WCS84" s="589" t="s">
        <v>60</v>
      </c>
      <c r="WCT84" s="589" t="s">
        <v>60</v>
      </c>
      <c r="WCU84" s="589" t="s">
        <v>60</v>
      </c>
      <c r="WCV84" s="589" t="s">
        <v>60</v>
      </c>
      <c r="WCW84" s="589" t="s">
        <v>60</v>
      </c>
      <c r="WCX84" s="589" t="s">
        <v>60</v>
      </c>
      <c r="WCY84" s="589" t="s">
        <v>60</v>
      </c>
      <c r="WCZ84" s="589" t="s">
        <v>60</v>
      </c>
      <c r="WDA84" s="589" t="s">
        <v>60</v>
      </c>
      <c r="WDB84" s="589" t="s">
        <v>60</v>
      </c>
      <c r="WDC84" s="589" t="s">
        <v>60</v>
      </c>
      <c r="WDD84" s="589" t="s">
        <v>60</v>
      </c>
      <c r="WDE84" s="589" t="s">
        <v>60</v>
      </c>
      <c r="WDF84" s="589" t="s">
        <v>60</v>
      </c>
      <c r="WDG84" s="589" t="s">
        <v>60</v>
      </c>
      <c r="WDH84" s="589" t="s">
        <v>60</v>
      </c>
      <c r="WDI84" s="589" t="s">
        <v>60</v>
      </c>
      <c r="WDJ84" s="589" t="s">
        <v>60</v>
      </c>
      <c r="WDK84" s="589" t="s">
        <v>60</v>
      </c>
      <c r="WDL84" s="589" t="s">
        <v>60</v>
      </c>
      <c r="WDM84" s="589" t="s">
        <v>60</v>
      </c>
      <c r="WDN84" s="589" t="s">
        <v>60</v>
      </c>
      <c r="WDO84" s="589" t="s">
        <v>60</v>
      </c>
      <c r="WDP84" s="589" t="s">
        <v>60</v>
      </c>
      <c r="WDQ84" s="589" t="s">
        <v>60</v>
      </c>
      <c r="WDR84" s="589" t="s">
        <v>60</v>
      </c>
      <c r="WDS84" s="589" t="s">
        <v>60</v>
      </c>
      <c r="WDT84" s="589" t="s">
        <v>60</v>
      </c>
      <c r="WDU84" s="589" t="s">
        <v>60</v>
      </c>
      <c r="WDV84" s="589" t="s">
        <v>60</v>
      </c>
      <c r="WDW84" s="589" t="s">
        <v>60</v>
      </c>
      <c r="WDX84" s="589" t="s">
        <v>60</v>
      </c>
      <c r="WDY84" s="589" t="s">
        <v>60</v>
      </c>
      <c r="WDZ84" s="589" t="s">
        <v>60</v>
      </c>
      <c r="WEA84" s="589" t="s">
        <v>60</v>
      </c>
      <c r="WEB84" s="589" t="s">
        <v>60</v>
      </c>
      <c r="WEC84" s="589" t="s">
        <v>60</v>
      </c>
      <c r="WED84" s="589" t="s">
        <v>60</v>
      </c>
      <c r="WEE84" s="589" t="s">
        <v>60</v>
      </c>
      <c r="WEF84" s="589" t="s">
        <v>60</v>
      </c>
      <c r="WEG84" s="589" t="s">
        <v>60</v>
      </c>
      <c r="WEH84" s="589" t="s">
        <v>60</v>
      </c>
      <c r="WEI84" s="589" t="s">
        <v>60</v>
      </c>
      <c r="WEJ84" s="589" t="s">
        <v>60</v>
      </c>
      <c r="WEK84" s="589" t="s">
        <v>60</v>
      </c>
      <c r="WEL84" s="589" t="s">
        <v>60</v>
      </c>
      <c r="WEM84" s="589" t="s">
        <v>60</v>
      </c>
      <c r="WEN84" s="589" t="s">
        <v>60</v>
      </c>
      <c r="WEO84" s="589" t="s">
        <v>60</v>
      </c>
      <c r="WEP84" s="589" t="s">
        <v>60</v>
      </c>
      <c r="WEQ84" s="589" t="s">
        <v>60</v>
      </c>
      <c r="WER84" s="589" t="s">
        <v>60</v>
      </c>
      <c r="WES84" s="589" t="s">
        <v>60</v>
      </c>
      <c r="WET84" s="589" t="s">
        <v>60</v>
      </c>
      <c r="WEU84" s="589" t="s">
        <v>60</v>
      </c>
      <c r="WEV84" s="589" t="s">
        <v>60</v>
      </c>
      <c r="WEW84" s="589" t="s">
        <v>60</v>
      </c>
      <c r="WEX84" s="589" t="s">
        <v>60</v>
      </c>
      <c r="WEY84" s="589" t="s">
        <v>60</v>
      </c>
      <c r="WEZ84" s="589" t="s">
        <v>60</v>
      </c>
      <c r="WFA84" s="589" t="s">
        <v>60</v>
      </c>
      <c r="WFB84" s="589" t="s">
        <v>60</v>
      </c>
      <c r="WFC84" s="589" t="s">
        <v>60</v>
      </c>
      <c r="WFD84" s="589" t="s">
        <v>60</v>
      </c>
      <c r="WFE84" s="589" t="s">
        <v>60</v>
      </c>
      <c r="WFF84" s="589" t="s">
        <v>60</v>
      </c>
      <c r="WFG84" s="589" t="s">
        <v>60</v>
      </c>
      <c r="WFH84" s="589" t="s">
        <v>60</v>
      </c>
      <c r="WFI84" s="589" t="s">
        <v>60</v>
      </c>
      <c r="WFJ84" s="589" t="s">
        <v>60</v>
      </c>
      <c r="WFK84" s="589" t="s">
        <v>60</v>
      </c>
      <c r="WFL84" s="589" t="s">
        <v>60</v>
      </c>
      <c r="WFM84" s="589" t="s">
        <v>60</v>
      </c>
      <c r="WFN84" s="589" t="s">
        <v>60</v>
      </c>
      <c r="WFO84" s="589" t="s">
        <v>60</v>
      </c>
      <c r="WFP84" s="589" t="s">
        <v>60</v>
      </c>
      <c r="WFQ84" s="589" t="s">
        <v>60</v>
      </c>
      <c r="WFR84" s="589" t="s">
        <v>60</v>
      </c>
      <c r="WFS84" s="589" t="s">
        <v>60</v>
      </c>
      <c r="WFT84" s="589" t="s">
        <v>60</v>
      </c>
      <c r="WFU84" s="589" t="s">
        <v>60</v>
      </c>
      <c r="WFV84" s="589" t="s">
        <v>60</v>
      </c>
      <c r="WFW84" s="589" t="s">
        <v>60</v>
      </c>
      <c r="WFX84" s="589" t="s">
        <v>60</v>
      </c>
      <c r="WFY84" s="589" t="s">
        <v>60</v>
      </c>
      <c r="WFZ84" s="589" t="s">
        <v>60</v>
      </c>
      <c r="WGA84" s="589" t="s">
        <v>60</v>
      </c>
      <c r="WGB84" s="589" t="s">
        <v>60</v>
      </c>
      <c r="WGC84" s="589" t="s">
        <v>60</v>
      </c>
      <c r="WGD84" s="589" t="s">
        <v>60</v>
      </c>
      <c r="WGE84" s="589" t="s">
        <v>60</v>
      </c>
      <c r="WGF84" s="589" t="s">
        <v>60</v>
      </c>
      <c r="WGG84" s="589" t="s">
        <v>60</v>
      </c>
      <c r="WGH84" s="589" t="s">
        <v>60</v>
      </c>
      <c r="WGI84" s="589" t="s">
        <v>60</v>
      </c>
      <c r="WGJ84" s="589" t="s">
        <v>60</v>
      </c>
      <c r="WGK84" s="589" t="s">
        <v>60</v>
      </c>
      <c r="WGL84" s="589" t="s">
        <v>60</v>
      </c>
      <c r="WGM84" s="589" t="s">
        <v>60</v>
      </c>
      <c r="WGN84" s="589" t="s">
        <v>60</v>
      </c>
      <c r="WGO84" s="589" t="s">
        <v>60</v>
      </c>
      <c r="WGP84" s="589" t="s">
        <v>60</v>
      </c>
      <c r="WGQ84" s="589" t="s">
        <v>60</v>
      </c>
      <c r="WGR84" s="589" t="s">
        <v>60</v>
      </c>
      <c r="WGS84" s="589" t="s">
        <v>60</v>
      </c>
      <c r="WGT84" s="589" t="s">
        <v>60</v>
      </c>
      <c r="WGU84" s="589" t="s">
        <v>60</v>
      </c>
      <c r="WGV84" s="589" t="s">
        <v>60</v>
      </c>
      <c r="WGW84" s="589" t="s">
        <v>60</v>
      </c>
      <c r="WGX84" s="589" t="s">
        <v>60</v>
      </c>
      <c r="WGY84" s="589" t="s">
        <v>60</v>
      </c>
      <c r="WGZ84" s="589" t="s">
        <v>60</v>
      </c>
      <c r="WHA84" s="589" t="s">
        <v>60</v>
      </c>
      <c r="WHB84" s="589" t="s">
        <v>60</v>
      </c>
      <c r="WHC84" s="589" t="s">
        <v>60</v>
      </c>
      <c r="WHD84" s="589" t="s">
        <v>60</v>
      </c>
      <c r="WHE84" s="589" t="s">
        <v>60</v>
      </c>
      <c r="WHF84" s="589" t="s">
        <v>60</v>
      </c>
      <c r="WHG84" s="589" t="s">
        <v>60</v>
      </c>
      <c r="WHH84" s="589" t="s">
        <v>60</v>
      </c>
      <c r="WHI84" s="589" t="s">
        <v>60</v>
      </c>
      <c r="WHJ84" s="589" t="s">
        <v>60</v>
      </c>
      <c r="WHK84" s="589" t="s">
        <v>60</v>
      </c>
      <c r="WHL84" s="589" t="s">
        <v>60</v>
      </c>
      <c r="WHM84" s="589" t="s">
        <v>60</v>
      </c>
      <c r="WHN84" s="589" t="s">
        <v>60</v>
      </c>
      <c r="WHO84" s="589" t="s">
        <v>60</v>
      </c>
      <c r="WHP84" s="589" t="s">
        <v>60</v>
      </c>
      <c r="WHQ84" s="589" t="s">
        <v>60</v>
      </c>
      <c r="WHR84" s="589" t="s">
        <v>60</v>
      </c>
      <c r="WHS84" s="589" t="s">
        <v>60</v>
      </c>
      <c r="WHT84" s="589" t="s">
        <v>60</v>
      </c>
      <c r="WHU84" s="589" t="s">
        <v>60</v>
      </c>
      <c r="WHV84" s="589" t="s">
        <v>60</v>
      </c>
      <c r="WHW84" s="589" t="s">
        <v>60</v>
      </c>
      <c r="WHX84" s="589" t="s">
        <v>60</v>
      </c>
      <c r="WHY84" s="589" t="s">
        <v>60</v>
      </c>
      <c r="WHZ84" s="589" t="s">
        <v>60</v>
      </c>
      <c r="WIA84" s="589" t="s">
        <v>60</v>
      </c>
      <c r="WIB84" s="589" t="s">
        <v>60</v>
      </c>
      <c r="WIC84" s="589" t="s">
        <v>60</v>
      </c>
      <c r="WID84" s="589" t="s">
        <v>60</v>
      </c>
      <c r="WIE84" s="589" t="s">
        <v>60</v>
      </c>
      <c r="WIF84" s="589" t="s">
        <v>60</v>
      </c>
      <c r="WIG84" s="589" t="s">
        <v>60</v>
      </c>
      <c r="WIH84" s="589" t="s">
        <v>60</v>
      </c>
      <c r="WII84" s="589" t="s">
        <v>60</v>
      </c>
      <c r="WIJ84" s="589" t="s">
        <v>60</v>
      </c>
      <c r="WIK84" s="589" t="s">
        <v>60</v>
      </c>
      <c r="WIL84" s="589" t="s">
        <v>60</v>
      </c>
      <c r="WIM84" s="589" t="s">
        <v>60</v>
      </c>
      <c r="WIN84" s="589" t="s">
        <v>60</v>
      </c>
      <c r="WIO84" s="589" t="s">
        <v>60</v>
      </c>
      <c r="WIP84" s="589" t="s">
        <v>60</v>
      </c>
      <c r="WIQ84" s="589" t="s">
        <v>60</v>
      </c>
      <c r="WIR84" s="589" t="s">
        <v>60</v>
      </c>
      <c r="WIS84" s="589" t="s">
        <v>60</v>
      </c>
      <c r="WIT84" s="589" t="s">
        <v>60</v>
      </c>
      <c r="WIU84" s="589" t="s">
        <v>60</v>
      </c>
      <c r="WIV84" s="589" t="s">
        <v>60</v>
      </c>
      <c r="WIW84" s="589" t="s">
        <v>60</v>
      </c>
      <c r="WIX84" s="589" t="s">
        <v>60</v>
      </c>
      <c r="WIY84" s="589" t="s">
        <v>60</v>
      </c>
      <c r="WIZ84" s="589" t="s">
        <v>60</v>
      </c>
      <c r="WJA84" s="589" t="s">
        <v>60</v>
      </c>
      <c r="WJB84" s="589" t="s">
        <v>60</v>
      </c>
      <c r="WJC84" s="589" t="s">
        <v>60</v>
      </c>
      <c r="WJD84" s="589" t="s">
        <v>60</v>
      </c>
      <c r="WJE84" s="589" t="s">
        <v>60</v>
      </c>
      <c r="WJF84" s="589" t="s">
        <v>60</v>
      </c>
      <c r="WJG84" s="589" t="s">
        <v>60</v>
      </c>
      <c r="WJH84" s="589" t="s">
        <v>60</v>
      </c>
      <c r="WJI84" s="589" t="s">
        <v>60</v>
      </c>
      <c r="WJJ84" s="589" t="s">
        <v>60</v>
      </c>
      <c r="WJK84" s="589" t="s">
        <v>60</v>
      </c>
      <c r="WJL84" s="589" t="s">
        <v>60</v>
      </c>
      <c r="WJM84" s="589" t="s">
        <v>60</v>
      </c>
      <c r="WJN84" s="589" t="s">
        <v>60</v>
      </c>
      <c r="WJO84" s="589" t="s">
        <v>60</v>
      </c>
      <c r="WJP84" s="589" t="s">
        <v>60</v>
      </c>
      <c r="WJQ84" s="589" t="s">
        <v>60</v>
      </c>
      <c r="WJR84" s="589" t="s">
        <v>60</v>
      </c>
      <c r="WJS84" s="589" t="s">
        <v>60</v>
      </c>
      <c r="WJT84" s="589" t="s">
        <v>60</v>
      </c>
      <c r="WJU84" s="589" t="s">
        <v>60</v>
      </c>
      <c r="WJV84" s="589" t="s">
        <v>60</v>
      </c>
      <c r="WJW84" s="589" t="s">
        <v>60</v>
      </c>
      <c r="WJX84" s="589" t="s">
        <v>60</v>
      </c>
      <c r="WJY84" s="589" t="s">
        <v>60</v>
      </c>
      <c r="WJZ84" s="589" t="s">
        <v>60</v>
      </c>
      <c r="WKA84" s="589" t="s">
        <v>60</v>
      </c>
      <c r="WKB84" s="589" t="s">
        <v>60</v>
      </c>
      <c r="WKC84" s="589" t="s">
        <v>60</v>
      </c>
      <c r="WKD84" s="589" t="s">
        <v>60</v>
      </c>
      <c r="WKE84" s="589" t="s">
        <v>60</v>
      </c>
      <c r="WKF84" s="589" t="s">
        <v>60</v>
      </c>
      <c r="WKG84" s="589" t="s">
        <v>60</v>
      </c>
      <c r="WKH84" s="589" t="s">
        <v>60</v>
      </c>
      <c r="WKI84" s="589" t="s">
        <v>60</v>
      </c>
      <c r="WKJ84" s="589" t="s">
        <v>60</v>
      </c>
      <c r="WKK84" s="589" t="s">
        <v>60</v>
      </c>
      <c r="WKL84" s="589" t="s">
        <v>60</v>
      </c>
      <c r="WKM84" s="589" t="s">
        <v>60</v>
      </c>
      <c r="WKN84" s="589" t="s">
        <v>60</v>
      </c>
      <c r="WKO84" s="589" t="s">
        <v>60</v>
      </c>
      <c r="WKP84" s="589" t="s">
        <v>60</v>
      </c>
      <c r="WKQ84" s="589" t="s">
        <v>60</v>
      </c>
      <c r="WKR84" s="589" t="s">
        <v>60</v>
      </c>
      <c r="WKS84" s="589" t="s">
        <v>60</v>
      </c>
      <c r="WKT84" s="589" t="s">
        <v>60</v>
      </c>
      <c r="WKU84" s="589" t="s">
        <v>60</v>
      </c>
      <c r="WKV84" s="589" t="s">
        <v>60</v>
      </c>
      <c r="WKW84" s="589" t="s">
        <v>60</v>
      </c>
      <c r="WKX84" s="589" t="s">
        <v>60</v>
      </c>
      <c r="WKY84" s="589" t="s">
        <v>60</v>
      </c>
      <c r="WKZ84" s="589" t="s">
        <v>60</v>
      </c>
      <c r="WLA84" s="589" t="s">
        <v>60</v>
      </c>
      <c r="WLB84" s="589" t="s">
        <v>60</v>
      </c>
      <c r="WLC84" s="589" t="s">
        <v>60</v>
      </c>
      <c r="WLD84" s="589" t="s">
        <v>60</v>
      </c>
      <c r="WLE84" s="589" t="s">
        <v>60</v>
      </c>
      <c r="WLF84" s="589" t="s">
        <v>60</v>
      </c>
      <c r="WLG84" s="589" t="s">
        <v>60</v>
      </c>
      <c r="WLH84" s="589" t="s">
        <v>60</v>
      </c>
      <c r="WLI84" s="589" t="s">
        <v>60</v>
      </c>
      <c r="WLJ84" s="589" t="s">
        <v>60</v>
      </c>
      <c r="WLK84" s="589" t="s">
        <v>60</v>
      </c>
      <c r="WLL84" s="589" t="s">
        <v>60</v>
      </c>
      <c r="WLM84" s="589" t="s">
        <v>60</v>
      </c>
      <c r="WLN84" s="589" t="s">
        <v>60</v>
      </c>
      <c r="WLO84" s="589" t="s">
        <v>60</v>
      </c>
      <c r="WLP84" s="589" t="s">
        <v>60</v>
      </c>
      <c r="WLQ84" s="589" t="s">
        <v>60</v>
      </c>
      <c r="WLR84" s="589" t="s">
        <v>60</v>
      </c>
      <c r="WLS84" s="589" t="s">
        <v>60</v>
      </c>
      <c r="WLT84" s="589" t="s">
        <v>60</v>
      </c>
      <c r="WLU84" s="589" t="s">
        <v>60</v>
      </c>
      <c r="WLV84" s="589" t="s">
        <v>60</v>
      </c>
      <c r="WLW84" s="589" t="s">
        <v>60</v>
      </c>
      <c r="WLX84" s="589" t="s">
        <v>60</v>
      </c>
      <c r="WLY84" s="589" t="s">
        <v>60</v>
      </c>
      <c r="WLZ84" s="589" t="s">
        <v>60</v>
      </c>
      <c r="WMA84" s="589" t="s">
        <v>60</v>
      </c>
      <c r="WMB84" s="589" t="s">
        <v>60</v>
      </c>
      <c r="WMC84" s="589" t="s">
        <v>60</v>
      </c>
      <c r="WMD84" s="589" t="s">
        <v>60</v>
      </c>
      <c r="WME84" s="589" t="s">
        <v>60</v>
      </c>
      <c r="WMF84" s="589" t="s">
        <v>60</v>
      </c>
      <c r="WMG84" s="589" t="s">
        <v>60</v>
      </c>
      <c r="WMH84" s="589" t="s">
        <v>60</v>
      </c>
      <c r="WMI84" s="589" t="s">
        <v>60</v>
      </c>
      <c r="WMJ84" s="589" t="s">
        <v>60</v>
      </c>
      <c r="WMK84" s="589" t="s">
        <v>60</v>
      </c>
      <c r="WML84" s="589" t="s">
        <v>60</v>
      </c>
      <c r="WMM84" s="589" t="s">
        <v>60</v>
      </c>
      <c r="WMN84" s="589" t="s">
        <v>60</v>
      </c>
      <c r="WMO84" s="589" t="s">
        <v>60</v>
      </c>
      <c r="WMP84" s="589" t="s">
        <v>60</v>
      </c>
      <c r="WMQ84" s="589" t="s">
        <v>60</v>
      </c>
      <c r="WMR84" s="589" t="s">
        <v>60</v>
      </c>
      <c r="WMS84" s="589" t="s">
        <v>60</v>
      </c>
      <c r="WMT84" s="589" t="s">
        <v>60</v>
      </c>
      <c r="WMU84" s="589" t="s">
        <v>60</v>
      </c>
      <c r="WMV84" s="589" t="s">
        <v>60</v>
      </c>
      <c r="WMW84" s="589" t="s">
        <v>60</v>
      </c>
      <c r="WMX84" s="589" t="s">
        <v>60</v>
      </c>
      <c r="WMY84" s="589" t="s">
        <v>60</v>
      </c>
      <c r="WMZ84" s="589" t="s">
        <v>60</v>
      </c>
      <c r="WNA84" s="589" t="s">
        <v>60</v>
      </c>
      <c r="WNB84" s="589" t="s">
        <v>60</v>
      </c>
      <c r="WNC84" s="589" t="s">
        <v>60</v>
      </c>
      <c r="WND84" s="589" t="s">
        <v>60</v>
      </c>
      <c r="WNE84" s="589" t="s">
        <v>60</v>
      </c>
      <c r="WNF84" s="589" t="s">
        <v>60</v>
      </c>
      <c r="WNG84" s="589" t="s">
        <v>60</v>
      </c>
      <c r="WNH84" s="589" t="s">
        <v>60</v>
      </c>
      <c r="WNI84" s="589" t="s">
        <v>60</v>
      </c>
      <c r="WNJ84" s="589" t="s">
        <v>60</v>
      </c>
      <c r="WNK84" s="589" t="s">
        <v>60</v>
      </c>
      <c r="WNL84" s="589" t="s">
        <v>60</v>
      </c>
      <c r="WNM84" s="589" t="s">
        <v>60</v>
      </c>
      <c r="WNN84" s="589" t="s">
        <v>60</v>
      </c>
      <c r="WNO84" s="589" t="s">
        <v>60</v>
      </c>
      <c r="WNP84" s="589" t="s">
        <v>60</v>
      </c>
      <c r="WNQ84" s="589" t="s">
        <v>60</v>
      </c>
      <c r="WNR84" s="589" t="s">
        <v>60</v>
      </c>
      <c r="WNS84" s="589" t="s">
        <v>60</v>
      </c>
      <c r="WNT84" s="589" t="s">
        <v>60</v>
      </c>
      <c r="WNU84" s="589" t="s">
        <v>60</v>
      </c>
      <c r="WNV84" s="589" t="s">
        <v>60</v>
      </c>
      <c r="WNW84" s="589" t="s">
        <v>60</v>
      </c>
      <c r="WNX84" s="589" t="s">
        <v>60</v>
      </c>
      <c r="WNY84" s="589" t="s">
        <v>60</v>
      </c>
      <c r="WNZ84" s="589" t="s">
        <v>60</v>
      </c>
      <c r="WOA84" s="589" t="s">
        <v>60</v>
      </c>
      <c r="WOB84" s="589" t="s">
        <v>60</v>
      </c>
      <c r="WOC84" s="589" t="s">
        <v>60</v>
      </c>
      <c r="WOD84" s="589" t="s">
        <v>60</v>
      </c>
      <c r="WOE84" s="589" t="s">
        <v>60</v>
      </c>
      <c r="WOF84" s="589" t="s">
        <v>60</v>
      </c>
      <c r="WOG84" s="589" t="s">
        <v>60</v>
      </c>
      <c r="WOH84" s="589" t="s">
        <v>60</v>
      </c>
      <c r="WOI84" s="589" t="s">
        <v>60</v>
      </c>
      <c r="WOJ84" s="589" t="s">
        <v>60</v>
      </c>
      <c r="WOK84" s="589" t="s">
        <v>60</v>
      </c>
      <c r="WOL84" s="589" t="s">
        <v>60</v>
      </c>
      <c r="WOM84" s="589" t="s">
        <v>60</v>
      </c>
      <c r="WON84" s="589" t="s">
        <v>60</v>
      </c>
      <c r="WOO84" s="589" t="s">
        <v>60</v>
      </c>
      <c r="WOP84" s="589" t="s">
        <v>60</v>
      </c>
      <c r="WOQ84" s="589" t="s">
        <v>60</v>
      </c>
      <c r="WOR84" s="589" t="s">
        <v>60</v>
      </c>
      <c r="WOS84" s="589" t="s">
        <v>60</v>
      </c>
      <c r="WOT84" s="589" t="s">
        <v>60</v>
      </c>
      <c r="WOU84" s="589" t="s">
        <v>60</v>
      </c>
      <c r="WOV84" s="589" t="s">
        <v>60</v>
      </c>
      <c r="WOW84" s="589" t="s">
        <v>60</v>
      </c>
      <c r="WOX84" s="589" t="s">
        <v>60</v>
      </c>
      <c r="WOY84" s="589" t="s">
        <v>60</v>
      </c>
      <c r="WOZ84" s="589" t="s">
        <v>60</v>
      </c>
      <c r="WPA84" s="589" t="s">
        <v>60</v>
      </c>
      <c r="WPB84" s="589" t="s">
        <v>60</v>
      </c>
      <c r="WPC84" s="589" t="s">
        <v>60</v>
      </c>
      <c r="WPD84" s="589" t="s">
        <v>60</v>
      </c>
      <c r="WPE84" s="589" t="s">
        <v>60</v>
      </c>
      <c r="WPF84" s="589" t="s">
        <v>60</v>
      </c>
      <c r="WPG84" s="589" t="s">
        <v>60</v>
      </c>
      <c r="WPH84" s="589" t="s">
        <v>60</v>
      </c>
      <c r="WPI84" s="589" t="s">
        <v>60</v>
      </c>
      <c r="WPJ84" s="589" t="s">
        <v>60</v>
      </c>
      <c r="WPK84" s="589" t="s">
        <v>60</v>
      </c>
      <c r="WPL84" s="589" t="s">
        <v>60</v>
      </c>
      <c r="WPM84" s="589" t="s">
        <v>60</v>
      </c>
      <c r="WPN84" s="589" t="s">
        <v>60</v>
      </c>
      <c r="WPO84" s="589" t="s">
        <v>60</v>
      </c>
      <c r="WPP84" s="589" t="s">
        <v>60</v>
      </c>
      <c r="WPQ84" s="589" t="s">
        <v>60</v>
      </c>
      <c r="WPR84" s="589" t="s">
        <v>60</v>
      </c>
      <c r="WPS84" s="589" t="s">
        <v>60</v>
      </c>
      <c r="WPT84" s="589" t="s">
        <v>60</v>
      </c>
      <c r="WPU84" s="589" t="s">
        <v>60</v>
      </c>
      <c r="WPV84" s="589" t="s">
        <v>60</v>
      </c>
      <c r="WPW84" s="589" t="s">
        <v>60</v>
      </c>
      <c r="WPX84" s="589" t="s">
        <v>60</v>
      </c>
      <c r="WPY84" s="589" t="s">
        <v>60</v>
      </c>
      <c r="WPZ84" s="589" t="s">
        <v>60</v>
      </c>
      <c r="WQA84" s="589" t="s">
        <v>60</v>
      </c>
      <c r="WQB84" s="589" t="s">
        <v>60</v>
      </c>
      <c r="WQC84" s="589" t="s">
        <v>60</v>
      </c>
      <c r="WQD84" s="589" t="s">
        <v>60</v>
      </c>
      <c r="WQE84" s="589" t="s">
        <v>60</v>
      </c>
      <c r="WQF84" s="589" t="s">
        <v>60</v>
      </c>
      <c r="WQG84" s="589" t="s">
        <v>60</v>
      </c>
      <c r="WQH84" s="589" t="s">
        <v>60</v>
      </c>
      <c r="WQI84" s="589" t="s">
        <v>60</v>
      </c>
      <c r="WQJ84" s="589" t="s">
        <v>60</v>
      </c>
      <c r="WQK84" s="589" t="s">
        <v>60</v>
      </c>
      <c r="WQL84" s="589" t="s">
        <v>60</v>
      </c>
      <c r="WQM84" s="589" t="s">
        <v>60</v>
      </c>
      <c r="WQN84" s="589" t="s">
        <v>60</v>
      </c>
      <c r="WQO84" s="589" t="s">
        <v>60</v>
      </c>
      <c r="WQP84" s="589" t="s">
        <v>60</v>
      </c>
      <c r="WQQ84" s="589" t="s">
        <v>60</v>
      </c>
      <c r="WQR84" s="589" t="s">
        <v>60</v>
      </c>
      <c r="WQS84" s="589" t="s">
        <v>60</v>
      </c>
      <c r="WQT84" s="589" t="s">
        <v>60</v>
      </c>
      <c r="WQU84" s="589" t="s">
        <v>60</v>
      </c>
      <c r="WQV84" s="589" t="s">
        <v>60</v>
      </c>
      <c r="WQW84" s="589" t="s">
        <v>60</v>
      </c>
      <c r="WQX84" s="589" t="s">
        <v>60</v>
      </c>
      <c r="WQY84" s="589" t="s">
        <v>60</v>
      </c>
      <c r="WQZ84" s="589" t="s">
        <v>60</v>
      </c>
      <c r="WRA84" s="589" t="s">
        <v>60</v>
      </c>
      <c r="WRB84" s="589" t="s">
        <v>60</v>
      </c>
      <c r="WRC84" s="589" t="s">
        <v>60</v>
      </c>
      <c r="WRD84" s="589" t="s">
        <v>60</v>
      </c>
      <c r="WRE84" s="589" t="s">
        <v>60</v>
      </c>
      <c r="WRF84" s="589" t="s">
        <v>60</v>
      </c>
      <c r="WRG84" s="589" t="s">
        <v>60</v>
      </c>
      <c r="WRH84" s="589" t="s">
        <v>60</v>
      </c>
      <c r="WRI84" s="589" t="s">
        <v>60</v>
      </c>
      <c r="WRJ84" s="589" t="s">
        <v>60</v>
      </c>
      <c r="WRK84" s="589" t="s">
        <v>60</v>
      </c>
      <c r="WRL84" s="589" t="s">
        <v>60</v>
      </c>
      <c r="WRM84" s="589" t="s">
        <v>60</v>
      </c>
      <c r="WRN84" s="589" t="s">
        <v>60</v>
      </c>
      <c r="WRO84" s="589" t="s">
        <v>60</v>
      </c>
      <c r="WRP84" s="589" t="s">
        <v>60</v>
      </c>
      <c r="WRQ84" s="589" t="s">
        <v>60</v>
      </c>
      <c r="WRR84" s="589" t="s">
        <v>60</v>
      </c>
      <c r="WRS84" s="589" t="s">
        <v>60</v>
      </c>
      <c r="WRT84" s="589" t="s">
        <v>60</v>
      </c>
      <c r="WRU84" s="589" t="s">
        <v>60</v>
      </c>
      <c r="WRV84" s="589" t="s">
        <v>60</v>
      </c>
      <c r="WRW84" s="589" t="s">
        <v>60</v>
      </c>
      <c r="WRX84" s="589" t="s">
        <v>60</v>
      </c>
      <c r="WRY84" s="589" t="s">
        <v>60</v>
      </c>
      <c r="WRZ84" s="589" t="s">
        <v>60</v>
      </c>
      <c r="WSA84" s="589" t="s">
        <v>60</v>
      </c>
      <c r="WSB84" s="589" t="s">
        <v>60</v>
      </c>
      <c r="WSC84" s="589" t="s">
        <v>60</v>
      </c>
      <c r="WSD84" s="589" t="s">
        <v>60</v>
      </c>
      <c r="WSE84" s="589" t="s">
        <v>60</v>
      </c>
      <c r="WSF84" s="589" t="s">
        <v>60</v>
      </c>
      <c r="WSG84" s="589" t="s">
        <v>60</v>
      </c>
      <c r="WSH84" s="589" t="s">
        <v>60</v>
      </c>
      <c r="WSI84" s="589" t="s">
        <v>60</v>
      </c>
      <c r="WSJ84" s="589" t="s">
        <v>60</v>
      </c>
      <c r="WSK84" s="589" t="s">
        <v>60</v>
      </c>
      <c r="WSL84" s="589" t="s">
        <v>60</v>
      </c>
      <c r="WSM84" s="589" t="s">
        <v>60</v>
      </c>
      <c r="WSN84" s="589" t="s">
        <v>60</v>
      </c>
      <c r="WSO84" s="589" t="s">
        <v>60</v>
      </c>
      <c r="WSP84" s="589" t="s">
        <v>60</v>
      </c>
      <c r="WSQ84" s="589" t="s">
        <v>60</v>
      </c>
      <c r="WSR84" s="589" t="s">
        <v>60</v>
      </c>
      <c r="WSS84" s="589" t="s">
        <v>60</v>
      </c>
      <c r="WST84" s="589" t="s">
        <v>60</v>
      </c>
      <c r="WSU84" s="589" t="s">
        <v>60</v>
      </c>
      <c r="WSV84" s="589" t="s">
        <v>60</v>
      </c>
      <c r="WSW84" s="589" t="s">
        <v>60</v>
      </c>
      <c r="WSX84" s="589" t="s">
        <v>60</v>
      </c>
      <c r="WSY84" s="589" t="s">
        <v>60</v>
      </c>
      <c r="WSZ84" s="589" t="s">
        <v>60</v>
      </c>
      <c r="WTA84" s="589" t="s">
        <v>60</v>
      </c>
      <c r="WTB84" s="589" t="s">
        <v>60</v>
      </c>
      <c r="WTC84" s="589" t="s">
        <v>60</v>
      </c>
      <c r="WTD84" s="589" t="s">
        <v>60</v>
      </c>
      <c r="WTE84" s="589" t="s">
        <v>60</v>
      </c>
      <c r="WTF84" s="589" t="s">
        <v>60</v>
      </c>
      <c r="WTG84" s="589" t="s">
        <v>60</v>
      </c>
      <c r="WTH84" s="589" t="s">
        <v>60</v>
      </c>
      <c r="WTI84" s="589" t="s">
        <v>60</v>
      </c>
      <c r="WTJ84" s="589" t="s">
        <v>60</v>
      </c>
      <c r="WTK84" s="589" t="s">
        <v>60</v>
      </c>
      <c r="WTL84" s="589" t="s">
        <v>60</v>
      </c>
      <c r="WTM84" s="589" t="s">
        <v>60</v>
      </c>
      <c r="WTN84" s="589" t="s">
        <v>60</v>
      </c>
      <c r="WTO84" s="589" t="s">
        <v>60</v>
      </c>
      <c r="WTP84" s="589" t="s">
        <v>60</v>
      </c>
      <c r="WTQ84" s="589" t="s">
        <v>60</v>
      </c>
      <c r="WTR84" s="589" t="s">
        <v>60</v>
      </c>
      <c r="WTS84" s="589" t="s">
        <v>60</v>
      </c>
      <c r="WTT84" s="589" t="s">
        <v>60</v>
      </c>
      <c r="WTU84" s="589" t="s">
        <v>60</v>
      </c>
      <c r="WTV84" s="589" t="s">
        <v>60</v>
      </c>
      <c r="WTW84" s="589" t="s">
        <v>60</v>
      </c>
      <c r="WTX84" s="589" t="s">
        <v>60</v>
      </c>
      <c r="WTY84" s="589" t="s">
        <v>60</v>
      </c>
      <c r="WTZ84" s="589" t="s">
        <v>60</v>
      </c>
      <c r="WUA84" s="589" t="s">
        <v>60</v>
      </c>
      <c r="WUB84" s="589" t="s">
        <v>60</v>
      </c>
      <c r="WUC84" s="589" t="s">
        <v>60</v>
      </c>
      <c r="WUD84" s="589" t="s">
        <v>60</v>
      </c>
      <c r="WUE84" s="589" t="s">
        <v>60</v>
      </c>
      <c r="WUF84" s="589" t="s">
        <v>60</v>
      </c>
      <c r="WUG84" s="589" t="s">
        <v>60</v>
      </c>
      <c r="WUH84" s="589" t="s">
        <v>60</v>
      </c>
      <c r="WUI84" s="589" t="s">
        <v>60</v>
      </c>
      <c r="WUJ84" s="589" t="s">
        <v>60</v>
      </c>
      <c r="WUK84" s="589" t="s">
        <v>60</v>
      </c>
      <c r="WUL84" s="589" t="s">
        <v>60</v>
      </c>
      <c r="WUM84" s="589" t="s">
        <v>60</v>
      </c>
      <c r="WUN84" s="589" t="s">
        <v>60</v>
      </c>
      <c r="WUO84" s="589" t="s">
        <v>60</v>
      </c>
      <c r="WUP84" s="589" t="s">
        <v>60</v>
      </c>
      <c r="WUQ84" s="589" t="s">
        <v>60</v>
      </c>
      <c r="WUR84" s="589" t="s">
        <v>60</v>
      </c>
      <c r="WUS84" s="589" t="s">
        <v>60</v>
      </c>
      <c r="WUT84" s="589" t="s">
        <v>60</v>
      </c>
      <c r="WUU84" s="589" t="s">
        <v>60</v>
      </c>
      <c r="WUV84" s="589" t="s">
        <v>60</v>
      </c>
      <c r="WUW84" s="589" t="s">
        <v>60</v>
      </c>
      <c r="WUX84" s="589" t="s">
        <v>60</v>
      </c>
      <c r="WUY84" s="589" t="s">
        <v>60</v>
      </c>
      <c r="WUZ84" s="589" t="s">
        <v>60</v>
      </c>
      <c r="WVA84" s="589" t="s">
        <v>60</v>
      </c>
      <c r="WVB84" s="589" t="s">
        <v>60</v>
      </c>
      <c r="WVC84" s="589" t="s">
        <v>60</v>
      </c>
      <c r="WVD84" s="589" t="s">
        <v>60</v>
      </c>
      <c r="WVE84" s="589" t="s">
        <v>60</v>
      </c>
      <c r="WVF84" s="589" t="s">
        <v>60</v>
      </c>
      <c r="WVG84" s="589" t="s">
        <v>60</v>
      </c>
      <c r="WVH84" s="589" t="s">
        <v>60</v>
      </c>
      <c r="WVI84" s="589" t="s">
        <v>60</v>
      </c>
      <c r="WVJ84" s="589" t="s">
        <v>60</v>
      </c>
      <c r="WVK84" s="589" t="s">
        <v>60</v>
      </c>
      <c r="WVL84" s="589" t="s">
        <v>60</v>
      </c>
      <c r="WVM84" s="589" t="s">
        <v>60</v>
      </c>
      <c r="WVN84" s="589" t="s">
        <v>60</v>
      </c>
      <c r="WVO84" s="589" t="s">
        <v>60</v>
      </c>
      <c r="WVP84" s="589" t="s">
        <v>60</v>
      </c>
      <c r="WVQ84" s="589" t="s">
        <v>60</v>
      </c>
      <c r="WVR84" s="589" t="s">
        <v>60</v>
      </c>
      <c r="WVS84" s="589" t="s">
        <v>60</v>
      </c>
      <c r="WVT84" s="589" t="s">
        <v>60</v>
      </c>
      <c r="WVU84" s="589" t="s">
        <v>60</v>
      </c>
      <c r="WVV84" s="589" t="s">
        <v>60</v>
      </c>
      <c r="WVW84" s="589" t="s">
        <v>60</v>
      </c>
      <c r="WVX84" s="589" t="s">
        <v>60</v>
      </c>
      <c r="WVY84" s="589" t="s">
        <v>60</v>
      </c>
      <c r="WVZ84" s="589" t="s">
        <v>60</v>
      </c>
      <c r="WWA84" s="589" t="s">
        <v>60</v>
      </c>
      <c r="WWB84" s="589" t="s">
        <v>60</v>
      </c>
      <c r="WWC84" s="589" t="s">
        <v>60</v>
      </c>
      <c r="WWD84" s="589" t="s">
        <v>60</v>
      </c>
      <c r="WWE84" s="589" t="s">
        <v>60</v>
      </c>
      <c r="WWF84" s="589" t="s">
        <v>60</v>
      </c>
      <c r="WWG84" s="589" t="s">
        <v>60</v>
      </c>
      <c r="WWH84" s="589" t="s">
        <v>60</v>
      </c>
      <c r="WWI84" s="589" t="s">
        <v>60</v>
      </c>
      <c r="WWJ84" s="589" t="s">
        <v>60</v>
      </c>
      <c r="WWK84" s="589" t="s">
        <v>60</v>
      </c>
      <c r="WWL84" s="589" t="s">
        <v>60</v>
      </c>
      <c r="WWM84" s="589" t="s">
        <v>60</v>
      </c>
      <c r="WWN84" s="589" t="s">
        <v>60</v>
      </c>
      <c r="WWO84" s="589" t="s">
        <v>60</v>
      </c>
      <c r="WWP84" s="589" t="s">
        <v>60</v>
      </c>
      <c r="WWQ84" s="589" t="s">
        <v>60</v>
      </c>
      <c r="WWR84" s="589" t="s">
        <v>60</v>
      </c>
      <c r="WWS84" s="589" t="s">
        <v>60</v>
      </c>
      <c r="WWT84" s="589" t="s">
        <v>60</v>
      </c>
      <c r="WWU84" s="589" t="s">
        <v>60</v>
      </c>
      <c r="WWV84" s="589" t="s">
        <v>60</v>
      </c>
      <c r="WWW84" s="589" t="s">
        <v>60</v>
      </c>
      <c r="WWX84" s="589" t="s">
        <v>60</v>
      </c>
      <c r="WWY84" s="589" t="s">
        <v>60</v>
      </c>
      <c r="WWZ84" s="589" t="s">
        <v>60</v>
      </c>
      <c r="WXA84" s="589" t="s">
        <v>60</v>
      </c>
      <c r="WXB84" s="589" t="s">
        <v>60</v>
      </c>
      <c r="WXC84" s="589" t="s">
        <v>60</v>
      </c>
      <c r="WXD84" s="589" t="s">
        <v>60</v>
      </c>
      <c r="WXE84" s="589" t="s">
        <v>60</v>
      </c>
      <c r="WXF84" s="589" t="s">
        <v>60</v>
      </c>
      <c r="WXG84" s="589" t="s">
        <v>60</v>
      </c>
      <c r="WXH84" s="589" t="s">
        <v>60</v>
      </c>
      <c r="WXI84" s="589" t="s">
        <v>60</v>
      </c>
      <c r="WXJ84" s="589" t="s">
        <v>60</v>
      </c>
      <c r="WXK84" s="589" t="s">
        <v>60</v>
      </c>
      <c r="WXL84" s="589" t="s">
        <v>60</v>
      </c>
      <c r="WXM84" s="589" t="s">
        <v>60</v>
      </c>
      <c r="WXN84" s="589" t="s">
        <v>60</v>
      </c>
      <c r="WXO84" s="589" t="s">
        <v>60</v>
      </c>
      <c r="WXP84" s="589" t="s">
        <v>60</v>
      </c>
      <c r="WXQ84" s="589" t="s">
        <v>60</v>
      </c>
      <c r="WXR84" s="589" t="s">
        <v>60</v>
      </c>
      <c r="WXS84" s="589" t="s">
        <v>60</v>
      </c>
      <c r="WXT84" s="589" t="s">
        <v>60</v>
      </c>
      <c r="WXU84" s="589" t="s">
        <v>60</v>
      </c>
      <c r="WXV84" s="589" t="s">
        <v>60</v>
      </c>
      <c r="WXW84" s="589" t="s">
        <v>60</v>
      </c>
      <c r="WXX84" s="589" t="s">
        <v>60</v>
      </c>
      <c r="WXY84" s="589" t="s">
        <v>60</v>
      </c>
      <c r="WXZ84" s="589" t="s">
        <v>60</v>
      </c>
      <c r="WYA84" s="589" t="s">
        <v>60</v>
      </c>
      <c r="WYB84" s="589" t="s">
        <v>60</v>
      </c>
      <c r="WYC84" s="589" t="s">
        <v>60</v>
      </c>
      <c r="WYD84" s="589" t="s">
        <v>60</v>
      </c>
      <c r="WYE84" s="589" t="s">
        <v>60</v>
      </c>
      <c r="WYF84" s="589" t="s">
        <v>60</v>
      </c>
      <c r="WYG84" s="589" t="s">
        <v>60</v>
      </c>
      <c r="WYH84" s="589" t="s">
        <v>60</v>
      </c>
      <c r="WYI84" s="589" t="s">
        <v>60</v>
      </c>
      <c r="WYJ84" s="589" t="s">
        <v>60</v>
      </c>
      <c r="WYK84" s="589" t="s">
        <v>60</v>
      </c>
      <c r="WYL84" s="589" t="s">
        <v>60</v>
      </c>
      <c r="WYM84" s="589" t="s">
        <v>60</v>
      </c>
      <c r="WYN84" s="589" t="s">
        <v>60</v>
      </c>
      <c r="WYO84" s="589" t="s">
        <v>60</v>
      </c>
      <c r="WYP84" s="589" t="s">
        <v>60</v>
      </c>
      <c r="WYQ84" s="589" t="s">
        <v>60</v>
      </c>
      <c r="WYR84" s="589" t="s">
        <v>60</v>
      </c>
      <c r="WYS84" s="589" t="s">
        <v>60</v>
      </c>
      <c r="WYT84" s="589" t="s">
        <v>60</v>
      </c>
      <c r="WYU84" s="589" t="s">
        <v>60</v>
      </c>
      <c r="WYV84" s="589" t="s">
        <v>60</v>
      </c>
      <c r="WYW84" s="589" t="s">
        <v>60</v>
      </c>
      <c r="WYX84" s="589" t="s">
        <v>60</v>
      </c>
      <c r="WYY84" s="589" t="s">
        <v>60</v>
      </c>
      <c r="WYZ84" s="589" t="s">
        <v>60</v>
      </c>
      <c r="WZA84" s="589" t="s">
        <v>60</v>
      </c>
      <c r="WZB84" s="589" t="s">
        <v>60</v>
      </c>
      <c r="WZC84" s="589" t="s">
        <v>60</v>
      </c>
      <c r="WZD84" s="589" t="s">
        <v>60</v>
      </c>
      <c r="WZE84" s="589" t="s">
        <v>60</v>
      </c>
      <c r="WZF84" s="589" t="s">
        <v>60</v>
      </c>
      <c r="WZG84" s="589" t="s">
        <v>60</v>
      </c>
      <c r="WZH84" s="589" t="s">
        <v>60</v>
      </c>
      <c r="WZI84" s="589" t="s">
        <v>60</v>
      </c>
      <c r="WZJ84" s="589" t="s">
        <v>60</v>
      </c>
      <c r="WZK84" s="589" t="s">
        <v>60</v>
      </c>
      <c r="WZL84" s="589" t="s">
        <v>60</v>
      </c>
      <c r="WZM84" s="589" t="s">
        <v>60</v>
      </c>
      <c r="WZN84" s="589" t="s">
        <v>60</v>
      </c>
      <c r="WZO84" s="589" t="s">
        <v>60</v>
      </c>
      <c r="WZP84" s="589" t="s">
        <v>60</v>
      </c>
      <c r="WZQ84" s="589" t="s">
        <v>60</v>
      </c>
      <c r="WZR84" s="589" t="s">
        <v>60</v>
      </c>
      <c r="WZS84" s="589" t="s">
        <v>60</v>
      </c>
      <c r="WZT84" s="589" t="s">
        <v>60</v>
      </c>
      <c r="WZU84" s="589" t="s">
        <v>60</v>
      </c>
      <c r="WZV84" s="589" t="s">
        <v>60</v>
      </c>
      <c r="WZW84" s="589" t="s">
        <v>60</v>
      </c>
      <c r="WZX84" s="589" t="s">
        <v>60</v>
      </c>
      <c r="WZY84" s="589" t="s">
        <v>60</v>
      </c>
      <c r="WZZ84" s="589" t="s">
        <v>60</v>
      </c>
      <c r="XAA84" s="589" t="s">
        <v>60</v>
      </c>
      <c r="XAB84" s="589" t="s">
        <v>60</v>
      </c>
      <c r="XAC84" s="589" t="s">
        <v>60</v>
      </c>
      <c r="XAD84" s="589" t="s">
        <v>60</v>
      </c>
      <c r="XAE84" s="589" t="s">
        <v>60</v>
      </c>
      <c r="XAF84" s="589" t="s">
        <v>60</v>
      </c>
      <c r="XAG84" s="589" t="s">
        <v>60</v>
      </c>
      <c r="XAH84" s="589" t="s">
        <v>60</v>
      </c>
      <c r="XAI84" s="589" t="s">
        <v>60</v>
      </c>
      <c r="XAJ84" s="589" t="s">
        <v>60</v>
      </c>
      <c r="XAK84" s="589" t="s">
        <v>60</v>
      </c>
      <c r="XAL84" s="589" t="s">
        <v>60</v>
      </c>
      <c r="XAM84" s="589" t="s">
        <v>60</v>
      </c>
      <c r="XAN84" s="589" t="s">
        <v>60</v>
      </c>
      <c r="XAO84" s="589" t="s">
        <v>60</v>
      </c>
      <c r="XAP84" s="589" t="s">
        <v>60</v>
      </c>
      <c r="XAQ84" s="589" t="s">
        <v>60</v>
      </c>
      <c r="XAR84" s="589" t="s">
        <v>60</v>
      </c>
      <c r="XAS84" s="589" t="s">
        <v>60</v>
      </c>
      <c r="XAT84" s="589" t="s">
        <v>60</v>
      </c>
      <c r="XAU84" s="589" t="s">
        <v>60</v>
      </c>
      <c r="XAV84" s="589" t="s">
        <v>60</v>
      </c>
      <c r="XAW84" s="589" t="s">
        <v>60</v>
      </c>
      <c r="XAX84" s="589" t="s">
        <v>60</v>
      </c>
      <c r="XAY84" s="589" t="s">
        <v>60</v>
      </c>
      <c r="XAZ84" s="589" t="s">
        <v>60</v>
      </c>
      <c r="XBA84" s="589" t="s">
        <v>60</v>
      </c>
      <c r="XBB84" s="589" t="s">
        <v>60</v>
      </c>
      <c r="XBC84" s="589" t="s">
        <v>60</v>
      </c>
      <c r="XBD84" s="589" t="s">
        <v>60</v>
      </c>
      <c r="XBE84" s="589" t="s">
        <v>60</v>
      </c>
      <c r="XBF84" s="589" t="s">
        <v>60</v>
      </c>
      <c r="XBG84" s="589" t="s">
        <v>60</v>
      </c>
      <c r="XBH84" s="589" t="s">
        <v>60</v>
      </c>
      <c r="XBI84" s="589" t="s">
        <v>60</v>
      </c>
      <c r="XBJ84" s="589" t="s">
        <v>60</v>
      </c>
      <c r="XBK84" s="589" t="s">
        <v>60</v>
      </c>
      <c r="XBL84" s="589" t="s">
        <v>60</v>
      </c>
      <c r="XBM84" s="589" t="s">
        <v>60</v>
      </c>
      <c r="XBN84" s="589" t="s">
        <v>60</v>
      </c>
      <c r="XBO84" s="589" t="s">
        <v>60</v>
      </c>
      <c r="XBP84" s="589" t="s">
        <v>60</v>
      </c>
      <c r="XBQ84" s="589" t="s">
        <v>60</v>
      </c>
      <c r="XBR84" s="589" t="s">
        <v>60</v>
      </c>
      <c r="XBS84" s="589" t="s">
        <v>60</v>
      </c>
      <c r="XBT84" s="589" t="s">
        <v>60</v>
      </c>
      <c r="XBU84" s="589" t="s">
        <v>60</v>
      </c>
      <c r="XBV84" s="589" t="s">
        <v>60</v>
      </c>
      <c r="XBW84" s="589" t="s">
        <v>60</v>
      </c>
      <c r="XBX84" s="589" t="s">
        <v>60</v>
      </c>
      <c r="XBY84" s="589" t="s">
        <v>60</v>
      </c>
      <c r="XBZ84" s="589" t="s">
        <v>60</v>
      </c>
      <c r="XCA84" s="589" t="s">
        <v>60</v>
      </c>
      <c r="XCB84" s="589" t="s">
        <v>60</v>
      </c>
      <c r="XCC84" s="589" t="s">
        <v>60</v>
      </c>
      <c r="XCD84" s="589" t="s">
        <v>60</v>
      </c>
      <c r="XCE84" s="589" t="s">
        <v>60</v>
      </c>
      <c r="XCF84" s="589" t="s">
        <v>60</v>
      </c>
      <c r="XCG84" s="589" t="s">
        <v>60</v>
      </c>
      <c r="XCH84" s="589" t="s">
        <v>60</v>
      </c>
      <c r="XCI84" s="589" t="s">
        <v>60</v>
      </c>
      <c r="XCJ84" s="589" t="s">
        <v>60</v>
      </c>
      <c r="XCK84" s="589" t="s">
        <v>60</v>
      </c>
      <c r="XCL84" s="589" t="s">
        <v>60</v>
      </c>
      <c r="XCM84" s="589" t="s">
        <v>60</v>
      </c>
      <c r="XCN84" s="589" t="s">
        <v>60</v>
      </c>
      <c r="XCO84" s="589" t="s">
        <v>60</v>
      </c>
      <c r="XCP84" s="589" t="s">
        <v>60</v>
      </c>
      <c r="XCQ84" s="589" t="s">
        <v>60</v>
      </c>
      <c r="XCR84" s="589" t="s">
        <v>60</v>
      </c>
      <c r="XCS84" s="589" t="s">
        <v>60</v>
      </c>
      <c r="XCT84" s="589" t="s">
        <v>60</v>
      </c>
      <c r="XCU84" s="589" t="s">
        <v>60</v>
      </c>
      <c r="XCV84" s="589" t="s">
        <v>60</v>
      </c>
      <c r="XCW84" s="589" t="s">
        <v>60</v>
      </c>
      <c r="XCX84" s="589" t="s">
        <v>60</v>
      </c>
      <c r="XCY84" s="589" t="s">
        <v>60</v>
      </c>
      <c r="XCZ84" s="589" t="s">
        <v>60</v>
      </c>
      <c r="XDA84" s="589" t="s">
        <v>60</v>
      </c>
      <c r="XDB84" s="589" t="s">
        <v>60</v>
      </c>
      <c r="XDC84" s="589" t="s">
        <v>60</v>
      </c>
      <c r="XDD84" s="589" t="s">
        <v>60</v>
      </c>
      <c r="XDE84" s="589" t="s">
        <v>60</v>
      </c>
      <c r="XDF84" s="589" t="s">
        <v>60</v>
      </c>
      <c r="XDG84" s="589" t="s">
        <v>60</v>
      </c>
      <c r="XDH84" s="589" t="s">
        <v>60</v>
      </c>
      <c r="XDI84" s="589" t="s">
        <v>60</v>
      </c>
      <c r="XDJ84" s="589" t="s">
        <v>60</v>
      </c>
      <c r="XDK84" s="589" t="s">
        <v>60</v>
      </c>
      <c r="XDL84" s="589" t="s">
        <v>60</v>
      </c>
      <c r="XDM84" s="589" t="s">
        <v>60</v>
      </c>
      <c r="XDN84" s="589" t="s">
        <v>60</v>
      </c>
      <c r="XDO84" s="589" t="s">
        <v>60</v>
      </c>
      <c r="XDP84" s="589" t="s">
        <v>60</v>
      </c>
      <c r="XDQ84" s="589" t="s">
        <v>60</v>
      </c>
      <c r="XDR84" s="589" t="s">
        <v>60</v>
      </c>
      <c r="XDS84" s="589" t="s">
        <v>60</v>
      </c>
      <c r="XDT84" s="589" t="s">
        <v>60</v>
      </c>
      <c r="XDU84" s="589" t="s">
        <v>60</v>
      </c>
      <c r="XDV84" s="589" t="s">
        <v>60</v>
      </c>
      <c r="XDW84" s="589" t="s">
        <v>60</v>
      </c>
      <c r="XDX84" s="589" t="s">
        <v>60</v>
      </c>
      <c r="XDY84" s="589" t="s">
        <v>60</v>
      </c>
      <c r="XDZ84" s="589" t="s">
        <v>60</v>
      </c>
      <c r="XEA84" s="589" t="s">
        <v>60</v>
      </c>
      <c r="XEB84" s="589" t="s">
        <v>60</v>
      </c>
      <c r="XEC84" s="589" t="s">
        <v>60</v>
      </c>
      <c r="XED84" s="589" t="s">
        <v>60</v>
      </c>
      <c r="XEE84" s="589" t="s">
        <v>60</v>
      </c>
      <c r="XEF84" s="589" t="s">
        <v>60</v>
      </c>
      <c r="XEG84" s="589" t="s">
        <v>60</v>
      </c>
      <c r="XEH84" s="589" t="s">
        <v>60</v>
      </c>
      <c r="XEI84" s="589" t="s">
        <v>60</v>
      </c>
      <c r="XEJ84" s="589" t="s">
        <v>60</v>
      </c>
      <c r="XEK84" s="589" t="s">
        <v>60</v>
      </c>
      <c r="XEL84" s="589" t="s">
        <v>60</v>
      </c>
      <c r="XEM84" s="589" t="s">
        <v>60</v>
      </c>
      <c r="XEN84" s="589" t="s">
        <v>60</v>
      </c>
      <c r="XEO84" s="589" t="s">
        <v>60</v>
      </c>
      <c r="XEP84" s="589" t="s">
        <v>60</v>
      </c>
      <c r="XEQ84" s="589" t="s">
        <v>60</v>
      </c>
      <c r="XER84" s="589" t="s">
        <v>60</v>
      </c>
      <c r="XES84" s="589" t="s">
        <v>60</v>
      </c>
      <c r="XET84" s="589" t="s">
        <v>60</v>
      </c>
      <c r="XEU84" s="589" t="s">
        <v>60</v>
      </c>
      <c r="XEV84" s="589" t="s">
        <v>60</v>
      </c>
      <c r="XEW84" s="589" t="s">
        <v>60</v>
      </c>
      <c r="XEX84" s="589" t="s">
        <v>60</v>
      </c>
      <c r="XEY84" s="589" t="s">
        <v>60</v>
      </c>
      <c r="XEZ84" s="589" t="s">
        <v>60</v>
      </c>
      <c r="XFA84" s="589" t="s">
        <v>60</v>
      </c>
      <c r="XFB84" s="589" t="s">
        <v>60</v>
      </c>
      <c r="XFC84" s="589" t="s">
        <v>60</v>
      </c>
      <c r="XFD84" s="589" t="s">
        <v>60</v>
      </c>
    </row>
    <row r="85" spans="1:16384" s="596" customFormat="1">
      <c r="A85" s="593" t="s">
        <v>61</v>
      </c>
    </row>
    <row r="86" spans="1:16384" s="596" customFormat="1">
      <c r="A86" s="593" t="s">
        <v>62</v>
      </c>
    </row>
    <row r="87" spans="1:16384" s="596" customFormat="1">
      <c r="A87" s="593" t="s">
        <v>63</v>
      </c>
    </row>
    <row r="88" spans="1:16384" s="596" customFormat="1">
      <c r="A88" s="593" t="s">
        <v>64</v>
      </c>
    </row>
    <row r="89" spans="1:16384" s="596" customFormat="1">
      <c r="A89" s="593" t="s">
        <v>65</v>
      </c>
    </row>
    <row r="90" spans="1:16384" s="596" customFormat="1">
      <c r="A90" s="593" t="s">
        <v>66</v>
      </c>
    </row>
    <row r="91" spans="1:16384" s="596" customFormat="1">
      <c r="A91" s="593" t="s">
        <v>67</v>
      </c>
    </row>
    <row r="92" spans="1:16384">
      <c r="A92" s="602"/>
    </row>
    <row r="93" spans="1:16384">
      <c r="A93" s="601" t="s">
        <v>68</v>
      </c>
    </row>
    <row r="94" spans="1:16384">
      <c r="A94" s="601"/>
    </row>
    <row r="95" spans="1:16384" s="596" customFormat="1">
      <c r="A95" s="593" t="s">
        <v>69</v>
      </c>
    </row>
    <row r="96" spans="1:16384">
      <c r="A96" s="598"/>
    </row>
    <row r="97" spans="1:1">
      <c r="A97" s="599" t="s">
        <v>70</v>
      </c>
    </row>
    <row r="98" spans="1:1">
      <c r="A98" s="599"/>
    </row>
    <row r="99" spans="1:1">
      <c r="A99" s="603" t="s">
        <v>71</v>
      </c>
    </row>
    <row r="100" spans="1:1">
      <c r="A100" s="602"/>
    </row>
    <row r="101" spans="1:1" s="596" customFormat="1">
      <c r="A101" s="593" t="s">
        <v>72</v>
      </c>
    </row>
    <row r="102" spans="1:1" s="596" customFormat="1">
      <c r="A102" s="593" t="s">
        <v>73</v>
      </c>
    </row>
    <row r="103" spans="1:1" s="596" customFormat="1">
      <c r="A103" s="593" t="s">
        <v>74</v>
      </c>
    </row>
    <row r="104" spans="1:1" s="596" customFormat="1">
      <c r="A104" s="593" t="s">
        <v>75</v>
      </c>
    </row>
    <row r="105" spans="1:1">
      <c r="A105" s="598"/>
    </row>
    <row r="106" spans="1:1">
      <c r="A106" s="604" t="s">
        <v>76</v>
      </c>
    </row>
    <row r="107" spans="1:1" s="596" customFormat="1">
      <c r="A107" s="593" t="s">
        <v>77</v>
      </c>
    </row>
    <row r="108" spans="1:1" s="596" customFormat="1">
      <c r="A108" s="593" t="s">
        <v>78</v>
      </c>
    </row>
    <row r="109" spans="1:1" s="596" customFormat="1">
      <c r="A109" s="593" t="s">
        <v>79</v>
      </c>
    </row>
    <row r="110" spans="1:1" s="596" customFormat="1">
      <c r="A110" s="593" t="s">
        <v>80</v>
      </c>
    </row>
    <row r="111" spans="1:1" s="596" customFormat="1">
      <c r="A111" s="593" t="s">
        <v>81</v>
      </c>
    </row>
    <row r="112" spans="1:1">
      <c r="A112" s="605"/>
    </row>
    <row r="113" spans="1:1">
      <c r="A113" s="599" t="s">
        <v>82</v>
      </c>
    </row>
    <row r="114" spans="1:1">
      <c r="A114" s="598"/>
    </row>
    <row r="115" spans="1:1" s="596" customFormat="1">
      <c r="A115" s="593" t="s">
        <v>83</v>
      </c>
    </row>
    <row r="116" spans="1:1" s="596" customFormat="1">
      <c r="A116" s="593" t="s">
        <v>84</v>
      </c>
    </row>
    <row r="117" spans="1:1" s="596" customFormat="1">
      <c r="A117" s="593" t="s">
        <v>85</v>
      </c>
    </row>
    <row r="118" spans="1:1" s="596" customFormat="1"/>
  </sheetData>
  <hyperlinks>
    <hyperlink ref="A30:XFD30" location="'III.2.1.Afil. SFS.RC '!A1" display="III.2.1 Análisis de Afiliación del SFS del RC" xr:uid="{00000000-0004-0000-0300-000000000000}"/>
    <hyperlink ref="A1" location="'VIII.1 Ocup. formal'!Área_de_impresión" display="'VIII.1 Ocup. formal'!Área_de_impresión" xr:uid="{00000000-0004-0000-0300-000001000000}"/>
    <hyperlink ref="A7" location="'I.1. Ley 87-01 (2)'!A1" display="I.1 Ley 87-01" xr:uid="{00000000-0004-0000-0300-000002000000}"/>
    <hyperlink ref="A8" location="'I.2. Org. SDSS'!A1" display="I.2 Organización del Sistema" xr:uid="{00000000-0004-0000-0300-000003000000}"/>
    <hyperlink ref="A9" location="'I.3. Reg. y Seg.'!A1" display="I.3 Regímenes y Seguros del SDSS" xr:uid="{00000000-0004-0000-0300-000004000000}"/>
    <hyperlink ref="A10" location="'I.4. Seg. y Ben.'!A1" display="I.4 Seguros y Beneficios del SDSS" xr:uid="{00000000-0004-0000-0300-000005000000}"/>
    <hyperlink ref="A18" location="III.1.3.Afil.SFSPob.Nac.!A1" display="III.1.3 Afiliación del SFS a la Población Nacional" xr:uid="{00000000-0004-0000-0300-000006000000}"/>
    <hyperlink ref="A19" location="'III.1.4.Afil. SFS'!A1" display="III.1.4 Afiliación del SFS por Régimen de Financiamiento" xr:uid="{00000000-0004-0000-0300-000007000000}"/>
    <hyperlink ref="A20" location="'III.1.5.Cob.Afil. SFS '!A1" display="III.1.5 Cobertura de Afiliación al SFS por Régimen de Financiamiento" xr:uid="{00000000-0004-0000-0300-000008000000}"/>
    <hyperlink ref="A21" location="'III.1.6.Afil. SFS x sexo'!A1" display="III.1.6 Afiliación al SFS por Sexo" xr:uid="{00000000-0004-0000-0300-000009000000}"/>
    <hyperlink ref="A70" location="'IV.1.4. Recaudo x sector'!A1" display="IV.I.4  Recaudo del RC del SDSS por Origen por Sector Económico" xr:uid="{00000000-0004-0000-0300-00000A000000}"/>
    <hyperlink ref="A74" location="'IV.2.1 AnálisisIng.Egr.Seg'!A1" display="IV.2.1  Análisis de Ingresos y Egresos por Seguros" xr:uid="{00000000-0004-0000-0300-00000B000000}"/>
    <hyperlink ref="A75" location="'IV.2.2. Pagos SFS A'!A1" display="IV.2.2  Fondos Pagados Anualmente por Cuentas al SFS del RC" xr:uid="{00000000-0004-0000-0300-00000C000000}"/>
    <hyperlink ref="A84" location="'IV.3.2.Pagos_ SVDS'!A1" display="IV.3.2 Dispersión Histórica del SVDS" xr:uid="{00000000-0004-0000-0300-00000D000000}"/>
    <hyperlink ref="A85" location="'IV.3.3.Pagos anuales x cuentas'!A1" display="IV.3.3  Pago Anual al SVDS por Cuentas del SVDS" xr:uid="{00000000-0004-0000-0300-00000E000000}"/>
    <hyperlink ref="A86" location="'IV.3.4.Pago Entidades'!A1" display="IV.3.4  Pagos a Entidades del Seguro de Vejez, Discapacidad y Sobrevivencia" xr:uid="{00000000-0004-0000-0300-00000F000000}"/>
    <hyperlink ref="A87" location="'IV.3.5.Patrim. fp anual'!A1" display="IV.3.5  Patrimonio de los Fondos de Pensiones por Año" xr:uid="{00000000-0004-0000-0300-000010000000}"/>
    <hyperlink ref="A88" location="'IV.3.6.Cartera de inv fp'!A1" display="IV.3.6 Composición de la Cartera Total de Inversión de los Fondos de Pensiones por Tipo de Emisor" xr:uid="{00000000-0004-0000-0300-000011000000}"/>
    <hyperlink ref="A89" location="'IV.3.7. Comp. Cartera'!A1" display="IV.3.7 Composición de la Cartera Total de Inversión de los Fondos de Pensiones por Instrumento" xr:uid="{00000000-0004-0000-0300-000012000000}"/>
    <hyperlink ref="A90" location="'IV.3.8. Rent. nom. de los FP'!A1" display="IV.3.8  Rentabilidad Nominal Promedio de los Fondos de Pensiones" xr:uid="{00000000-0004-0000-0300-000013000000}"/>
    <hyperlink ref="A91" location="IV.3.9.Rentab.Real!A1" display="IV.3.9 Rentabilidad Promedio de los Fondos de Pensiones" xr:uid="{00000000-0004-0000-0300-000014000000}"/>
    <hyperlink ref="A107" location="'V.4.2.NA. Reportes ARL'!A1" display="V.4.2 Reporte de Accidente Laborales y Enfermedades Profesionales" xr:uid="{00000000-0004-0000-0300-000015000000}"/>
    <hyperlink ref="A108" location="'V.4.3. NA.Cant. accid x región'!A1" display="V.4.3  Reporte de Accidente Laborales y Enfermedades Profesionales por Región" xr:uid="{00000000-0004-0000-0300-000016000000}"/>
    <hyperlink ref="A110" location="'V.4.7. Accid x sexo'!A1" display="V.4.7 Reporte de Accidentes Laborales y Enfermedades Profesionales por Sexo" xr:uid="{00000000-0004-0000-0300-000017000000}"/>
    <hyperlink ref="A111" location="'V.4.8. Accid x rango de edad'!A1" display="V.4.8 Reporte de Accidentes Laborales y Enfermedades Profesionales por Rango de Edad" xr:uid="{00000000-0004-0000-0300-000018000000}"/>
    <hyperlink ref="A115" location="'VII.1. Analisis CBSS'!Área_de_impresión" display="VII.1 Analisis del Convenio Bilateral" xr:uid="{00000000-0004-0000-0300-000019000000}"/>
    <hyperlink ref="A113" location="VII.CBSS!Área_de_impresión" display="VII. Estadísticas del Convenio Bilateral de Seguridad Social entre España y la República Dominicana" xr:uid="{00000000-0004-0000-0300-00001A000000}"/>
    <hyperlink ref="A27" location="'III.1.4.Afil. SFS'!A1" display="III.1.4 Afiliación del SFS por Régimen de Financiamiento" xr:uid="{00000000-0004-0000-0300-00001B000000}"/>
    <hyperlink ref="A34" location="'III.1.4.Afil. SFS'!A1" display="III.1.4 Afiliación del SFS por Régimen de Financiamiento" xr:uid="{00000000-0004-0000-0300-00001C000000}"/>
    <hyperlink ref="A69" location="'IV.1.3. Ingr y egr SDSS'!A1" display="IV.I.3  Ingreso y egreso Anuales del SDSS" xr:uid="{00000000-0004-0000-0300-00001D000000}"/>
    <hyperlink ref="A80" location="'IV.2.6.INV_SFS x Entidad'!A1" display="IV.2.7 Distribución de las Inversiones del SFS del RC" xr:uid="{00000000-0004-0000-0300-00001E000000}"/>
  </hyperlinks>
  <printOptions horizontalCentered="1"/>
  <pageMargins left="0.23622047244094491" right="0.23622047244094491" top="0.74803149606299213" bottom="0.74803149606299213" header="0.31496062992125984" footer="0.31496062992125984"/>
  <pageSetup paperSize="119" scale="54" fitToHeight="0" orientation="portrait" r:id="rId1"/>
  <rowBreaks count="1" manualBreakCount="1">
    <brk id="5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3">
    <tabColor rgb="FF0070C0"/>
    <pageSetUpPr fitToPage="1"/>
  </sheetPr>
  <dimension ref="A1:T42"/>
  <sheetViews>
    <sheetView showGridLines="0" view="pageBreakPreview" zoomScale="40" zoomScaleNormal="100" zoomScaleSheetLayoutView="40" workbookViewId="0">
      <selection activeCell="E23" sqref="E23"/>
    </sheetView>
  </sheetViews>
  <sheetFormatPr defaultColWidth="11.42578125" defaultRowHeight="14.25"/>
  <cols>
    <col min="1" max="1" width="39.140625" style="140" customWidth="1"/>
    <col min="2" max="2" width="33.7109375" style="140" customWidth="1"/>
    <col min="3" max="3" width="43.7109375" style="140" customWidth="1"/>
    <col min="4" max="4" width="55.85546875" style="140" customWidth="1"/>
    <col min="5" max="5" width="42.42578125" style="140" customWidth="1"/>
    <col min="6" max="15" width="14.28515625" style="140" customWidth="1"/>
    <col min="16" max="16" width="14.42578125" style="140" customWidth="1"/>
    <col min="17" max="17" width="14.28515625" style="140" customWidth="1"/>
    <col min="18" max="18" width="13.85546875" style="140" customWidth="1"/>
    <col min="19" max="16384" width="11.42578125" style="140"/>
  </cols>
  <sheetData>
    <row r="1" spans="1:20" s="239" customFormat="1" ht="78" customHeight="1">
      <c r="A1" s="1469" t="s">
        <v>459</v>
      </c>
      <c r="B1" s="1469"/>
      <c r="C1" s="1469"/>
      <c r="D1" s="1469"/>
      <c r="E1" s="1469"/>
      <c r="F1" s="1469"/>
      <c r="G1" s="1469"/>
      <c r="H1" s="1469"/>
      <c r="I1" s="1469"/>
      <c r="J1" s="1469"/>
      <c r="K1" s="1469"/>
      <c r="L1" s="1469"/>
      <c r="M1" s="1469"/>
      <c r="N1" s="1469"/>
      <c r="O1" s="1469"/>
    </row>
    <row r="2" spans="1:20" s="239" customFormat="1" ht="39" customHeight="1">
      <c r="A2" s="1471" t="str">
        <f>+'Resumen '!O4</f>
        <v>Período:  Diciembre 2008 - Marzo 2026</v>
      </c>
      <c r="B2" s="1471"/>
      <c r="C2" s="1471"/>
      <c r="D2" s="1471"/>
      <c r="E2" s="1471"/>
      <c r="F2" s="1471"/>
      <c r="G2" s="1471"/>
      <c r="H2" s="1471"/>
      <c r="I2" s="1471"/>
      <c r="J2" s="1471"/>
      <c r="K2" s="1471"/>
      <c r="L2" s="1471"/>
      <c r="M2" s="1471"/>
      <c r="N2" s="1471"/>
      <c r="O2" s="1471"/>
    </row>
    <row r="3" spans="1:20" ht="10.5" customHeight="1">
      <c r="A3" s="1470"/>
      <c r="B3" s="1470"/>
      <c r="C3" s="1470"/>
      <c r="D3" s="1470"/>
      <c r="E3" s="1470"/>
      <c r="F3" s="1470"/>
      <c r="G3" s="1470"/>
      <c r="H3" s="1470"/>
      <c r="I3" s="1470"/>
      <c r="J3" s="1470"/>
      <c r="K3" s="1470"/>
      <c r="L3" s="1470"/>
      <c r="M3" s="1470"/>
      <c r="N3" s="1470"/>
      <c r="O3" s="1470"/>
    </row>
    <row r="4" spans="1:20" ht="96.75" customHeight="1">
      <c r="A4" s="317" t="s">
        <v>129</v>
      </c>
      <c r="B4" s="283" t="s">
        <v>460</v>
      </c>
      <c r="C4" s="283" t="s">
        <v>461</v>
      </c>
      <c r="D4" s="283" t="s">
        <v>462</v>
      </c>
      <c r="E4" s="346" t="s">
        <v>463</v>
      </c>
      <c r="P4" s="176"/>
      <c r="Q4" s="176"/>
      <c r="R4" s="176"/>
      <c r="S4" s="176"/>
      <c r="T4" s="176"/>
    </row>
    <row r="5" spans="1:20" ht="27" customHeight="1">
      <c r="A5" s="857" t="s">
        <v>158</v>
      </c>
      <c r="B5" s="858">
        <f>+'3.SRL'!J7</f>
        <v>1177591</v>
      </c>
      <c r="C5" s="858">
        <f>+'2.Reportes ARL'!D8</f>
        <v>10977</v>
      </c>
      <c r="D5" s="859">
        <f>+(Tabla23[[#This Row],[Total Casos de Accid. Laborales y Enf. Prof.]]/Tabla23[[#This Row],[Afiliación al SRL]])*100000</f>
        <v>932.15726003340728</v>
      </c>
      <c r="E5" s="860">
        <f>C5/B5</f>
        <v>9.3215726003340726E-3</v>
      </c>
      <c r="P5" s="176"/>
      <c r="Q5" s="176"/>
      <c r="R5" s="176"/>
      <c r="S5" s="176"/>
      <c r="T5" s="176"/>
    </row>
    <row r="6" spans="1:20" ht="27" customHeight="1">
      <c r="A6" s="857" t="s">
        <v>159</v>
      </c>
      <c r="B6" s="858">
        <f>+'3.SRL'!J8</f>
        <v>1227688</v>
      </c>
      <c r="C6" s="858">
        <f>+'2.Reportes ARL'!D9</f>
        <v>14683</v>
      </c>
      <c r="D6" s="859">
        <f>+(Tabla23[[#This Row],[Total Casos de Accid. Laborales y Enf. Prof.]]/Tabla23[[#This Row],[Afiliación al SRL]])*100000</f>
        <v>1195.987905721975</v>
      </c>
      <c r="E6" s="860">
        <f t="shared" ref="E6:E23" si="0">C6/B6</f>
        <v>1.1959879057219749E-2</v>
      </c>
      <c r="P6" s="176"/>
      <c r="Q6" s="176"/>
      <c r="R6" s="176"/>
      <c r="S6" s="176"/>
      <c r="T6" s="176"/>
    </row>
    <row r="7" spans="1:20" ht="27" customHeight="1">
      <c r="A7" s="857" t="s">
        <v>160</v>
      </c>
      <c r="B7" s="858">
        <f>+'3.SRL'!J9</f>
        <v>1299075</v>
      </c>
      <c r="C7" s="858">
        <f>+'2.Reportes ARL'!D10</f>
        <v>17456</v>
      </c>
      <c r="D7" s="859">
        <f>+(Tabla23[[#This Row],[Total Casos de Accid. Laborales y Enf. Prof.]]/Tabla23[[#This Row],[Afiliación al SRL]])*100000</f>
        <v>1343.7253430325425</v>
      </c>
      <c r="E7" s="860">
        <f t="shared" si="0"/>
        <v>1.3437253430325424E-2</v>
      </c>
      <c r="P7" s="176"/>
      <c r="Q7" s="176"/>
      <c r="R7" s="176"/>
      <c r="S7" s="176"/>
      <c r="T7" s="176"/>
    </row>
    <row r="8" spans="1:20" ht="27" customHeight="1">
      <c r="A8" s="857" t="s">
        <v>161</v>
      </c>
      <c r="B8" s="858">
        <f>+'3.SRL'!J10</f>
        <v>1354112</v>
      </c>
      <c r="C8" s="858">
        <f>+'2.Reportes ARL'!D11</f>
        <v>22597</v>
      </c>
      <c r="D8" s="859">
        <f>+(Tabla23[[#This Row],[Total Casos de Accid. Laborales y Enf. Prof.]]/Tabla23[[#This Row],[Afiliación al SRL]])*100000</f>
        <v>1668.76890537858</v>
      </c>
      <c r="E8" s="860">
        <f t="shared" si="0"/>
        <v>1.6687689053785801E-2</v>
      </c>
      <c r="P8" s="176"/>
      <c r="Q8" s="176"/>
      <c r="R8" s="176"/>
      <c r="S8" s="176"/>
      <c r="T8" s="176"/>
    </row>
    <row r="9" spans="1:20" ht="27" customHeight="1">
      <c r="A9" s="857" t="s">
        <v>162</v>
      </c>
      <c r="B9" s="858">
        <f>+'3.SRL'!J11</f>
        <v>1414943</v>
      </c>
      <c r="C9" s="858">
        <f>+'2.Reportes ARL'!D12</f>
        <v>26688</v>
      </c>
      <c r="D9" s="859">
        <f>+(Tabla23[[#This Row],[Total Casos de Accid. Laborales y Enf. Prof.]]/Tabla23[[#This Row],[Afiliación al SRL]])*100000</f>
        <v>1886.1537178529452</v>
      </c>
      <c r="E9" s="860">
        <f t="shared" si="0"/>
        <v>1.8861537178529453E-2</v>
      </c>
      <c r="P9" s="176"/>
      <c r="Q9" s="176"/>
      <c r="R9" s="176"/>
      <c r="S9" s="176"/>
      <c r="T9" s="176"/>
    </row>
    <row r="10" spans="1:20" ht="27" customHeight="1">
      <c r="A10" s="857" t="s">
        <v>163</v>
      </c>
      <c r="B10" s="858">
        <f>+'3.SRL'!J12</f>
        <v>1513194</v>
      </c>
      <c r="C10" s="858">
        <f>+'2.Reportes ARL'!D13</f>
        <v>28635</v>
      </c>
      <c r="D10" s="859">
        <f>+(Tabla23[[#This Row],[Total Casos de Accid. Laborales y Enf. Prof.]]/Tabla23[[#This Row],[Afiliación al SRL]])*100000</f>
        <v>1892.3548467678302</v>
      </c>
      <c r="E10" s="860">
        <f t="shared" si="0"/>
        <v>1.8923548467678301E-2</v>
      </c>
      <c r="P10" s="176"/>
      <c r="Q10" s="176"/>
      <c r="R10" s="176"/>
      <c r="S10" s="176"/>
      <c r="T10" s="176"/>
    </row>
    <row r="11" spans="1:20" ht="27" customHeight="1">
      <c r="A11" s="857" t="s">
        <v>164</v>
      </c>
      <c r="B11" s="858">
        <f>+'3.SRL'!J13</f>
        <v>1636617</v>
      </c>
      <c r="C11" s="858">
        <f>+'2.Reportes ARL'!D14</f>
        <v>31032</v>
      </c>
      <c r="D11" s="859">
        <f>+(Tabla23[[#This Row],[Total Casos de Accid. Laborales y Enf. Prof.]]/Tabla23[[#This Row],[Afiliación al SRL]])*100000</f>
        <v>1896.1064195227104</v>
      </c>
      <c r="E11" s="860">
        <f t="shared" si="0"/>
        <v>1.8961064195227105E-2</v>
      </c>
      <c r="P11" s="176"/>
      <c r="Q11" s="176"/>
      <c r="R11" s="176"/>
      <c r="S11" s="176"/>
      <c r="T11" s="176"/>
    </row>
    <row r="12" spans="1:20" s="177" customFormat="1" ht="27" customHeight="1">
      <c r="A12" s="857" t="s">
        <v>165</v>
      </c>
      <c r="B12" s="858">
        <f>+'3.SRL'!J14</f>
        <v>1750959</v>
      </c>
      <c r="C12" s="858">
        <v>34549</v>
      </c>
      <c r="D12" s="859">
        <f>+(Tabla23[[#This Row],[Total Casos de Accid. Laborales y Enf. Prof.]]/Tabla23[[#This Row],[Afiliación al SRL]])*100000</f>
        <v>1973.1472867154514</v>
      </c>
      <c r="E12" s="860">
        <f t="shared" si="0"/>
        <v>1.9731472867154515E-2</v>
      </c>
      <c r="N12" s="140"/>
      <c r="P12" s="178"/>
      <c r="Q12" s="176"/>
      <c r="R12" s="178"/>
      <c r="S12" s="178"/>
      <c r="T12" s="178"/>
    </row>
    <row r="13" spans="1:20" ht="27" customHeight="1">
      <c r="A13" s="857" t="s">
        <v>166</v>
      </c>
      <c r="B13" s="858">
        <f>+'3.SRL'!J15</f>
        <v>1870702</v>
      </c>
      <c r="C13" s="858">
        <v>38856</v>
      </c>
      <c r="D13" s="859">
        <f>+(Tabla23[[#This Row],[Total Casos de Accid. Laborales y Enf. Prof.]]/Tabla23[[#This Row],[Afiliación al SRL]])*100000</f>
        <v>2077.081224053858</v>
      </c>
      <c r="E13" s="860">
        <f t="shared" si="0"/>
        <v>2.0770812240538578E-2</v>
      </c>
      <c r="P13" s="176"/>
      <c r="Q13" s="176"/>
      <c r="R13" s="176"/>
      <c r="S13" s="176"/>
      <c r="T13" s="176"/>
    </row>
    <row r="14" spans="1:20" ht="27" customHeight="1">
      <c r="A14" s="857" t="s">
        <v>167</v>
      </c>
      <c r="B14" s="858">
        <f>+'3.SRL'!J16</f>
        <v>2029636</v>
      </c>
      <c r="C14" s="858">
        <v>41489</v>
      </c>
      <c r="D14" s="859">
        <f>+(Tabla23[[#This Row],[Total Casos de Accid. Laborales y Enf. Prof.]]/Tabla23[[#This Row],[Afiliación al SRL]])*100000</f>
        <v>2044.1596424186405</v>
      </c>
      <c r="E14" s="860">
        <f t="shared" si="0"/>
        <v>2.0441596424186404E-2</v>
      </c>
      <c r="P14" s="176"/>
      <c r="Q14" s="176"/>
      <c r="R14" s="176"/>
      <c r="S14" s="176"/>
      <c r="T14" s="176"/>
    </row>
    <row r="15" spans="1:20" ht="27" customHeight="1">
      <c r="A15" s="857" t="s">
        <v>464</v>
      </c>
      <c r="B15" s="858">
        <f>+'3.SRL'!J17</f>
        <v>2150960</v>
      </c>
      <c r="C15" s="858">
        <v>45470</v>
      </c>
      <c r="D15" s="859">
        <f>+(Tabla23[[#This Row],[Total Casos de Accid. Laborales y Enf. Prof.]]/Tabla23[[#This Row],[Afiliación al SRL]])*100000</f>
        <v>2113.9398222189161</v>
      </c>
      <c r="E15" s="860">
        <f t="shared" si="0"/>
        <v>2.1139398222189163E-2</v>
      </c>
      <c r="P15" s="176"/>
      <c r="Q15" s="176"/>
      <c r="R15" s="176"/>
      <c r="S15" s="176"/>
      <c r="T15" s="176"/>
    </row>
    <row r="16" spans="1:20" ht="27" customHeight="1">
      <c r="A16" s="857" t="s">
        <v>465</v>
      </c>
      <c r="B16" s="858">
        <f>+'3.SRL'!J18</f>
        <v>2234794</v>
      </c>
      <c r="C16" s="858">
        <v>49148</v>
      </c>
      <c r="D16" s="859">
        <f>+(Tabla23[[#This Row],[Total Casos de Accid. Laborales y Enf. Prof.]]/Tabla23[[#This Row],[Afiliación al SRL]])*100000</f>
        <v>2199.2183619608786</v>
      </c>
      <c r="E16" s="860">
        <f t="shared" si="0"/>
        <v>2.1992183619608786E-2</v>
      </c>
      <c r="P16" s="176"/>
      <c r="Q16" s="176"/>
      <c r="R16" s="176"/>
      <c r="S16" s="176"/>
      <c r="T16" s="176"/>
    </row>
    <row r="17" spans="1:20" ht="27" customHeight="1">
      <c r="A17" s="857" t="s">
        <v>327</v>
      </c>
      <c r="B17" s="858">
        <f>+'3.SRL'!J19</f>
        <v>2051483</v>
      </c>
      <c r="C17" s="858">
        <v>40145</v>
      </c>
      <c r="D17" s="859">
        <f>+(Tabla23[[#This Row],[Total Casos de Accid. Laborales y Enf. Prof.]]/Tabla23[[#This Row],[Afiliación al SRL]])*100000</f>
        <v>1956.8770494320452</v>
      </c>
      <c r="E17" s="860">
        <f t="shared" si="0"/>
        <v>1.9568770494320452E-2</v>
      </c>
      <c r="P17" s="176"/>
      <c r="Q17" s="176"/>
      <c r="R17" s="176"/>
      <c r="S17" s="176"/>
      <c r="T17" s="176"/>
    </row>
    <row r="18" spans="1:20" ht="27" customHeight="1">
      <c r="A18" s="857" t="s">
        <v>466</v>
      </c>
      <c r="B18" s="858">
        <f>+'3.SRL'!J20</f>
        <v>2319511</v>
      </c>
      <c r="C18" s="858">
        <v>47450</v>
      </c>
      <c r="D18" s="859">
        <f>+(Tabla23[[#This Row],[Total Casos de Accid. Laborales y Enf. Prof.]]/Tabla23[[#This Row],[Afiliación al SRL]])*100000</f>
        <v>2045.6898027213492</v>
      </c>
      <c r="E18" s="860">
        <f t="shared" si="0"/>
        <v>2.0456898027213493E-2</v>
      </c>
      <c r="P18" s="176"/>
      <c r="Q18" s="176"/>
      <c r="R18" s="176"/>
      <c r="S18" s="176"/>
      <c r="T18" s="176"/>
    </row>
    <row r="19" spans="1:20" ht="27" customHeight="1">
      <c r="A19" s="861" t="s">
        <v>381</v>
      </c>
      <c r="B19" s="858">
        <f>+'3.SRL'!J21</f>
        <v>2376178</v>
      </c>
      <c r="C19" s="858">
        <v>49595</v>
      </c>
      <c r="D19" s="859">
        <f>+(Tabla23[[#This Row],[Total Casos de Accid. Laborales y Enf. Prof.]]/Tabla23[[#This Row],[Afiliación al SRL]])*100000</f>
        <v>2087.1752873732526</v>
      </c>
      <c r="E19" s="860">
        <f t="shared" si="0"/>
        <v>2.0871752873732524E-2</v>
      </c>
      <c r="P19" s="176"/>
      <c r="Q19" s="176"/>
      <c r="R19" s="176"/>
      <c r="S19" s="176"/>
      <c r="T19" s="176"/>
    </row>
    <row r="20" spans="1:20" ht="27" customHeight="1">
      <c r="A20" s="861" t="s">
        <v>382</v>
      </c>
      <c r="B20" s="858">
        <f>+'3.SRL'!J22</f>
        <v>2414753</v>
      </c>
      <c r="C20" s="858">
        <v>46797</v>
      </c>
      <c r="D20" s="859">
        <f>+(Tabla23[[#This Row],[Total Casos de Accid. Laborales y Enf. Prof.]]/Tabla23[[#This Row],[Afiliación al SRL]])*100000</f>
        <v>1937.9621849522498</v>
      </c>
      <c r="E20" s="860">
        <f t="shared" si="0"/>
        <v>1.9379621849522497E-2</v>
      </c>
      <c r="P20" s="176"/>
      <c r="Q20" s="176"/>
      <c r="R20" s="176"/>
      <c r="S20" s="176"/>
      <c r="T20" s="176"/>
    </row>
    <row r="21" spans="1:20" ht="27" customHeight="1">
      <c r="A21" s="862" t="s">
        <v>174</v>
      </c>
      <c r="B21" s="858">
        <f>+'3.SRL'!J23</f>
        <v>2515541</v>
      </c>
      <c r="C21" s="858">
        <v>50232</v>
      </c>
      <c r="D21" s="859">
        <v>1996.8666779829866</v>
      </c>
      <c r="E21" s="860">
        <f t="shared" si="0"/>
        <v>1.9968666779829867E-2</v>
      </c>
      <c r="P21" s="176"/>
      <c r="Q21" s="176"/>
      <c r="R21" s="176"/>
      <c r="S21" s="176"/>
      <c r="T21" s="176"/>
    </row>
    <row r="22" spans="1:20" ht="27" customHeight="1">
      <c r="A22" s="1246" t="s">
        <v>175</v>
      </c>
      <c r="B22" s="858">
        <f>+'3.SRL'!J24</f>
        <v>2570275</v>
      </c>
      <c r="C22" s="1247">
        <v>52012</v>
      </c>
      <c r="D22" s="1248">
        <v>2023.5966968515042</v>
      </c>
      <c r="E22" s="860">
        <f t="shared" si="0"/>
        <v>2.0235966968515044E-2</v>
      </c>
      <c r="P22" s="176"/>
      <c r="Q22" s="176"/>
      <c r="R22" s="176"/>
      <c r="S22" s="176"/>
      <c r="T22" s="176"/>
    </row>
    <row r="23" spans="1:20" ht="27" customHeight="1">
      <c r="A23" s="862" t="s">
        <v>970</v>
      </c>
      <c r="B23" s="858">
        <f>+'3.SRL'!J25</f>
        <v>2592072</v>
      </c>
      <c r="C23" s="858">
        <f>+'Resumen '!D7</f>
        <v>5278</v>
      </c>
      <c r="D23" s="859">
        <f>+(Tabla23[[#This Row],[Total Casos de Accid. Laborales y Enf. Prof.]]/Tabla23[[#This Row],[Afiliación al SRL]])*100000</f>
        <v>203.62088707412451</v>
      </c>
      <c r="E23" s="860">
        <f t="shared" si="0"/>
        <v>2.036208870741245E-3</v>
      </c>
      <c r="P23" s="176"/>
      <c r="Q23" s="179"/>
      <c r="R23" s="176"/>
      <c r="S23" s="176"/>
      <c r="T23" s="176"/>
    </row>
    <row r="24" spans="1:20" ht="27" customHeight="1">
      <c r="A24" s="863" t="s">
        <v>467</v>
      </c>
      <c r="B24" s="864"/>
      <c r="C24" s="865"/>
      <c r="D24" s="865">
        <f>AVERAGE(D5:D23)</f>
        <v>1761.8204906350131</v>
      </c>
      <c r="E24" s="866">
        <f>AVERAGE(E5:E23)</f>
        <v>1.7618204906350132E-2</v>
      </c>
      <c r="P24" s="176"/>
      <c r="Q24" s="176"/>
      <c r="R24" s="176"/>
      <c r="S24" s="176"/>
      <c r="T24" s="176"/>
    </row>
    <row r="25" spans="1:20" ht="27.75" customHeight="1">
      <c r="A25" s="350" t="s">
        <v>468</v>
      </c>
      <c r="P25" s="176"/>
      <c r="Q25" s="176"/>
      <c r="R25" s="176"/>
      <c r="S25" s="176"/>
      <c r="T25" s="176"/>
    </row>
    <row r="26" spans="1:20">
      <c r="P26" s="170"/>
      <c r="Q26" s="176"/>
    </row>
    <row r="27" spans="1:20">
      <c r="P27" s="170"/>
      <c r="Q27" s="176"/>
    </row>
    <row r="28" spans="1:20">
      <c r="P28" s="170"/>
      <c r="Q28" s="170"/>
    </row>
    <row r="29" spans="1:20" ht="15">
      <c r="A29" s="180">
        <v>100000</v>
      </c>
      <c r="P29" s="170"/>
      <c r="Q29" s="170"/>
    </row>
    <row r="30" spans="1:20">
      <c r="P30" s="170"/>
      <c r="Q30" s="170"/>
    </row>
    <row r="31" spans="1:20">
      <c r="P31" s="170"/>
      <c r="Q31" s="170"/>
    </row>
    <row r="32" spans="1:20" ht="69" customHeight="1">
      <c r="P32" s="170"/>
      <c r="Q32" s="170"/>
      <c r="R32" s="168"/>
    </row>
    <row r="33" spans="16:17">
      <c r="P33" s="170"/>
      <c r="Q33" s="170"/>
    </row>
    <row r="34" spans="16:17">
      <c r="P34" s="170"/>
      <c r="Q34" s="170"/>
    </row>
    <row r="35" spans="16:17">
      <c r="P35" s="170"/>
      <c r="Q35" s="170"/>
    </row>
    <row r="36" spans="16:17" ht="52.5" customHeight="1">
      <c r="P36" s="170"/>
      <c r="Q36" s="170"/>
    </row>
    <row r="37" spans="16:17" ht="101.25" customHeight="1">
      <c r="P37" s="170"/>
      <c r="Q37" s="170"/>
    </row>
    <row r="38" spans="16:17">
      <c r="P38" s="170"/>
      <c r="Q38" s="170"/>
    </row>
    <row r="39" spans="16:17">
      <c r="P39" s="170"/>
      <c r="Q39" s="170"/>
    </row>
    <row r="42" spans="16:17" ht="67.5" customHeight="1"/>
  </sheetData>
  <mergeCells count="3">
    <mergeCell ref="A1:O1"/>
    <mergeCell ref="A3:O3"/>
    <mergeCell ref="A2:O2"/>
  </mergeCells>
  <conditionalFormatting sqref="C15:C23">
    <cfRule type="cellIs" dxfId="19" priority="1" operator="equal">
      <formula>0</formula>
    </cfRule>
  </conditionalFormatting>
  <conditionalFormatting sqref="E5:E23">
    <cfRule type="cellIs" dxfId="18" priority="3" operator="equal">
      <formula>0</formula>
    </cfRule>
  </conditionalFormatting>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0">
    <tabColor rgb="FF0070C0"/>
    <pageSetUpPr fitToPage="1"/>
  </sheetPr>
  <dimension ref="A1:V52"/>
  <sheetViews>
    <sheetView showGridLines="0" view="pageBreakPreview" zoomScale="40" zoomScaleNormal="100" zoomScaleSheetLayoutView="40" zoomScalePageLayoutView="40" workbookViewId="0">
      <selection activeCell="A5" sqref="A5"/>
    </sheetView>
  </sheetViews>
  <sheetFormatPr defaultColWidth="11.42578125" defaultRowHeight="14.25"/>
  <cols>
    <col min="1" max="1" width="26.28515625" style="155" customWidth="1"/>
    <col min="2" max="2" width="36.5703125" style="155" customWidth="1"/>
    <col min="3" max="3" width="30.140625" style="155" customWidth="1"/>
    <col min="4" max="4" width="38.42578125" style="155" customWidth="1"/>
    <col min="5" max="5" width="25.85546875" style="155" customWidth="1"/>
    <col min="6" max="15" width="33.85546875" style="155" customWidth="1"/>
    <col min="16" max="16" width="24.140625" style="155" hidden="1" customWidth="1"/>
    <col min="17" max="17" width="23.85546875" style="155" hidden="1" customWidth="1"/>
    <col min="18" max="18" width="0" style="155" hidden="1" customWidth="1"/>
    <col min="19" max="19" width="11.42578125" style="155"/>
    <col min="20" max="20" width="17.42578125" style="155" customWidth="1"/>
    <col min="21" max="21" width="29.5703125" style="155" customWidth="1"/>
    <col min="22" max="22" width="33.5703125" style="155" customWidth="1"/>
    <col min="23" max="23" width="12.5703125" style="155" customWidth="1"/>
    <col min="24" max="25" width="18" style="155" bestFit="1" customWidth="1"/>
    <col min="26" max="26" width="12.5703125" style="155" customWidth="1"/>
    <col min="27" max="27" width="21.42578125" style="155" bestFit="1" customWidth="1"/>
    <col min="28" max="28" width="2.42578125" style="155" bestFit="1" customWidth="1"/>
    <col min="29" max="29" width="8.7109375" style="155" bestFit="1" customWidth="1"/>
    <col min="30" max="16384" width="11.42578125" style="155"/>
  </cols>
  <sheetData>
    <row r="1" spans="1:22" s="239" customFormat="1" ht="74.25" customHeight="1">
      <c r="A1" s="1472" t="s">
        <v>469</v>
      </c>
      <c r="B1" s="1472"/>
      <c r="C1" s="1472"/>
      <c r="D1" s="1472"/>
      <c r="E1" s="1472"/>
      <c r="F1" s="1472"/>
      <c r="G1" s="1472"/>
      <c r="H1" s="1472"/>
      <c r="I1" s="1472"/>
      <c r="J1" s="1472"/>
      <c r="K1" s="1472"/>
      <c r="L1" s="1472"/>
      <c r="M1" s="1472"/>
      <c r="N1" s="1472"/>
      <c r="O1" s="1472"/>
      <c r="P1" s="1472"/>
      <c r="Q1" s="1472"/>
      <c r="R1" s="1472"/>
    </row>
    <row r="2" spans="1:22" s="239" customFormat="1" ht="42" customHeight="1">
      <c r="A2" s="1471" t="str">
        <f>+'Resumen '!O4</f>
        <v>Período:  Diciembre 2008 - Marzo 2026</v>
      </c>
      <c r="B2" s="1471"/>
      <c r="C2" s="1471"/>
      <c r="D2" s="1471"/>
      <c r="E2" s="1471"/>
      <c r="F2" s="1471"/>
      <c r="G2" s="1471"/>
      <c r="H2" s="1471"/>
      <c r="I2" s="1471"/>
      <c r="J2" s="1471"/>
      <c r="K2" s="1471"/>
      <c r="L2" s="1471"/>
      <c r="M2" s="1471"/>
      <c r="N2" s="1471"/>
      <c r="O2" s="1471"/>
      <c r="P2" s="1471"/>
      <c r="Q2" s="1471"/>
      <c r="R2" s="1471"/>
    </row>
    <row r="3" spans="1:22" s="140" customFormat="1" ht="7.5" customHeight="1"/>
    <row r="4" spans="1:22" s="140" customFormat="1" ht="354.75" customHeight="1">
      <c r="A4" s="1476" t="s">
        <v>995</v>
      </c>
      <c r="B4" s="1477"/>
      <c r="C4" s="1477"/>
      <c r="D4" s="1477"/>
      <c r="E4" s="1477"/>
      <c r="F4" s="1477"/>
      <c r="G4" s="1477"/>
      <c r="H4" s="1477"/>
      <c r="I4" s="1477"/>
      <c r="J4" s="1477"/>
      <c r="K4" s="1477"/>
      <c r="L4" s="1477"/>
      <c r="M4" s="1477"/>
      <c r="N4" s="1477"/>
      <c r="O4" s="1477"/>
    </row>
    <row r="5" spans="1:22" s="140" customFormat="1" ht="15.75" customHeight="1"/>
    <row r="6" spans="1:22" s="140" customFormat="1" ht="60" customHeight="1">
      <c r="A6" s="665" t="s">
        <v>129</v>
      </c>
      <c r="B6" s="666" t="s">
        <v>470</v>
      </c>
      <c r="C6" s="667" t="s">
        <v>471</v>
      </c>
      <c r="D6" s="666" t="s">
        <v>472</v>
      </c>
      <c r="E6" s="170"/>
      <c r="F6" s="170"/>
      <c r="G6" s="170"/>
      <c r="H6" s="170"/>
      <c r="I6" s="170"/>
      <c r="J6" s="170"/>
      <c r="K6" s="170"/>
      <c r="L6" s="170"/>
      <c r="M6" s="170"/>
      <c r="N6" s="170"/>
      <c r="O6" s="170"/>
      <c r="T6" s="172"/>
      <c r="U6" s="867">
        <f>+B25-B7</f>
        <v>979980.37563889986</v>
      </c>
      <c r="V6" s="867">
        <f>+C25-C7</f>
        <v>1414481</v>
      </c>
    </row>
    <row r="7" spans="1:22" s="140" customFormat="1" ht="27.75" customHeight="1">
      <c r="A7" s="712" t="s">
        <v>317</v>
      </c>
      <c r="B7" s="868">
        <v>1566047</v>
      </c>
      <c r="C7" s="713">
        <f>+'4.SRL'!B5</f>
        <v>1177591</v>
      </c>
      <c r="D7" s="716"/>
      <c r="E7" s="170"/>
      <c r="F7" s="170"/>
      <c r="G7" s="170"/>
      <c r="H7" s="170"/>
      <c r="I7" s="170"/>
      <c r="J7" s="170"/>
      <c r="K7" s="170"/>
      <c r="L7" s="170"/>
      <c r="M7" s="170"/>
      <c r="N7" s="170"/>
      <c r="O7" s="170"/>
      <c r="P7" s="170"/>
      <c r="Q7" s="171"/>
      <c r="R7" s="171"/>
      <c r="T7" s="172"/>
      <c r="U7" s="869">
        <f>+U6/Tabla21[[#This Row],[Ocupada Sector Formal]]</f>
        <v>0.6257668994857114</v>
      </c>
      <c r="V7" s="869">
        <f>+V6/C7</f>
        <v>1.201164920587878</v>
      </c>
    </row>
    <row r="8" spans="1:22" s="140" customFormat="1" ht="27.75" customHeight="1">
      <c r="A8" s="712" t="s">
        <v>318</v>
      </c>
      <c r="B8" s="868">
        <v>1560994</v>
      </c>
      <c r="C8" s="713">
        <f>+'4.SRL'!B6</f>
        <v>1227688</v>
      </c>
      <c r="D8" s="870">
        <f>C8/C7-1</f>
        <v>4.2541935188023627E-2</v>
      </c>
      <c r="E8" s="168"/>
      <c r="F8" s="168"/>
      <c r="G8" s="168"/>
      <c r="H8" s="168"/>
      <c r="I8" s="168"/>
      <c r="J8" s="168"/>
      <c r="K8" s="168"/>
      <c r="L8" s="168"/>
      <c r="M8" s="168"/>
      <c r="N8" s="168"/>
      <c r="O8" s="168"/>
      <c r="Q8" s="171"/>
      <c r="R8" s="171"/>
      <c r="T8" s="172"/>
      <c r="U8" s="260"/>
      <c r="V8" s="260"/>
    </row>
    <row r="9" spans="1:22" s="140" customFormat="1" ht="27.75" customHeight="1">
      <c r="A9" s="712" t="s">
        <v>319</v>
      </c>
      <c r="B9" s="868">
        <v>1631129</v>
      </c>
      <c r="C9" s="713">
        <f>+'4.SRL'!B7</f>
        <v>1299075</v>
      </c>
      <c r="D9" s="870">
        <f t="shared" ref="D9:D23" si="0">C9/C8-1</f>
        <v>5.8147509790761109E-2</v>
      </c>
      <c r="E9" s="170"/>
      <c r="Q9" s="171"/>
      <c r="R9" s="171"/>
      <c r="T9" s="172"/>
    </row>
    <row r="10" spans="1:22" s="140" customFormat="1" ht="27.75" customHeight="1">
      <c r="A10" s="712" t="s">
        <v>320</v>
      </c>
      <c r="B10" s="868">
        <v>1686216</v>
      </c>
      <c r="C10" s="713">
        <f>+'4.SRL'!B8</f>
        <v>1354112</v>
      </c>
      <c r="D10" s="870">
        <f t="shared" si="0"/>
        <v>4.2366299097434723E-2</v>
      </c>
      <c r="P10" s="173"/>
      <c r="Q10" s="171"/>
      <c r="R10" s="171"/>
      <c r="T10" s="172"/>
    </row>
    <row r="11" spans="1:22" s="140" customFormat="1" ht="27.75" customHeight="1">
      <c r="A11" s="712" t="s">
        <v>321</v>
      </c>
      <c r="B11" s="868">
        <v>1716228</v>
      </c>
      <c r="C11" s="713">
        <f>+'4.SRL'!B9</f>
        <v>1414943</v>
      </c>
      <c r="D11" s="870">
        <f t="shared" si="0"/>
        <v>4.4923167359863792E-2</v>
      </c>
      <c r="P11" s="149"/>
      <c r="Q11" s="171"/>
      <c r="R11" s="171"/>
      <c r="T11" s="172"/>
    </row>
    <row r="12" spans="1:22" s="140" customFormat="1" ht="27.75" customHeight="1">
      <c r="A12" s="712" t="s">
        <v>322</v>
      </c>
      <c r="B12" s="868">
        <v>1769801</v>
      </c>
      <c r="C12" s="713">
        <f>+'4.SRL'!B10</f>
        <v>1513194</v>
      </c>
      <c r="D12" s="870">
        <f t="shared" si="0"/>
        <v>6.9438132843513856E-2</v>
      </c>
      <c r="E12" s="170"/>
      <c r="F12" s="170"/>
      <c r="G12" s="170"/>
      <c r="H12" s="170"/>
      <c r="I12" s="170"/>
      <c r="J12" s="170"/>
      <c r="K12" s="170"/>
      <c r="L12" s="170"/>
      <c r="M12" s="170"/>
      <c r="N12" s="170"/>
      <c r="O12" s="170"/>
      <c r="P12" s="149"/>
      <c r="Q12" s="171"/>
      <c r="R12" s="171"/>
      <c r="T12" s="172"/>
    </row>
    <row r="13" spans="1:22" s="140" customFormat="1" ht="27.75" customHeight="1">
      <c r="A13" s="712" t="s">
        <v>323</v>
      </c>
      <c r="B13" s="868">
        <v>1853784.4208326</v>
      </c>
      <c r="C13" s="713">
        <f>+'4.SRL'!B11</f>
        <v>1636617</v>
      </c>
      <c r="D13" s="870">
        <f t="shared" si="0"/>
        <v>8.1564558146542954E-2</v>
      </c>
      <c r="E13" s="170"/>
      <c r="F13" s="170"/>
      <c r="G13" s="170"/>
      <c r="H13" s="170"/>
      <c r="I13" s="170"/>
      <c r="J13" s="170"/>
      <c r="K13" s="170"/>
      <c r="L13" s="170"/>
      <c r="M13" s="170"/>
      <c r="N13" s="170"/>
      <c r="O13" s="170"/>
      <c r="P13" s="173"/>
      <c r="Q13" s="171"/>
      <c r="R13" s="171"/>
      <c r="T13" s="172"/>
    </row>
    <row r="14" spans="1:22" s="140" customFormat="1" ht="27.75" customHeight="1">
      <c r="A14" s="712" t="s">
        <v>324</v>
      </c>
      <c r="B14" s="868">
        <v>1939410.7036625701</v>
      </c>
      <c r="C14" s="713">
        <f>+'4.SRL'!B12</f>
        <v>1750959</v>
      </c>
      <c r="D14" s="870">
        <f t="shared" si="0"/>
        <v>6.9864849259173134E-2</v>
      </c>
      <c r="E14" s="170"/>
      <c r="F14" s="170"/>
      <c r="G14" s="170"/>
      <c r="H14" s="170"/>
      <c r="I14" s="170"/>
      <c r="J14" s="170"/>
      <c r="K14" s="170"/>
      <c r="L14" s="170"/>
      <c r="M14" s="170"/>
      <c r="N14" s="170"/>
      <c r="O14" s="170"/>
      <c r="P14" s="173"/>
      <c r="Q14" s="171"/>
      <c r="R14" s="171"/>
      <c r="T14" s="172"/>
    </row>
    <row r="15" spans="1:22" s="140" customFormat="1" ht="27.75" customHeight="1">
      <c r="A15" s="712" t="s">
        <v>325</v>
      </c>
      <c r="B15" s="868">
        <v>2012995.43601726</v>
      </c>
      <c r="C15" s="713">
        <f>+'4.SRL'!B13</f>
        <v>1870702</v>
      </c>
      <c r="D15" s="870">
        <f t="shared" si="0"/>
        <v>6.8387095300346923E-2</v>
      </c>
      <c r="E15" s="170"/>
      <c r="F15" s="170"/>
      <c r="G15" s="170"/>
      <c r="H15" s="170"/>
      <c r="I15" s="170"/>
      <c r="J15" s="170"/>
      <c r="K15" s="170"/>
      <c r="L15" s="170"/>
      <c r="M15" s="170"/>
      <c r="N15" s="170"/>
      <c r="O15" s="170"/>
      <c r="P15" s="173"/>
      <c r="Q15" s="171"/>
      <c r="R15" s="171"/>
      <c r="T15" s="172"/>
    </row>
    <row r="16" spans="1:22" s="140" customFormat="1" ht="27.75" customHeight="1">
      <c r="A16" s="712" t="s">
        <v>326</v>
      </c>
      <c r="B16" s="868">
        <v>2050906.62490762</v>
      </c>
      <c r="C16" s="713">
        <f>+'4.SRL'!B14</f>
        <v>2029636</v>
      </c>
      <c r="D16" s="870">
        <f t="shared" si="0"/>
        <v>8.4959549944352508E-2</v>
      </c>
      <c r="E16" s="170"/>
      <c r="F16" s="170"/>
      <c r="G16" s="170"/>
      <c r="H16" s="170"/>
      <c r="I16" s="170"/>
      <c r="J16" s="170"/>
      <c r="K16" s="170"/>
      <c r="L16" s="170"/>
      <c r="M16" s="170"/>
      <c r="N16" s="170"/>
      <c r="O16" s="170"/>
      <c r="P16" s="173"/>
      <c r="Q16" s="171"/>
      <c r="R16" s="171"/>
      <c r="T16" s="174"/>
    </row>
    <row r="17" spans="1:20" s="140" customFormat="1" ht="27.75" customHeight="1">
      <c r="A17" s="712" t="s">
        <v>168</v>
      </c>
      <c r="B17" s="868">
        <v>2202518.1965998798</v>
      </c>
      <c r="C17" s="713">
        <f>+'4.SRL'!B15</f>
        <v>2150960</v>
      </c>
      <c r="D17" s="870">
        <f t="shared" si="0"/>
        <v>5.977623573882207E-2</v>
      </c>
      <c r="E17" s="170"/>
      <c r="F17" s="170"/>
      <c r="G17" s="170"/>
      <c r="H17" s="170"/>
      <c r="I17" s="170"/>
      <c r="J17" s="170"/>
      <c r="K17" s="170"/>
      <c r="L17" s="170"/>
      <c r="M17" s="170"/>
      <c r="N17" s="170"/>
      <c r="O17" s="170"/>
      <c r="P17" s="170"/>
      <c r="Q17" s="171"/>
      <c r="R17" s="171"/>
      <c r="T17" s="175"/>
    </row>
    <row r="18" spans="1:20" s="140" customFormat="1" ht="27.75" customHeight="1">
      <c r="A18" s="712" t="s">
        <v>169</v>
      </c>
      <c r="B18" s="868">
        <v>2299463.3115164302</v>
      </c>
      <c r="C18" s="713">
        <f>+'4.SRL'!B16</f>
        <v>2234794</v>
      </c>
      <c r="D18" s="870">
        <f t="shared" si="0"/>
        <v>3.8975155279503015E-2</v>
      </c>
      <c r="E18" s="170"/>
      <c r="F18" s="170"/>
      <c r="G18" s="170"/>
      <c r="H18" s="170"/>
      <c r="I18" s="170"/>
      <c r="J18" s="170"/>
      <c r="K18" s="170"/>
      <c r="L18" s="170"/>
      <c r="M18" s="170"/>
      <c r="N18" s="170"/>
      <c r="O18" s="170"/>
      <c r="P18" s="170"/>
      <c r="Q18" s="171"/>
      <c r="R18" s="171"/>
      <c r="T18" s="175"/>
    </row>
    <row r="19" spans="1:20" s="140" customFormat="1" ht="27.75" customHeight="1">
      <c r="A19" s="712" t="s">
        <v>170</v>
      </c>
      <c r="B19" s="868">
        <v>2045876.3979077199</v>
      </c>
      <c r="C19" s="713">
        <f>+'4.SRL'!B17</f>
        <v>2051483</v>
      </c>
      <c r="D19" s="870">
        <f t="shared" si="0"/>
        <v>-8.2025904848500586E-2</v>
      </c>
      <c r="E19" s="170"/>
      <c r="F19" s="170"/>
      <c r="G19" s="170"/>
      <c r="H19" s="170"/>
      <c r="I19" s="170"/>
      <c r="J19" s="170"/>
      <c r="K19" s="170"/>
      <c r="L19" s="170"/>
      <c r="M19" s="170"/>
      <c r="N19" s="170"/>
      <c r="O19" s="170"/>
      <c r="P19" s="170"/>
      <c r="Q19" s="171"/>
      <c r="R19" s="171"/>
      <c r="T19" s="175"/>
    </row>
    <row r="20" spans="1:20" s="140" customFormat="1" ht="27.75" customHeight="1">
      <c r="A20" s="712" t="s">
        <v>171</v>
      </c>
      <c r="B20" s="868">
        <v>2170910.4636014798</v>
      </c>
      <c r="C20" s="713">
        <f>+'4.SRL'!B18</f>
        <v>2319511</v>
      </c>
      <c r="D20" s="870">
        <f t="shared" si="0"/>
        <v>0.13065085111599761</v>
      </c>
      <c r="E20" s="170"/>
      <c r="F20" s="170"/>
      <c r="G20" s="170"/>
      <c r="H20" s="170"/>
      <c r="I20" s="170"/>
      <c r="J20" s="170"/>
      <c r="K20" s="170"/>
      <c r="L20" s="170"/>
      <c r="M20" s="170"/>
      <c r="N20" s="170"/>
      <c r="O20" s="170"/>
      <c r="P20" s="170"/>
      <c r="Q20" s="171"/>
      <c r="R20" s="171"/>
      <c r="T20" s="175"/>
    </row>
    <row r="21" spans="1:20" s="140" customFormat="1" ht="27.75" customHeight="1">
      <c r="A21" s="871" t="s">
        <v>172</v>
      </c>
      <c r="B21" s="868">
        <v>2253696.5098291901</v>
      </c>
      <c r="C21" s="713">
        <f>+'4.SRL'!B19</f>
        <v>2376178</v>
      </c>
      <c r="D21" s="870">
        <f t="shared" si="0"/>
        <v>2.4430580411129776E-2</v>
      </c>
      <c r="E21" s="170"/>
      <c r="F21" s="170"/>
      <c r="G21" s="170"/>
      <c r="H21" s="170"/>
      <c r="I21" s="170"/>
      <c r="J21" s="170"/>
      <c r="K21" s="170"/>
      <c r="L21" s="170"/>
      <c r="M21" s="170"/>
      <c r="N21" s="170"/>
      <c r="O21" s="170"/>
      <c r="P21" s="170"/>
      <c r="Q21" s="171"/>
      <c r="R21" s="171"/>
    </row>
    <row r="22" spans="1:20" s="140" customFormat="1" ht="27.75" customHeight="1">
      <c r="A22" s="871" t="s">
        <v>173</v>
      </c>
      <c r="B22" s="868">
        <v>2308209.4335936001</v>
      </c>
      <c r="C22" s="713">
        <f>+'4.SRL'!B20</f>
        <v>2414753</v>
      </c>
      <c r="D22" s="870">
        <f t="shared" si="0"/>
        <v>1.6234053172784257E-2</v>
      </c>
      <c r="E22" s="170"/>
      <c r="F22" s="170"/>
      <c r="G22" s="170"/>
      <c r="H22" s="170"/>
      <c r="I22" s="170"/>
      <c r="J22" s="170"/>
      <c r="K22" s="170"/>
      <c r="L22" s="170"/>
      <c r="M22" s="170"/>
      <c r="N22" s="170"/>
      <c r="O22" s="170"/>
      <c r="P22" s="170"/>
      <c r="Q22" s="171"/>
      <c r="R22" s="171"/>
    </row>
    <row r="23" spans="1:20" s="140" customFormat="1" ht="27.75" customHeight="1">
      <c r="A23" s="871" t="s">
        <v>174</v>
      </c>
      <c r="B23" s="868">
        <v>2445484</v>
      </c>
      <c r="C23" s="713">
        <f>+'4.SRL'!B21</f>
        <v>2515541</v>
      </c>
      <c r="D23" s="870">
        <f t="shared" si="0"/>
        <v>4.1738430390188874E-2</v>
      </c>
      <c r="E23" s="170"/>
      <c r="F23" s="170"/>
      <c r="G23" s="170"/>
      <c r="H23" s="170"/>
      <c r="I23" s="170"/>
      <c r="J23" s="170"/>
      <c r="K23" s="170"/>
      <c r="L23" s="170"/>
      <c r="M23" s="170"/>
      <c r="N23" s="170"/>
      <c r="O23" s="170"/>
      <c r="P23" s="170"/>
      <c r="Q23" s="171"/>
      <c r="R23" s="171"/>
    </row>
    <row r="24" spans="1:20" s="140" customFormat="1" ht="27.75" customHeight="1">
      <c r="A24" s="712" t="s">
        <v>175</v>
      </c>
      <c r="B24" s="713">
        <v>2546027.3756388999</v>
      </c>
      <c r="C24" s="713">
        <f>+'4.SRL'!B22</f>
        <v>2570275</v>
      </c>
      <c r="D24" s="870">
        <f>C24/C23-1</f>
        <v>2.1758341446233675E-2</v>
      </c>
      <c r="E24" s="170"/>
      <c r="F24" s="170"/>
      <c r="G24" s="170"/>
      <c r="H24" s="170"/>
      <c r="I24" s="170"/>
      <c r="J24" s="170"/>
      <c r="K24" s="170"/>
      <c r="L24" s="170"/>
      <c r="M24" s="170"/>
      <c r="N24" s="170"/>
      <c r="O24" s="170"/>
      <c r="P24" s="170"/>
      <c r="Q24" s="171"/>
      <c r="R24" s="171"/>
    </row>
    <row r="25" spans="1:20" s="140" customFormat="1" ht="27.75" customHeight="1">
      <c r="A25" s="871" t="s">
        <v>970</v>
      </c>
      <c r="B25" s="872">
        <f>+'Resumen '!B68</f>
        <v>2546027.3756388999</v>
      </c>
      <c r="C25" s="713">
        <f>+'4.SRL'!B23</f>
        <v>2592072</v>
      </c>
      <c r="D25" s="870">
        <f>C25/C23-1</f>
        <v>3.042327674245815E-2</v>
      </c>
      <c r="E25" s="170"/>
      <c r="F25" s="170"/>
      <c r="G25" s="170"/>
      <c r="H25" s="170"/>
      <c r="I25" s="170"/>
      <c r="J25" s="170"/>
      <c r="K25" s="170"/>
      <c r="L25" s="170"/>
      <c r="M25" s="170"/>
      <c r="N25" s="170"/>
      <c r="O25" s="170"/>
      <c r="P25" s="170"/>
      <c r="Q25" s="171"/>
      <c r="R25" s="171"/>
    </row>
    <row r="26" spans="1:20" s="140" customFormat="1" ht="90.75" customHeight="1">
      <c r="A26" s="1473" t="s">
        <v>473</v>
      </c>
      <c r="B26" s="1474"/>
      <c r="C26" s="1474"/>
      <c r="D26" s="1474"/>
      <c r="E26" s="170"/>
      <c r="F26" s="170"/>
      <c r="G26" s="170"/>
      <c r="H26" s="170"/>
      <c r="I26" s="170"/>
      <c r="J26" s="170"/>
      <c r="K26" s="170"/>
      <c r="L26" s="170"/>
      <c r="M26" s="170"/>
      <c r="N26" s="170"/>
      <c r="O26" s="170"/>
      <c r="P26" s="170"/>
      <c r="Q26" s="171"/>
      <c r="R26" s="171"/>
    </row>
    <row r="27" spans="1:20" s="140" customFormat="1" ht="18">
      <c r="A27" s="1475"/>
      <c r="B27" s="1475"/>
      <c r="C27" s="1475"/>
      <c r="D27" s="1475"/>
      <c r="E27" s="170"/>
      <c r="F27" s="170"/>
      <c r="G27" s="170"/>
      <c r="H27" s="170"/>
      <c r="I27" s="170"/>
      <c r="J27" s="170"/>
      <c r="K27" s="170"/>
      <c r="L27" s="170"/>
      <c r="M27" s="170"/>
      <c r="N27" s="170"/>
      <c r="O27" s="170"/>
      <c r="P27" s="170"/>
      <c r="R27" s="170"/>
    </row>
    <row r="28" spans="1:20" s="140" customFormat="1">
      <c r="B28" s="170"/>
      <c r="C28" s="170"/>
      <c r="D28" s="170"/>
      <c r="E28" s="170"/>
      <c r="F28" s="170"/>
      <c r="G28" s="170"/>
      <c r="H28" s="170"/>
      <c r="I28" s="170"/>
      <c r="J28" s="170"/>
      <c r="K28" s="170"/>
      <c r="L28" s="170"/>
      <c r="M28" s="170"/>
      <c r="N28" s="170"/>
      <c r="O28" s="170"/>
      <c r="P28" s="170"/>
      <c r="Q28" s="170"/>
      <c r="R28" s="170"/>
    </row>
    <row r="29" spans="1:20" s="140" customFormat="1">
      <c r="B29" s="170"/>
      <c r="C29" s="170"/>
      <c r="D29" s="170"/>
      <c r="E29" s="170"/>
      <c r="F29" s="170"/>
      <c r="G29" s="170"/>
      <c r="H29" s="170"/>
      <c r="I29" s="170"/>
      <c r="J29" s="170"/>
      <c r="K29" s="170"/>
      <c r="L29" s="170"/>
      <c r="M29" s="170"/>
      <c r="N29" s="170"/>
      <c r="O29" s="170"/>
      <c r="P29" s="170"/>
      <c r="Q29" s="170"/>
      <c r="R29" s="170"/>
    </row>
    <row r="30" spans="1:20" s="140" customFormat="1">
      <c r="B30" s="170"/>
      <c r="C30" s="170"/>
      <c r="D30" s="170"/>
      <c r="E30" s="170"/>
      <c r="F30" s="170"/>
      <c r="G30" s="170"/>
      <c r="H30" s="170"/>
      <c r="I30" s="170"/>
      <c r="J30" s="170"/>
      <c r="K30" s="170"/>
      <c r="L30" s="170"/>
      <c r="M30" s="170"/>
      <c r="N30" s="170"/>
      <c r="O30" s="170"/>
      <c r="P30" s="170"/>
      <c r="Q30" s="170"/>
      <c r="R30" s="170"/>
    </row>
    <row r="31" spans="1:20" s="140" customFormat="1">
      <c r="B31" s="170"/>
      <c r="C31" s="170"/>
      <c r="D31" s="170"/>
      <c r="E31" s="170"/>
      <c r="F31" s="170"/>
      <c r="G31" s="170"/>
      <c r="H31" s="170"/>
      <c r="I31" s="170"/>
      <c r="J31" s="170"/>
      <c r="K31" s="170"/>
      <c r="L31" s="170"/>
      <c r="M31" s="170"/>
      <c r="N31" s="170"/>
      <c r="O31" s="170"/>
      <c r="P31" s="170"/>
      <c r="Q31" s="170"/>
      <c r="R31" s="170"/>
    </row>
    <row r="32" spans="1:20" s="140" customFormat="1">
      <c r="B32" s="170"/>
      <c r="C32" s="170"/>
      <c r="D32" s="170"/>
      <c r="E32" s="170"/>
      <c r="F32" s="170"/>
      <c r="G32" s="170"/>
      <c r="H32" s="170"/>
      <c r="I32" s="170"/>
      <c r="J32" s="170"/>
      <c r="K32" s="170"/>
      <c r="L32" s="170"/>
      <c r="M32" s="170"/>
      <c r="N32" s="170"/>
      <c r="O32" s="170"/>
      <c r="P32" s="170"/>
      <c r="Q32" s="170"/>
      <c r="R32" s="170"/>
    </row>
    <row r="33" spans="2:18" s="140" customFormat="1">
      <c r="B33" s="170"/>
      <c r="C33" s="170"/>
      <c r="D33" s="170"/>
      <c r="E33" s="170"/>
      <c r="F33" s="170"/>
      <c r="G33" s="170"/>
      <c r="H33" s="170"/>
      <c r="I33" s="170"/>
      <c r="J33" s="170"/>
      <c r="K33" s="170"/>
      <c r="L33" s="170"/>
      <c r="M33" s="170"/>
      <c r="N33" s="170"/>
      <c r="O33" s="170"/>
      <c r="P33" s="170"/>
      <c r="Q33" s="170"/>
      <c r="R33" s="170"/>
    </row>
    <row r="34" spans="2:18" s="140" customFormat="1">
      <c r="B34" s="170"/>
      <c r="C34" s="170"/>
      <c r="D34" s="170"/>
      <c r="E34" s="170"/>
      <c r="F34" s="170"/>
      <c r="G34" s="170"/>
      <c r="H34" s="170"/>
      <c r="I34" s="170"/>
      <c r="J34" s="170"/>
      <c r="K34" s="170"/>
      <c r="L34" s="170"/>
      <c r="M34" s="170"/>
      <c r="N34" s="170"/>
      <c r="O34" s="170"/>
      <c r="P34" s="170"/>
      <c r="Q34" s="170"/>
      <c r="R34" s="170"/>
    </row>
    <row r="35" spans="2:18" s="140" customFormat="1">
      <c r="B35" s="170"/>
      <c r="C35" s="170"/>
      <c r="D35" s="170"/>
      <c r="E35" s="170"/>
      <c r="F35" s="170"/>
      <c r="G35" s="170"/>
      <c r="H35" s="170"/>
      <c r="I35" s="170"/>
      <c r="J35" s="170"/>
      <c r="K35" s="170"/>
      <c r="L35" s="170"/>
      <c r="M35" s="170"/>
      <c r="N35" s="170"/>
      <c r="O35" s="170"/>
      <c r="P35" s="170"/>
      <c r="Q35" s="170"/>
      <c r="R35" s="170"/>
    </row>
    <row r="36" spans="2:18" s="140" customFormat="1">
      <c r="B36" s="170"/>
      <c r="C36" s="170"/>
      <c r="D36" s="170"/>
      <c r="E36" s="170"/>
      <c r="F36" s="170"/>
      <c r="G36" s="170"/>
      <c r="H36" s="170"/>
      <c r="I36" s="170"/>
      <c r="J36" s="170"/>
      <c r="K36" s="170"/>
      <c r="L36" s="170"/>
      <c r="M36" s="170"/>
      <c r="N36" s="170"/>
      <c r="O36" s="170"/>
      <c r="P36" s="170"/>
      <c r="Q36" s="170"/>
      <c r="R36" s="170"/>
    </row>
    <row r="37" spans="2:18" s="140" customFormat="1">
      <c r="B37" s="170"/>
      <c r="C37" s="170"/>
      <c r="D37" s="170"/>
      <c r="E37" s="170"/>
      <c r="F37" s="170"/>
      <c r="G37" s="170"/>
      <c r="H37" s="170"/>
      <c r="I37" s="170"/>
      <c r="J37" s="170"/>
      <c r="K37" s="170"/>
      <c r="L37" s="170"/>
      <c r="M37" s="170"/>
      <c r="N37" s="170"/>
      <c r="O37" s="170"/>
      <c r="P37" s="170"/>
      <c r="Q37" s="170"/>
      <c r="R37" s="170"/>
    </row>
    <row r="38" spans="2:18" s="140" customFormat="1">
      <c r="B38" s="170"/>
      <c r="C38" s="170"/>
      <c r="D38" s="170"/>
      <c r="E38" s="170"/>
      <c r="F38" s="170"/>
      <c r="G38" s="170"/>
      <c r="H38" s="170"/>
      <c r="I38" s="170"/>
      <c r="J38" s="170"/>
      <c r="K38" s="170"/>
      <c r="L38" s="170"/>
      <c r="M38" s="170"/>
      <c r="N38" s="170"/>
      <c r="O38" s="170"/>
      <c r="P38" s="170"/>
      <c r="Q38" s="170"/>
      <c r="R38" s="170"/>
    </row>
    <row r="39" spans="2:18" s="140" customFormat="1">
      <c r="B39" s="170"/>
      <c r="C39" s="170"/>
      <c r="D39" s="170"/>
      <c r="E39" s="170"/>
      <c r="F39" s="170"/>
      <c r="G39" s="170"/>
      <c r="H39" s="170"/>
      <c r="I39" s="170"/>
      <c r="J39" s="170"/>
      <c r="K39" s="170"/>
      <c r="L39" s="170"/>
      <c r="M39" s="170"/>
      <c r="N39" s="170"/>
      <c r="O39" s="170"/>
      <c r="P39" s="170"/>
      <c r="Q39" s="170"/>
      <c r="R39" s="170"/>
    </row>
    <row r="40" spans="2:18" s="140" customFormat="1">
      <c r="B40" s="170"/>
      <c r="C40" s="170"/>
      <c r="D40" s="170"/>
      <c r="E40" s="170"/>
      <c r="F40" s="170"/>
      <c r="G40" s="170"/>
      <c r="H40" s="170"/>
      <c r="I40" s="170"/>
      <c r="J40" s="170"/>
      <c r="K40" s="170"/>
      <c r="L40" s="170"/>
      <c r="M40" s="170"/>
      <c r="N40" s="170"/>
      <c r="O40" s="170"/>
      <c r="P40" s="170"/>
      <c r="Q40" s="170"/>
      <c r="R40" s="170"/>
    </row>
    <row r="41" spans="2:18" s="140" customFormat="1">
      <c r="B41" s="170"/>
      <c r="C41" s="170"/>
      <c r="D41" s="170"/>
      <c r="E41" s="170"/>
      <c r="F41" s="170"/>
      <c r="G41" s="170"/>
      <c r="H41" s="170"/>
      <c r="I41" s="170"/>
      <c r="J41" s="170"/>
      <c r="K41" s="170"/>
      <c r="L41" s="170"/>
      <c r="M41" s="170"/>
      <c r="N41" s="170"/>
      <c r="O41" s="170"/>
      <c r="P41" s="170"/>
      <c r="Q41" s="170"/>
      <c r="R41" s="170"/>
    </row>
    <row r="42" spans="2:18" s="140" customFormat="1">
      <c r="B42" s="170"/>
      <c r="C42" s="170"/>
      <c r="D42" s="170"/>
      <c r="E42" s="170"/>
      <c r="F42" s="170"/>
      <c r="G42" s="170"/>
      <c r="H42" s="170"/>
      <c r="I42" s="170"/>
      <c r="J42" s="170"/>
      <c r="K42" s="170"/>
      <c r="L42" s="170"/>
      <c r="M42" s="170"/>
      <c r="N42" s="170"/>
      <c r="O42" s="170"/>
      <c r="P42" s="170"/>
      <c r="Q42" s="170"/>
      <c r="R42" s="170"/>
    </row>
    <row r="43" spans="2:18" s="140" customFormat="1">
      <c r="B43" s="170"/>
      <c r="C43" s="170"/>
      <c r="D43" s="170"/>
      <c r="E43" s="170"/>
      <c r="F43" s="170"/>
      <c r="G43" s="170"/>
      <c r="H43" s="170"/>
      <c r="I43" s="170"/>
      <c r="J43" s="170"/>
      <c r="K43" s="170"/>
      <c r="L43" s="170"/>
      <c r="M43" s="170"/>
      <c r="N43" s="170"/>
      <c r="O43" s="170"/>
      <c r="P43" s="170"/>
      <c r="Q43" s="170"/>
      <c r="R43" s="170"/>
    </row>
    <row r="44" spans="2:18" s="140" customFormat="1">
      <c r="B44" s="170"/>
      <c r="C44" s="170"/>
      <c r="D44" s="170"/>
    </row>
    <row r="45" spans="2:18" s="140" customFormat="1">
      <c r="B45" s="170"/>
      <c r="C45" s="170"/>
      <c r="D45" s="170"/>
    </row>
    <row r="46" spans="2:18" s="140" customFormat="1">
      <c r="B46" s="170"/>
      <c r="C46" s="170"/>
      <c r="D46" s="170"/>
    </row>
    <row r="47" spans="2:18" s="140" customFormat="1"/>
    <row r="48" spans="2:18" s="140" customFormat="1"/>
    <row r="49" spans="1:4" s="140" customFormat="1"/>
    <row r="50" spans="1:4">
      <c r="A50" s="140"/>
      <c r="B50" s="140"/>
      <c r="C50" s="140"/>
      <c r="D50" s="140"/>
    </row>
    <row r="51" spans="1:4">
      <c r="A51" s="140"/>
      <c r="B51" s="140"/>
      <c r="C51" s="140"/>
      <c r="D51" s="140"/>
    </row>
    <row r="52" spans="1:4" ht="57.75" customHeight="1">
      <c r="A52" s="140"/>
      <c r="B52" s="140"/>
      <c r="C52" s="140"/>
      <c r="D52" s="140"/>
    </row>
  </sheetData>
  <mergeCells count="5">
    <mergeCell ref="A1:R1"/>
    <mergeCell ref="A26:D26"/>
    <mergeCell ref="A27:D27"/>
    <mergeCell ref="A2:R2"/>
    <mergeCell ref="A4:O4"/>
  </mergeCells>
  <pageMargins left="0.70866141732283472" right="0.70866141732283472" top="0.74803149606299213" bottom="0.74803149606299213" header="0.31496062992125984" footer="0.31496062992125984"/>
  <pageSetup paperSize="119" scale="1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71">
    <tabColor rgb="FF0070C0"/>
    <pageSetUpPr fitToPage="1"/>
  </sheetPr>
  <dimension ref="A1:Z62"/>
  <sheetViews>
    <sheetView showGridLines="0" view="pageBreakPreview" zoomScale="25" zoomScaleNormal="100" zoomScaleSheetLayoutView="25" workbookViewId="0">
      <selection activeCell="I8" sqref="I8"/>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38" customFormat="1" ht="142.5" customHeight="1">
      <c r="A1" s="1396" t="s">
        <v>474</v>
      </c>
      <c r="B1" s="1396"/>
      <c r="C1" s="1396"/>
      <c r="D1" s="1396"/>
      <c r="E1" s="1396"/>
      <c r="F1" s="1396"/>
      <c r="G1" s="1396"/>
      <c r="H1" s="1396"/>
      <c r="I1" s="1396"/>
      <c r="J1" s="1396"/>
      <c r="K1" s="1396"/>
      <c r="L1" s="1396"/>
    </row>
    <row r="2" spans="1:26" s="238" customFormat="1" ht="70.5" customHeight="1">
      <c r="A2" s="1396" t="str">
        <f>+'Resumen '!O3</f>
        <v>Período: Marzo 2026</v>
      </c>
      <c r="B2" s="1396"/>
      <c r="C2" s="1396"/>
      <c r="D2" s="1396"/>
      <c r="E2" s="1396"/>
      <c r="F2" s="1396"/>
      <c r="G2" s="1396"/>
      <c r="H2" s="1396"/>
      <c r="I2" s="1396"/>
      <c r="J2" s="1396"/>
      <c r="K2" s="1396"/>
      <c r="L2" s="1396"/>
    </row>
    <row r="3" spans="1:26" ht="22.5" customHeight="1"/>
    <row r="4" spans="1:26" ht="22.5" customHeight="1"/>
    <row r="5" spans="1:26" ht="409.5" customHeight="1">
      <c r="A5" s="1480" t="s">
        <v>996</v>
      </c>
      <c r="B5" s="1480"/>
      <c r="C5" s="1480"/>
      <c r="D5" s="1480"/>
      <c r="E5" s="1480"/>
      <c r="F5" s="1480"/>
      <c r="G5" s="1480"/>
      <c r="H5" s="1480"/>
      <c r="I5" s="1480"/>
      <c r="J5" s="1480"/>
      <c r="K5" s="1480"/>
      <c r="L5" s="1480"/>
    </row>
    <row r="6" spans="1:26" ht="211.5" customHeight="1">
      <c r="A6" s="1480"/>
      <c r="B6" s="1480"/>
      <c r="C6" s="1480"/>
      <c r="D6" s="1480"/>
      <c r="E6" s="1480"/>
      <c r="F6" s="1480"/>
      <c r="G6" s="1480"/>
      <c r="H6" s="1480"/>
      <c r="I6" s="1480"/>
      <c r="J6" s="1480"/>
      <c r="K6" s="1480"/>
      <c r="L6" s="1480"/>
    </row>
    <row r="7" spans="1:26" ht="133.5" customHeight="1">
      <c r="A7" s="322" t="s">
        <v>195</v>
      </c>
      <c r="B7" s="456" t="s">
        <v>343</v>
      </c>
      <c r="C7" s="456" t="s">
        <v>100</v>
      </c>
      <c r="D7" s="456" t="s">
        <v>197</v>
      </c>
      <c r="E7" s="456" t="s">
        <v>198</v>
      </c>
      <c r="F7" s="456" t="s">
        <v>96</v>
      </c>
      <c r="G7" s="457" t="s">
        <v>199</v>
      </c>
      <c r="H7" s="8"/>
      <c r="I7" s="8"/>
      <c r="J7" s="8"/>
      <c r="K7" s="8"/>
      <c r="L7" s="8"/>
      <c r="M7" s="59"/>
    </row>
    <row r="8" spans="1:26" s="30" customFormat="1" ht="46.5" customHeight="1">
      <c r="A8" s="873" t="s">
        <v>205</v>
      </c>
      <c r="B8" s="874">
        <f>+D8+F8</f>
        <v>44933</v>
      </c>
      <c r="C8" s="875">
        <f t="shared" ref="C8:C23" si="0">+B8/$B$24</f>
        <v>1.7334780823989458E-2</v>
      </c>
      <c r="D8" s="876">
        <f>+'Resumen '!F51</f>
        <v>26777</v>
      </c>
      <c r="E8" s="877">
        <f>D8/B8</f>
        <v>0.59593172056172528</v>
      </c>
      <c r="F8" s="876">
        <f>+'Resumen '!G51</f>
        <v>18156</v>
      </c>
      <c r="G8" s="878">
        <f>+F8/B8</f>
        <v>0.40406827943827478</v>
      </c>
      <c r="H8" s="41"/>
      <c r="I8" s="41"/>
      <c r="J8" s="41"/>
      <c r="K8" s="41"/>
      <c r="L8" s="41"/>
      <c r="M8" s="60"/>
      <c r="W8" s="1478" t="s">
        <v>201</v>
      </c>
      <c r="X8" s="1479"/>
      <c r="Y8" s="1479"/>
    </row>
    <row r="9" spans="1:26" s="30" customFormat="1" ht="46.5" customHeight="1">
      <c r="A9" s="873" t="s">
        <v>206</v>
      </c>
      <c r="B9" s="874">
        <f t="shared" ref="B9:B23" si="1">+D9+F9</f>
        <v>291744</v>
      </c>
      <c r="C9" s="875">
        <f t="shared" si="0"/>
        <v>0.11255242909919169</v>
      </c>
      <c r="D9" s="876">
        <f>+'Resumen '!F52</f>
        <v>156499</v>
      </c>
      <c r="E9" s="877">
        <f t="shared" ref="E9:E24" si="2">D9/B9</f>
        <v>0.53642577053855434</v>
      </c>
      <c r="F9" s="876">
        <f>+'Resumen '!G52</f>
        <v>135245</v>
      </c>
      <c r="G9" s="878">
        <f t="shared" ref="G9:G24" si="3">+F9/B9</f>
        <v>0.46357422946144566</v>
      </c>
      <c r="H9" s="41"/>
      <c r="I9" s="41"/>
      <c r="J9" s="41"/>
      <c r="K9" s="41"/>
      <c r="L9" s="41"/>
      <c r="M9" s="323"/>
      <c r="W9" s="879" t="s">
        <v>203</v>
      </c>
      <c r="X9" s="879" t="s">
        <v>197</v>
      </c>
      <c r="Y9" s="879" t="s">
        <v>96</v>
      </c>
    </row>
    <row r="10" spans="1:26" s="30" customFormat="1" ht="46.5" customHeight="1">
      <c r="A10" s="873" t="s">
        <v>207</v>
      </c>
      <c r="B10" s="874">
        <f t="shared" si="1"/>
        <v>379033</v>
      </c>
      <c r="C10" s="875">
        <f t="shared" si="0"/>
        <v>0.14622780540046726</v>
      </c>
      <c r="D10" s="876">
        <f>+'Resumen '!F53</f>
        <v>191728</v>
      </c>
      <c r="E10" s="877">
        <f t="shared" si="2"/>
        <v>0.50583458432379236</v>
      </c>
      <c r="F10" s="876">
        <f>+'Resumen '!G53</f>
        <v>187305</v>
      </c>
      <c r="G10" s="878">
        <f t="shared" si="3"/>
        <v>0.49416541567620759</v>
      </c>
      <c r="H10" s="41"/>
      <c r="I10" s="41"/>
      <c r="J10" s="41"/>
      <c r="K10" s="41"/>
      <c r="L10" s="41"/>
      <c r="M10" s="324"/>
      <c r="W10" s="880" t="s">
        <v>205</v>
      </c>
      <c r="X10" s="881">
        <v>13968</v>
      </c>
      <c r="Y10" s="881">
        <f>8829*-1</f>
        <v>-8829</v>
      </c>
    </row>
    <row r="11" spans="1:26" s="30" customFormat="1" ht="46.5" customHeight="1">
      <c r="A11" s="873" t="s">
        <v>208</v>
      </c>
      <c r="B11" s="874">
        <f t="shared" si="1"/>
        <v>394132</v>
      </c>
      <c r="C11" s="875">
        <f t="shared" si="0"/>
        <v>0.15205287507445781</v>
      </c>
      <c r="D11" s="876">
        <f>+'Resumen '!F54</f>
        <v>197025</v>
      </c>
      <c r="E11" s="877">
        <f t="shared" si="2"/>
        <v>0.49989597393766555</v>
      </c>
      <c r="F11" s="876">
        <f>+'Resumen '!G54</f>
        <v>197107</v>
      </c>
      <c r="G11" s="878">
        <f t="shared" si="3"/>
        <v>0.50010402606233439</v>
      </c>
      <c r="H11" s="41"/>
      <c r="I11" s="41"/>
      <c r="J11" s="41"/>
      <c r="K11" s="41"/>
      <c r="L11" s="41"/>
      <c r="M11" s="320"/>
      <c r="W11" s="880" t="s">
        <v>206</v>
      </c>
      <c r="X11" s="881">
        <v>94691</v>
      </c>
      <c r="Y11" s="881">
        <f>65301*-1</f>
        <v>-65301</v>
      </c>
    </row>
    <row r="12" spans="1:26" s="30" customFormat="1" ht="46.5" customHeight="1">
      <c r="A12" s="873" t="s">
        <v>209</v>
      </c>
      <c r="B12" s="874">
        <f t="shared" si="1"/>
        <v>349061</v>
      </c>
      <c r="C12" s="875">
        <f t="shared" si="0"/>
        <v>0.13466485498859598</v>
      </c>
      <c r="D12" s="876">
        <f>+'Resumen '!F55</f>
        <v>175487</v>
      </c>
      <c r="E12" s="877">
        <f t="shared" si="2"/>
        <v>0.50274020873142522</v>
      </c>
      <c r="F12" s="876">
        <f>+'Resumen '!G55</f>
        <v>173574</v>
      </c>
      <c r="G12" s="878">
        <f t="shared" si="3"/>
        <v>0.49725979126857484</v>
      </c>
      <c r="H12" s="41"/>
      <c r="I12" s="41"/>
      <c r="J12" s="41"/>
      <c r="K12" s="41"/>
      <c r="L12" s="41"/>
      <c r="M12" s="60"/>
      <c r="W12" s="880" t="s">
        <v>207</v>
      </c>
      <c r="X12" s="881">
        <v>114856</v>
      </c>
      <c r="Y12" s="881">
        <v>-87226</v>
      </c>
      <c r="Z12" s="881" t="e">
        <f t="shared" ref="Z12:Z24" si="4">Y12*$C$37</f>
        <v>#VALUE!</v>
      </c>
    </row>
    <row r="13" spans="1:26" s="30" customFormat="1" ht="46.5" customHeight="1">
      <c r="A13" s="873" t="s">
        <v>210</v>
      </c>
      <c r="B13" s="874">
        <f t="shared" si="1"/>
        <v>292092</v>
      </c>
      <c r="C13" s="875">
        <f t="shared" si="0"/>
        <v>0.11268668462913067</v>
      </c>
      <c r="D13" s="876">
        <f>+'Resumen '!F56</f>
        <v>148540</v>
      </c>
      <c r="E13" s="877">
        <f t="shared" si="2"/>
        <v>0.50853840570779074</v>
      </c>
      <c r="F13" s="876">
        <f>+'Resumen '!G56</f>
        <v>143552</v>
      </c>
      <c r="G13" s="878">
        <f t="shared" si="3"/>
        <v>0.49146159429220931</v>
      </c>
      <c r="H13" s="41"/>
      <c r="I13" s="41"/>
      <c r="J13" s="41"/>
      <c r="K13" s="41"/>
      <c r="L13" s="41"/>
      <c r="M13" s="320"/>
      <c r="W13" s="880" t="s">
        <v>208</v>
      </c>
      <c r="X13" s="881">
        <v>110599</v>
      </c>
      <c r="Y13" s="881">
        <v>-88163</v>
      </c>
      <c r="Z13" s="881" t="e">
        <f t="shared" si="4"/>
        <v>#VALUE!</v>
      </c>
    </row>
    <row r="14" spans="1:26" s="30" customFormat="1" ht="46.5" customHeight="1">
      <c r="A14" s="873" t="s">
        <v>211</v>
      </c>
      <c r="B14" s="874">
        <f t="shared" si="1"/>
        <v>254365</v>
      </c>
      <c r="C14" s="875">
        <f t="shared" si="0"/>
        <v>9.8131919175084639E-2</v>
      </c>
      <c r="D14" s="876">
        <f>+'Resumen '!F57</f>
        <v>133274</v>
      </c>
      <c r="E14" s="877">
        <f t="shared" si="2"/>
        <v>0.52394787018654299</v>
      </c>
      <c r="F14" s="876">
        <f>+'Resumen '!G57</f>
        <v>121091</v>
      </c>
      <c r="G14" s="878">
        <f t="shared" si="3"/>
        <v>0.47605212981345701</v>
      </c>
      <c r="H14" s="41"/>
      <c r="I14" s="41"/>
      <c r="J14" s="41"/>
      <c r="K14" s="41"/>
      <c r="L14" s="41"/>
      <c r="M14" s="320"/>
      <c r="W14" s="880" t="s">
        <v>209</v>
      </c>
      <c r="X14" s="881">
        <v>94068</v>
      </c>
      <c r="Y14" s="881">
        <v>-78209</v>
      </c>
      <c r="Z14" s="881" t="e">
        <f t="shared" si="4"/>
        <v>#VALUE!</v>
      </c>
    </row>
    <row r="15" spans="1:26" s="30" customFormat="1" ht="46.5" customHeight="1">
      <c r="A15" s="873" t="s">
        <v>212</v>
      </c>
      <c r="B15" s="874">
        <f t="shared" si="1"/>
        <v>199930</v>
      </c>
      <c r="C15" s="875">
        <f t="shared" si="0"/>
        <v>7.7131345116956629E-2</v>
      </c>
      <c r="D15" s="876">
        <f>+'Resumen '!F58</f>
        <v>108640</v>
      </c>
      <c r="E15" s="877">
        <f t="shared" si="2"/>
        <v>0.54339018656529781</v>
      </c>
      <c r="F15" s="876">
        <f>+'Resumen '!G58</f>
        <v>91290</v>
      </c>
      <c r="G15" s="878">
        <f t="shared" si="3"/>
        <v>0.45660981343470214</v>
      </c>
      <c r="H15" s="41"/>
      <c r="I15" s="41"/>
      <c r="J15" s="41"/>
      <c r="K15" s="41"/>
      <c r="L15" s="41"/>
      <c r="M15" s="60"/>
      <c r="W15" s="880" t="s">
        <v>210</v>
      </c>
      <c r="X15" s="881">
        <v>82896</v>
      </c>
      <c r="Y15" s="881">
        <v>-70646</v>
      </c>
      <c r="Z15" s="881" t="e">
        <f t="shared" si="4"/>
        <v>#VALUE!</v>
      </c>
    </row>
    <row r="16" spans="1:26" s="30" customFormat="1" ht="46.5" customHeight="1">
      <c r="A16" s="873" t="s">
        <v>213</v>
      </c>
      <c r="B16" s="874">
        <f t="shared" si="1"/>
        <v>158458</v>
      </c>
      <c r="C16" s="875">
        <f t="shared" si="0"/>
        <v>6.1131789549055737E-2</v>
      </c>
      <c r="D16" s="876">
        <f>+'Resumen '!F59</f>
        <v>87574</v>
      </c>
      <c r="E16" s="877">
        <f t="shared" si="2"/>
        <v>0.55266379734693105</v>
      </c>
      <c r="F16" s="876">
        <f>+'Resumen '!G59</f>
        <v>70884</v>
      </c>
      <c r="G16" s="878">
        <f t="shared" si="3"/>
        <v>0.44733620265306895</v>
      </c>
      <c r="H16" s="41"/>
      <c r="I16" s="41"/>
      <c r="J16" s="41"/>
      <c r="K16" s="41"/>
      <c r="L16" s="41"/>
      <c r="M16" s="60"/>
      <c r="W16" s="880" t="s">
        <v>211</v>
      </c>
      <c r="X16" s="881">
        <v>68381</v>
      </c>
      <c r="Y16" s="881">
        <v>-56998</v>
      </c>
      <c r="Z16" s="881" t="e">
        <f t="shared" si="4"/>
        <v>#VALUE!</v>
      </c>
    </row>
    <row r="17" spans="1:26" s="30" customFormat="1" ht="46.5" customHeight="1">
      <c r="A17" s="873" t="s">
        <v>214</v>
      </c>
      <c r="B17" s="874">
        <f t="shared" si="1"/>
        <v>106574</v>
      </c>
      <c r="C17" s="875">
        <f t="shared" si="0"/>
        <v>4.1115370252060898E-2</v>
      </c>
      <c r="D17" s="876">
        <f>+'Resumen '!F60</f>
        <v>60512</v>
      </c>
      <c r="E17" s="877">
        <f t="shared" si="2"/>
        <v>0.56779327040366323</v>
      </c>
      <c r="F17" s="876">
        <f>+'Resumen '!G60</f>
        <v>46062</v>
      </c>
      <c r="G17" s="878">
        <f t="shared" si="3"/>
        <v>0.43220672959633682</v>
      </c>
      <c r="H17" s="41"/>
      <c r="I17" s="41"/>
      <c r="J17" s="41"/>
      <c r="K17" s="41"/>
      <c r="L17" s="41"/>
      <c r="M17" s="60"/>
      <c r="W17" s="880" t="s">
        <v>212</v>
      </c>
      <c r="X17" s="881">
        <v>53231</v>
      </c>
      <c r="Y17" s="881">
        <v>-40454</v>
      </c>
      <c r="Z17" s="881" t="e">
        <f t="shared" si="4"/>
        <v>#VALUE!</v>
      </c>
    </row>
    <row r="18" spans="1:26" s="30" customFormat="1" ht="46.5" customHeight="1">
      <c r="A18" s="873" t="s">
        <v>215</v>
      </c>
      <c r="B18" s="874">
        <f t="shared" si="1"/>
        <v>59510</v>
      </c>
      <c r="C18" s="875">
        <f t="shared" si="0"/>
        <v>2.2958467203071521E-2</v>
      </c>
      <c r="D18" s="876">
        <f>+'Resumen '!F61</f>
        <v>35672</v>
      </c>
      <c r="E18" s="877">
        <f t="shared" si="2"/>
        <v>0.59942866745084855</v>
      </c>
      <c r="F18" s="876">
        <f>+'Resumen '!G61</f>
        <v>23838</v>
      </c>
      <c r="G18" s="878">
        <f t="shared" si="3"/>
        <v>0.40057133254915139</v>
      </c>
      <c r="H18" s="41"/>
      <c r="I18" s="41"/>
      <c r="J18" s="41"/>
      <c r="K18" s="41"/>
      <c r="L18" s="41"/>
      <c r="M18" s="60"/>
      <c r="W18" s="880" t="s">
        <v>213</v>
      </c>
      <c r="X18" s="881">
        <v>39299</v>
      </c>
      <c r="Y18" s="881">
        <v>-25509</v>
      </c>
      <c r="Z18" s="881" t="e">
        <f t="shared" si="4"/>
        <v>#VALUE!</v>
      </c>
    </row>
    <row r="19" spans="1:26" s="30" customFormat="1" ht="46.5" customHeight="1">
      <c r="A19" s="873" t="s">
        <v>216</v>
      </c>
      <c r="B19" s="874">
        <f t="shared" si="1"/>
        <v>33844</v>
      </c>
      <c r="C19" s="875">
        <f t="shared" si="0"/>
        <v>1.3056736078318813E-2</v>
      </c>
      <c r="D19" s="876">
        <f>+'Resumen '!F62</f>
        <v>20650</v>
      </c>
      <c r="E19" s="877">
        <f t="shared" si="2"/>
        <v>0.61015246424772485</v>
      </c>
      <c r="F19" s="876">
        <f>+'Resumen '!G62</f>
        <v>13194</v>
      </c>
      <c r="G19" s="878">
        <f t="shared" si="3"/>
        <v>0.38984753575227515</v>
      </c>
      <c r="H19" s="41"/>
      <c r="I19" s="41"/>
      <c r="J19" s="41"/>
      <c r="K19" s="41"/>
      <c r="L19" s="41"/>
      <c r="M19" s="60"/>
      <c r="W19" s="880" t="s">
        <v>214</v>
      </c>
      <c r="X19" s="881">
        <v>25049</v>
      </c>
      <c r="Y19" s="881">
        <v>-13161</v>
      </c>
      <c r="Z19" s="881" t="e">
        <f t="shared" si="4"/>
        <v>#VALUE!</v>
      </c>
    </row>
    <row r="20" spans="1:26" s="30" customFormat="1" ht="46.5" customHeight="1">
      <c r="A20" s="873" t="s">
        <v>217</v>
      </c>
      <c r="B20" s="874">
        <f t="shared" si="1"/>
        <v>16792</v>
      </c>
      <c r="C20" s="875">
        <f t="shared" si="0"/>
        <v>6.4782151113086366E-3</v>
      </c>
      <c r="D20" s="876">
        <f>+'Resumen '!F63</f>
        <v>9953</v>
      </c>
      <c r="E20" s="877">
        <f t="shared" si="2"/>
        <v>0.59272272510719393</v>
      </c>
      <c r="F20" s="876">
        <f>+'Resumen '!G63</f>
        <v>6839</v>
      </c>
      <c r="G20" s="878">
        <f t="shared" si="3"/>
        <v>0.40727727489280607</v>
      </c>
      <c r="H20" s="41"/>
      <c r="I20" s="41"/>
      <c r="J20" s="41"/>
      <c r="K20" s="41"/>
      <c r="L20" s="41"/>
      <c r="M20" s="60"/>
      <c r="W20" s="880" t="s">
        <v>215</v>
      </c>
      <c r="X20" s="881">
        <v>13405</v>
      </c>
      <c r="Y20" s="881">
        <v>-5601</v>
      </c>
      <c r="Z20" s="881" t="e">
        <f t="shared" si="4"/>
        <v>#VALUE!</v>
      </c>
    </row>
    <row r="21" spans="1:26" s="30" customFormat="1" ht="46.5" customHeight="1">
      <c r="A21" s="873" t="s">
        <v>218</v>
      </c>
      <c r="B21" s="874">
        <f t="shared" si="1"/>
        <v>6946</v>
      </c>
      <c r="C21" s="875">
        <f t="shared" si="0"/>
        <v>2.6797095142418884E-3</v>
      </c>
      <c r="D21" s="876">
        <f>+'Resumen '!F64</f>
        <v>3989</v>
      </c>
      <c r="E21" s="877">
        <f t="shared" si="2"/>
        <v>0.57428735963144251</v>
      </c>
      <c r="F21" s="876">
        <f>+'Resumen '!G64</f>
        <v>2957</v>
      </c>
      <c r="G21" s="878">
        <f t="shared" si="3"/>
        <v>0.42571264036855744</v>
      </c>
      <c r="H21" s="41"/>
      <c r="I21" s="41"/>
      <c r="J21" s="41"/>
      <c r="K21" s="41"/>
      <c r="L21" s="41"/>
      <c r="M21" s="320"/>
      <c r="W21" s="880" t="s">
        <v>216</v>
      </c>
      <c r="X21" s="881">
        <v>7875</v>
      </c>
      <c r="Y21" s="881">
        <v>-2898</v>
      </c>
      <c r="Z21" s="881" t="e">
        <f t="shared" si="4"/>
        <v>#VALUE!</v>
      </c>
    </row>
    <row r="22" spans="1:26" s="30" customFormat="1" ht="46.5" customHeight="1">
      <c r="A22" s="873" t="s">
        <v>219</v>
      </c>
      <c r="B22" s="874">
        <f t="shared" si="1"/>
        <v>4656</v>
      </c>
      <c r="C22" s="875">
        <f t="shared" si="0"/>
        <v>1.7962464005629472E-3</v>
      </c>
      <c r="D22" s="876">
        <f>+'Resumen '!F65</f>
        <v>2515</v>
      </c>
      <c r="E22" s="877">
        <f t="shared" si="2"/>
        <v>0.5401632302405498</v>
      </c>
      <c r="F22" s="876">
        <f>+'Resumen '!G65</f>
        <v>2141</v>
      </c>
      <c r="G22" s="878">
        <f t="shared" si="3"/>
        <v>0.45983676975945015</v>
      </c>
      <c r="H22" s="41"/>
      <c r="I22" s="41"/>
      <c r="J22" s="41"/>
      <c r="K22" s="41"/>
      <c r="L22" s="41"/>
      <c r="M22" s="320"/>
      <c r="W22" s="880" t="s">
        <v>217</v>
      </c>
      <c r="X22" s="881">
        <v>3939</v>
      </c>
      <c r="Y22" s="881">
        <v>-1434</v>
      </c>
      <c r="Z22" s="881" t="e">
        <f t="shared" si="4"/>
        <v>#VALUE!</v>
      </c>
    </row>
    <row r="23" spans="1:26" s="30" customFormat="1" ht="46.5" customHeight="1">
      <c r="A23" s="873" t="s">
        <v>475</v>
      </c>
      <c r="B23" s="874">
        <f t="shared" si="1"/>
        <v>2</v>
      </c>
      <c r="C23" s="875">
        <f t="shared" si="0"/>
        <v>7.7158350539645508E-7</v>
      </c>
      <c r="D23" s="876">
        <f>+'Resumen '!F66</f>
        <v>2</v>
      </c>
      <c r="E23" s="877">
        <f t="shared" si="2"/>
        <v>1</v>
      </c>
      <c r="F23" s="882">
        <f>+'Resumen '!G66</f>
        <v>0</v>
      </c>
      <c r="G23" s="878">
        <f t="shared" si="3"/>
        <v>0</v>
      </c>
      <c r="H23" s="41"/>
      <c r="I23" s="41"/>
      <c r="J23" s="41"/>
      <c r="K23" s="41"/>
      <c r="L23" s="41"/>
      <c r="M23" s="60"/>
      <c r="W23" s="880" t="s">
        <v>218</v>
      </c>
      <c r="X23" s="881">
        <v>1841</v>
      </c>
      <c r="Y23" s="881">
        <v>-673</v>
      </c>
      <c r="Z23" s="881" t="e">
        <f t="shared" si="4"/>
        <v>#VALUE!</v>
      </c>
    </row>
    <row r="24" spans="1:26" s="30" customFormat="1" ht="37.5">
      <c r="A24" s="883" t="s">
        <v>90</v>
      </c>
      <c r="B24" s="884">
        <f>SUM(B8:B23)</f>
        <v>2592072</v>
      </c>
      <c r="C24" s="885">
        <f>SUM(C8:C22)</f>
        <v>0.99999922841649458</v>
      </c>
      <c r="D24" s="884">
        <f>SUM(D8:D23)</f>
        <v>1358837</v>
      </c>
      <c r="E24" s="886">
        <f t="shared" si="2"/>
        <v>0.52422810786120133</v>
      </c>
      <c r="F24" s="884">
        <f>SUM(F8:F23)</f>
        <v>1233235</v>
      </c>
      <c r="G24" s="887">
        <f t="shared" si="3"/>
        <v>0.47577189213879861</v>
      </c>
      <c r="H24" s="41"/>
      <c r="I24" s="41"/>
      <c r="J24" s="41"/>
      <c r="K24" s="41"/>
      <c r="L24" s="41"/>
      <c r="M24" s="325"/>
      <c r="W24" s="880" t="s">
        <v>219</v>
      </c>
      <c r="X24" s="881">
        <v>855</v>
      </c>
      <c r="Y24" s="881">
        <v>-303</v>
      </c>
      <c r="Z24" s="881" t="e">
        <f t="shared" si="4"/>
        <v>#VALUE!</v>
      </c>
    </row>
    <row r="25" spans="1:26" ht="25.5">
      <c r="A25" s="415"/>
      <c r="B25" s="451"/>
      <c r="C25" s="451"/>
      <c r="D25" s="451"/>
      <c r="E25" s="451"/>
      <c r="F25" s="451"/>
      <c r="G25" s="451"/>
      <c r="H25" s="8"/>
      <c r="I25" s="8"/>
      <c r="J25" s="8"/>
      <c r="K25" s="8"/>
      <c r="L25" s="8"/>
      <c r="M25" s="59"/>
      <c r="W25" s="888" t="s">
        <v>90</v>
      </c>
      <c r="X25" s="889">
        <f>SUM(X10:X24)</f>
        <v>724953</v>
      </c>
      <c r="Y25" s="889">
        <f>SUM(Y10:Y24)</f>
        <v>-545405</v>
      </c>
    </row>
    <row r="26" spans="1:26" ht="18.75">
      <c r="B26" s="8"/>
      <c r="C26" s="8"/>
      <c r="D26" s="8"/>
      <c r="E26" s="8"/>
      <c r="F26" s="8"/>
      <c r="G26" s="8"/>
      <c r="H26" s="8"/>
      <c r="I26" s="8"/>
      <c r="J26" s="8"/>
      <c r="K26" s="8"/>
      <c r="L26" s="8"/>
      <c r="M26" s="59"/>
    </row>
    <row r="27" spans="1:26" ht="18.75">
      <c r="B27" s="8"/>
      <c r="C27" s="8"/>
      <c r="D27" s="8"/>
      <c r="E27" s="8"/>
      <c r="F27" s="8"/>
      <c r="G27" s="8"/>
      <c r="H27" s="8"/>
      <c r="I27" s="8"/>
      <c r="J27" s="8"/>
      <c r="K27" s="8"/>
      <c r="L27" s="8"/>
      <c r="M27" s="59"/>
    </row>
    <row r="28" spans="1:26" ht="36">
      <c r="A28" s="483"/>
      <c r="B28" s="482"/>
      <c r="C28" s="482"/>
      <c r="D28" s="482"/>
      <c r="E28" s="482"/>
      <c r="F28" s="482"/>
      <c r="G28" s="482"/>
      <c r="H28" s="482"/>
      <c r="I28" s="482"/>
      <c r="J28" s="482"/>
      <c r="K28" s="482"/>
      <c r="L28" s="482"/>
      <c r="M28" s="59"/>
    </row>
    <row r="29" spans="1:26" ht="36">
      <c r="A29" s="483"/>
      <c r="B29" s="482"/>
      <c r="C29" s="482"/>
      <c r="D29" s="482"/>
      <c r="E29" s="482"/>
      <c r="F29" s="482"/>
      <c r="G29" s="482"/>
      <c r="H29" s="482"/>
      <c r="I29" s="482"/>
      <c r="J29" s="482"/>
      <c r="K29" s="482"/>
      <c r="L29" s="482"/>
      <c r="M29" s="59"/>
    </row>
    <row r="30" spans="1:26" ht="36">
      <c r="A30" s="483"/>
      <c r="B30" s="482"/>
      <c r="C30" s="482"/>
      <c r="D30" s="482"/>
      <c r="E30" s="482"/>
      <c r="F30" s="482"/>
      <c r="G30" s="482"/>
      <c r="H30" s="482"/>
      <c r="I30" s="482"/>
      <c r="J30" s="482"/>
      <c r="K30" s="482"/>
      <c r="L30" s="482"/>
      <c r="M30" s="59"/>
    </row>
    <row r="31" spans="1:26" ht="36">
      <c r="A31" s="483"/>
      <c r="B31" s="482"/>
      <c r="C31" s="482"/>
      <c r="D31" s="482"/>
      <c r="E31" s="482"/>
      <c r="F31" s="482"/>
      <c r="G31" s="482"/>
      <c r="H31" s="482"/>
      <c r="I31" s="482"/>
      <c r="J31" s="482"/>
      <c r="K31" s="482"/>
      <c r="L31" s="482"/>
      <c r="M31" s="59"/>
    </row>
    <row r="32" spans="1:26" ht="36">
      <c r="A32" s="483"/>
      <c r="B32" s="482"/>
      <c r="C32" s="482"/>
      <c r="D32" s="482"/>
      <c r="E32" s="482"/>
      <c r="F32" s="482"/>
      <c r="G32" s="482"/>
      <c r="H32" s="482"/>
      <c r="I32" s="482"/>
      <c r="J32" s="482"/>
      <c r="K32" s="482"/>
      <c r="L32" s="482"/>
      <c r="M32" s="59"/>
    </row>
    <row r="33" spans="1:19" ht="36">
      <c r="A33" s="483"/>
      <c r="B33" s="482"/>
      <c r="C33" s="483"/>
      <c r="D33" s="483"/>
      <c r="E33" s="483"/>
      <c r="F33" s="483"/>
      <c r="G33" s="482"/>
      <c r="H33" s="482"/>
      <c r="I33" s="482"/>
      <c r="J33" s="482"/>
      <c r="K33" s="482"/>
      <c r="L33" s="482"/>
      <c r="M33" s="59"/>
    </row>
    <row r="34" spans="1:19" ht="36">
      <c r="A34" s="483"/>
      <c r="B34" s="482"/>
      <c r="C34" s="1400" t="s">
        <v>203</v>
      </c>
      <c r="D34" s="483"/>
      <c r="E34" s="483"/>
      <c r="F34" s="483"/>
      <c r="G34" s="482"/>
      <c r="H34" s="482"/>
      <c r="I34" s="482"/>
      <c r="J34" s="482"/>
      <c r="K34" s="482"/>
      <c r="L34" s="482"/>
      <c r="M34" s="59"/>
    </row>
    <row r="35" spans="1:19" ht="36">
      <c r="A35" s="483"/>
      <c r="B35" s="482"/>
      <c r="C35" s="1400"/>
      <c r="D35" s="488" t="s">
        <v>96</v>
      </c>
      <c r="E35" s="485" t="s">
        <v>197</v>
      </c>
      <c r="F35" s="483"/>
      <c r="G35" s="482"/>
      <c r="H35" s="482"/>
      <c r="I35" s="482"/>
      <c r="J35" s="482"/>
      <c r="K35" s="482"/>
      <c r="L35" s="482"/>
      <c r="M35" s="59"/>
    </row>
    <row r="36" spans="1:19" ht="36">
      <c r="A36" s="483"/>
      <c r="B36" s="482"/>
      <c r="C36" s="486" t="s">
        <v>205</v>
      </c>
      <c r="D36" s="489">
        <f>F8*-1</f>
        <v>-18156</v>
      </c>
      <c r="E36" s="490">
        <f>+D8</f>
        <v>26777</v>
      </c>
      <c r="F36" s="483"/>
      <c r="G36" s="482"/>
      <c r="H36" s="482"/>
      <c r="I36" s="482"/>
      <c r="J36" s="482"/>
      <c r="K36" s="482"/>
      <c r="L36" s="482"/>
      <c r="M36" s="59"/>
    </row>
    <row r="37" spans="1:19" ht="36">
      <c r="A37" s="483"/>
      <c r="B37" s="482"/>
      <c r="C37" s="486" t="s">
        <v>206</v>
      </c>
      <c r="D37" s="489">
        <f t="shared" ref="D37:D42" si="5">F9*-1</f>
        <v>-135245</v>
      </c>
      <c r="E37" s="490">
        <f t="shared" ref="E37:E42" si="6">+D9</f>
        <v>156499</v>
      </c>
      <c r="F37" s="483"/>
      <c r="G37" s="482"/>
      <c r="H37" s="482"/>
      <c r="I37" s="482"/>
      <c r="J37" s="482"/>
      <c r="K37" s="482"/>
      <c r="L37" s="482"/>
      <c r="M37" s="59"/>
    </row>
    <row r="38" spans="1:19" ht="36">
      <c r="A38" s="483"/>
      <c r="B38" s="482"/>
      <c r="C38" s="486" t="s">
        <v>207</v>
      </c>
      <c r="D38" s="489">
        <f t="shared" si="5"/>
        <v>-187305</v>
      </c>
      <c r="E38" s="490">
        <f t="shared" si="6"/>
        <v>191728</v>
      </c>
      <c r="F38" s="483"/>
      <c r="G38" s="482"/>
      <c r="H38" s="482"/>
      <c r="I38" s="482"/>
      <c r="J38" s="482"/>
      <c r="K38" s="482"/>
      <c r="L38" s="482"/>
      <c r="M38" s="59"/>
    </row>
    <row r="39" spans="1:19" ht="36">
      <c r="A39" s="483"/>
      <c r="B39" s="482"/>
      <c r="C39" s="486" t="s">
        <v>208</v>
      </c>
      <c r="D39" s="489">
        <f t="shared" si="5"/>
        <v>-197107</v>
      </c>
      <c r="E39" s="490">
        <f t="shared" si="6"/>
        <v>197025</v>
      </c>
      <c r="F39" s="483"/>
      <c r="G39" s="482"/>
      <c r="H39" s="482"/>
      <c r="I39" s="482"/>
      <c r="J39" s="482"/>
      <c r="K39" s="482"/>
      <c r="L39" s="482"/>
      <c r="M39" s="92"/>
      <c r="N39" s="13"/>
      <c r="O39" s="13"/>
      <c r="P39" s="13"/>
      <c r="Q39" s="13"/>
      <c r="R39" s="9"/>
      <c r="S39" s="9"/>
    </row>
    <row r="40" spans="1:19" ht="36">
      <c r="A40" s="483"/>
      <c r="B40" s="482"/>
      <c r="C40" s="486" t="s">
        <v>209</v>
      </c>
      <c r="D40" s="489">
        <f t="shared" si="5"/>
        <v>-173574</v>
      </c>
      <c r="E40" s="490">
        <f t="shared" si="6"/>
        <v>175487</v>
      </c>
      <c r="F40" s="483"/>
      <c r="G40" s="482"/>
      <c r="H40" s="482"/>
      <c r="I40" s="482"/>
      <c r="J40" s="482"/>
      <c r="K40" s="482"/>
      <c r="L40" s="482"/>
      <c r="M40" s="92"/>
      <c r="N40" s="13"/>
      <c r="O40" s="13"/>
      <c r="P40" s="13"/>
      <c r="Q40" s="13"/>
      <c r="R40" s="9"/>
      <c r="S40" s="9"/>
    </row>
    <row r="41" spans="1:19" ht="36">
      <c r="A41" s="483"/>
      <c r="B41" s="482"/>
      <c r="C41" s="486" t="s">
        <v>210</v>
      </c>
      <c r="D41" s="489">
        <f t="shared" si="5"/>
        <v>-143552</v>
      </c>
      <c r="E41" s="490">
        <f t="shared" si="6"/>
        <v>148540</v>
      </c>
      <c r="F41" s="483"/>
      <c r="G41" s="482"/>
      <c r="H41" s="482"/>
      <c r="I41" s="482"/>
      <c r="J41" s="482"/>
      <c r="K41" s="482"/>
      <c r="L41" s="482"/>
      <c r="M41" s="92"/>
      <c r="N41" s="13"/>
      <c r="O41" s="13"/>
      <c r="P41" s="13"/>
      <c r="Q41" s="13"/>
      <c r="R41" s="9"/>
      <c r="S41" s="9"/>
    </row>
    <row r="42" spans="1:19" ht="36">
      <c r="A42" s="483"/>
      <c r="B42" s="482"/>
      <c r="C42" s="486" t="s">
        <v>211</v>
      </c>
      <c r="D42" s="489">
        <f t="shared" si="5"/>
        <v>-121091</v>
      </c>
      <c r="E42" s="490">
        <f t="shared" si="6"/>
        <v>133274</v>
      </c>
      <c r="F42" s="483"/>
      <c r="G42" s="482"/>
      <c r="H42" s="482"/>
      <c r="I42" s="482"/>
      <c r="J42" s="482"/>
      <c r="K42" s="482"/>
      <c r="L42" s="482"/>
      <c r="M42" s="92"/>
      <c r="N42" s="13"/>
      <c r="O42" s="13"/>
      <c r="P42" s="13"/>
      <c r="Q42" s="13"/>
      <c r="R42" s="9"/>
      <c r="S42" s="9"/>
    </row>
    <row r="43" spans="1:19" ht="97.5" customHeight="1">
      <c r="A43" s="483"/>
      <c r="B43" s="482"/>
      <c r="C43" s="486" t="s">
        <v>212</v>
      </c>
      <c r="D43" s="489">
        <f t="shared" ref="D43:D50" si="7">F15*-1</f>
        <v>-91290</v>
      </c>
      <c r="E43" s="490">
        <f t="shared" ref="E43:E50" si="8">+D15</f>
        <v>108640</v>
      </c>
      <c r="F43" s="483"/>
      <c r="G43" s="482"/>
      <c r="H43" s="482"/>
      <c r="I43" s="482"/>
      <c r="J43" s="482"/>
      <c r="K43" s="482"/>
      <c r="L43" s="482"/>
      <c r="M43" s="92"/>
      <c r="N43" s="13"/>
      <c r="O43" s="13"/>
      <c r="P43" s="13"/>
      <c r="Q43" s="13"/>
      <c r="R43" s="9"/>
      <c r="S43" s="9"/>
    </row>
    <row r="44" spans="1:19" ht="97.5" customHeight="1">
      <c r="A44" s="483"/>
      <c r="B44" s="482"/>
      <c r="C44" s="486" t="s">
        <v>213</v>
      </c>
      <c r="D44" s="489">
        <f t="shared" si="7"/>
        <v>-70884</v>
      </c>
      <c r="E44" s="490">
        <f t="shared" si="8"/>
        <v>87574</v>
      </c>
      <c r="F44" s="483"/>
      <c r="G44" s="482"/>
      <c r="H44" s="482"/>
      <c r="I44" s="482"/>
      <c r="J44" s="482"/>
      <c r="K44" s="482"/>
      <c r="L44" s="482"/>
      <c r="M44" s="92"/>
      <c r="N44" s="13"/>
      <c r="O44" s="13"/>
      <c r="P44" s="13"/>
      <c r="Q44" s="13"/>
      <c r="R44" s="9"/>
      <c r="S44" s="9"/>
    </row>
    <row r="45" spans="1:19" ht="97.5" customHeight="1">
      <c r="A45" s="483"/>
      <c r="B45" s="482"/>
      <c r="C45" s="486" t="s">
        <v>214</v>
      </c>
      <c r="D45" s="489">
        <f t="shared" si="7"/>
        <v>-46062</v>
      </c>
      <c r="E45" s="490">
        <f t="shared" si="8"/>
        <v>60512</v>
      </c>
      <c r="F45" s="483"/>
      <c r="G45" s="482"/>
      <c r="H45" s="482"/>
      <c r="I45" s="482"/>
      <c r="J45" s="482"/>
      <c r="K45" s="482"/>
      <c r="L45" s="482"/>
      <c r="M45" s="92"/>
      <c r="N45" s="13"/>
      <c r="O45" s="13"/>
      <c r="P45" s="13"/>
      <c r="Q45" s="13"/>
      <c r="R45" s="9"/>
      <c r="S45" s="9"/>
    </row>
    <row r="46" spans="1:19" ht="36">
      <c r="A46" s="483"/>
      <c r="B46" s="482"/>
      <c r="C46" s="486" t="s">
        <v>215</v>
      </c>
      <c r="D46" s="489">
        <f t="shared" si="7"/>
        <v>-23838</v>
      </c>
      <c r="E46" s="490">
        <f t="shared" si="8"/>
        <v>35672</v>
      </c>
      <c r="F46" s="483"/>
      <c r="G46" s="482"/>
      <c r="H46" s="482"/>
      <c r="I46" s="482"/>
      <c r="J46" s="482"/>
      <c r="K46" s="482"/>
      <c r="L46" s="482"/>
      <c r="M46" s="13"/>
      <c r="N46" s="13"/>
      <c r="O46" s="13"/>
      <c r="P46" s="13"/>
      <c r="Q46" s="13"/>
      <c r="R46" s="9"/>
      <c r="S46" s="9"/>
    </row>
    <row r="47" spans="1:19" ht="36">
      <c r="A47" s="483"/>
      <c r="B47" s="482"/>
      <c r="C47" s="486" t="s">
        <v>216</v>
      </c>
      <c r="D47" s="489">
        <f t="shared" si="7"/>
        <v>-13194</v>
      </c>
      <c r="E47" s="490">
        <f t="shared" si="8"/>
        <v>20650</v>
      </c>
      <c r="F47" s="483"/>
      <c r="G47" s="482"/>
      <c r="H47" s="482"/>
      <c r="I47" s="482"/>
      <c r="J47" s="482"/>
      <c r="K47" s="482"/>
      <c r="L47" s="482"/>
      <c r="M47" s="13"/>
      <c r="N47" s="13"/>
      <c r="O47" s="13"/>
      <c r="P47" s="13"/>
      <c r="Q47" s="13"/>
      <c r="R47" s="9"/>
      <c r="S47" s="9"/>
    </row>
    <row r="48" spans="1:19" ht="36">
      <c r="A48" s="483"/>
      <c r="B48" s="482"/>
      <c r="C48" s="486" t="s">
        <v>217</v>
      </c>
      <c r="D48" s="489">
        <f t="shared" si="7"/>
        <v>-6839</v>
      </c>
      <c r="E48" s="490">
        <f t="shared" si="8"/>
        <v>9953</v>
      </c>
      <c r="F48" s="483"/>
      <c r="G48" s="482"/>
      <c r="H48" s="482"/>
      <c r="I48" s="482"/>
      <c r="J48" s="482"/>
      <c r="K48" s="482"/>
      <c r="L48" s="482"/>
      <c r="M48" s="13"/>
      <c r="N48" s="13"/>
      <c r="O48" s="13"/>
      <c r="P48" s="13"/>
      <c r="Q48" s="13"/>
      <c r="R48" s="9"/>
      <c r="S48" s="9"/>
    </row>
    <row r="49" spans="1:19" ht="36">
      <c r="A49" s="483"/>
      <c r="B49" s="482"/>
      <c r="C49" s="486" t="s">
        <v>218</v>
      </c>
      <c r="D49" s="489">
        <f t="shared" si="7"/>
        <v>-2957</v>
      </c>
      <c r="E49" s="490">
        <f t="shared" si="8"/>
        <v>3989</v>
      </c>
      <c r="F49" s="483"/>
      <c r="G49" s="482"/>
      <c r="H49" s="482"/>
      <c r="I49" s="482"/>
      <c r="J49" s="482"/>
      <c r="K49" s="482"/>
      <c r="L49" s="482"/>
      <c r="M49" s="13"/>
      <c r="N49" s="13"/>
      <c r="O49" s="13"/>
      <c r="P49" s="13"/>
      <c r="Q49" s="13"/>
      <c r="R49" s="9"/>
      <c r="S49" s="9"/>
    </row>
    <row r="50" spans="1:19" ht="36">
      <c r="A50" s="483"/>
      <c r="B50" s="482"/>
      <c r="C50" s="486" t="s">
        <v>219</v>
      </c>
      <c r="D50" s="489">
        <f t="shared" si="7"/>
        <v>-2141</v>
      </c>
      <c r="E50" s="490">
        <f t="shared" si="8"/>
        <v>2515</v>
      </c>
      <c r="F50" s="483"/>
      <c r="G50" s="482"/>
      <c r="H50" s="482"/>
      <c r="I50" s="482"/>
      <c r="J50" s="482"/>
      <c r="K50" s="482"/>
      <c r="L50" s="482"/>
      <c r="M50" s="13"/>
      <c r="N50" s="13"/>
      <c r="O50" s="13"/>
      <c r="P50" s="13"/>
      <c r="Q50" s="13"/>
      <c r="R50" s="9"/>
      <c r="S50" s="9"/>
    </row>
    <row r="51" spans="1:19" ht="36">
      <c r="A51" s="483"/>
      <c r="B51" s="482"/>
      <c r="C51" s="483"/>
      <c r="D51" s="483"/>
      <c r="E51" s="483"/>
      <c r="F51" s="483"/>
      <c r="G51" s="482"/>
      <c r="H51" s="482"/>
      <c r="I51" s="482"/>
      <c r="J51" s="482"/>
      <c r="K51" s="482"/>
      <c r="L51" s="482"/>
      <c r="M51" s="13"/>
      <c r="N51" s="13"/>
      <c r="O51" s="13"/>
      <c r="P51" s="13"/>
      <c r="Q51" s="13"/>
      <c r="R51" s="9"/>
      <c r="S51" s="9"/>
    </row>
    <row r="52" spans="1:19" ht="36">
      <c r="A52" s="483"/>
      <c r="B52" s="483"/>
      <c r="C52" s="483"/>
      <c r="D52" s="483"/>
      <c r="E52" s="483"/>
      <c r="F52" s="483"/>
      <c r="G52" s="483"/>
      <c r="H52" s="483"/>
      <c r="I52" s="483"/>
      <c r="J52" s="483"/>
      <c r="K52" s="483"/>
      <c r="L52" s="483"/>
      <c r="M52" s="13"/>
      <c r="N52" s="13"/>
      <c r="O52" s="13"/>
      <c r="P52" s="13"/>
      <c r="Q52" s="13"/>
      <c r="R52" s="9"/>
      <c r="S52" s="32"/>
    </row>
    <row r="53" spans="1:19" ht="36">
      <c r="A53" s="483"/>
      <c r="B53" s="483"/>
      <c r="C53" s="483"/>
      <c r="D53" s="483"/>
      <c r="E53" s="483"/>
      <c r="F53" s="483"/>
      <c r="G53" s="483"/>
      <c r="H53" s="483"/>
      <c r="I53" s="483"/>
      <c r="J53" s="483"/>
      <c r="K53" s="483"/>
      <c r="L53" s="483"/>
      <c r="M53" s="13"/>
      <c r="N53" s="13"/>
      <c r="O53" s="13"/>
      <c r="P53" s="13"/>
      <c r="Q53" s="33"/>
      <c r="R53" s="9"/>
      <c r="S53" s="32"/>
    </row>
    <row r="54" spans="1:19" ht="36">
      <c r="A54" s="483"/>
      <c r="B54" s="483"/>
      <c r="C54" s="483"/>
      <c r="D54" s="483"/>
      <c r="E54" s="483"/>
      <c r="F54" s="483"/>
      <c r="G54" s="483"/>
      <c r="H54" s="483"/>
      <c r="I54" s="483"/>
      <c r="J54" s="483"/>
      <c r="K54" s="483"/>
      <c r="L54" s="483"/>
    </row>
    <row r="55" spans="1:19" ht="36">
      <c r="A55" s="483"/>
      <c r="B55" s="483"/>
      <c r="C55" s="483"/>
      <c r="D55" s="483"/>
      <c r="E55" s="483"/>
      <c r="F55" s="483"/>
      <c r="G55" s="483"/>
      <c r="H55" s="483"/>
      <c r="I55" s="483"/>
      <c r="J55" s="483"/>
      <c r="K55" s="483"/>
      <c r="L55" s="483"/>
    </row>
    <row r="56" spans="1:19" ht="36">
      <c r="A56" s="483"/>
      <c r="B56" s="483"/>
      <c r="C56" s="483"/>
      <c r="D56" s="483"/>
      <c r="E56" s="483"/>
      <c r="F56" s="483"/>
      <c r="G56" s="483"/>
      <c r="H56" s="483"/>
      <c r="I56" s="483"/>
      <c r="J56" s="483"/>
      <c r="K56" s="483"/>
      <c r="L56" s="483"/>
    </row>
    <row r="57" spans="1:19" ht="36">
      <c r="A57" s="483"/>
      <c r="B57" s="483"/>
      <c r="C57" s="483"/>
      <c r="D57" s="483"/>
      <c r="E57" s="483"/>
      <c r="F57" s="483"/>
      <c r="G57" s="483"/>
      <c r="H57" s="483"/>
      <c r="I57" s="483"/>
      <c r="J57" s="483"/>
      <c r="K57" s="483"/>
      <c r="L57" s="483"/>
    </row>
    <row r="58" spans="1:19" ht="36">
      <c r="A58" s="483"/>
      <c r="B58" s="483"/>
      <c r="C58" s="483"/>
      <c r="D58" s="483"/>
      <c r="E58" s="483"/>
      <c r="F58" s="483"/>
      <c r="G58" s="483"/>
      <c r="H58" s="483"/>
      <c r="I58" s="483"/>
      <c r="J58" s="483"/>
      <c r="K58" s="483"/>
      <c r="L58" s="483"/>
    </row>
    <row r="59" spans="1:19" ht="71.25" customHeight="1">
      <c r="A59" s="483"/>
      <c r="B59" s="483"/>
      <c r="C59" s="483"/>
      <c r="D59" s="483"/>
      <c r="E59" s="483"/>
      <c r="F59" s="483"/>
      <c r="G59" s="483"/>
      <c r="H59" s="483"/>
      <c r="I59" s="483"/>
      <c r="J59" s="483"/>
      <c r="K59" s="483"/>
      <c r="L59" s="483"/>
    </row>
    <row r="60" spans="1:19" ht="71.25" customHeight="1">
      <c r="A60" s="483"/>
      <c r="B60" s="483"/>
      <c r="C60" s="483"/>
      <c r="D60" s="483"/>
      <c r="E60" s="483"/>
      <c r="F60" s="483"/>
      <c r="G60" s="483"/>
      <c r="H60" s="483"/>
      <c r="I60" s="483"/>
      <c r="J60" s="483"/>
      <c r="K60" s="483"/>
      <c r="L60" s="483"/>
    </row>
    <row r="61" spans="1:19" ht="71.25" customHeight="1">
      <c r="A61" s="483"/>
      <c r="B61" s="483"/>
      <c r="C61" s="483"/>
      <c r="D61" s="483"/>
      <c r="E61" s="483"/>
      <c r="F61" s="483"/>
      <c r="G61" s="483"/>
      <c r="H61" s="483"/>
      <c r="I61" s="483"/>
      <c r="J61" s="483"/>
      <c r="K61" s="483"/>
      <c r="L61" s="483"/>
    </row>
    <row r="62" spans="1:19" ht="71.25" customHeight="1"/>
  </sheetData>
  <mergeCells count="5">
    <mergeCell ref="A1:L1"/>
    <mergeCell ref="C34:C35"/>
    <mergeCell ref="W8:Y8"/>
    <mergeCell ref="A2:L2"/>
    <mergeCell ref="A5:L6"/>
  </mergeCells>
  <conditionalFormatting sqref="B8:G8 B9:C22 E9:G22 D9:D23 B24:G24">
    <cfRule type="cellIs" dxfId="17"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1"/>
    <pageSetUpPr fitToPage="1"/>
  </sheetPr>
  <dimension ref="A5:P46"/>
  <sheetViews>
    <sheetView showGridLines="0" view="pageBreakPreview" topLeftCell="A5" zoomScale="70" zoomScaleNormal="100" zoomScaleSheetLayoutView="70" workbookViewId="0">
      <selection activeCell="A6" sqref="A6:M46"/>
    </sheetView>
  </sheetViews>
  <sheetFormatPr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81" t="s">
        <v>476</v>
      </c>
      <c r="B6" s="1482"/>
      <c r="C6" s="1482"/>
      <c r="D6" s="1482"/>
      <c r="E6" s="1482"/>
      <c r="F6" s="1482"/>
      <c r="G6" s="1482"/>
      <c r="H6" s="1482"/>
      <c r="I6" s="1482"/>
      <c r="J6" s="1482"/>
      <c r="K6" s="1482"/>
      <c r="L6" s="1482"/>
      <c r="M6" s="1482"/>
    </row>
    <row r="7" spans="1:13">
      <c r="A7" s="1482"/>
      <c r="B7" s="1482"/>
      <c r="C7" s="1482"/>
      <c r="D7" s="1482"/>
      <c r="E7" s="1482"/>
      <c r="F7" s="1482"/>
      <c r="G7" s="1482"/>
      <c r="H7" s="1482"/>
      <c r="I7" s="1482"/>
      <c r="J7" s="1482"/>
      <c r="K7" s="1482"/>
      <c r="L7" s="1482"/>
      <c r="M7" s="1482"/>
    </row>
    <row r="8" spans="1:13">
      <c r="A8" s="1482"/>
      <c r="B8" s="1482"/>
      <c r="C8" s="1482"/>
      <c r="D8" s="1482"/>
      <c r="E8" s="1482"/>
      <c r="F8" s="1482"/>
      <c r="G8" s="1482"/>
      <c r="H8" s="1482"/>
      <c r="I8" s="1482"/>
      <c r="J8" s="1482"/>
      <c r="K8" s="1482"/>
      <c r="L8" s="1482"/>
      <c r="M8" s="1482"/>
    </row>
    <row r="9" spans="1:13">
      <c r="A9" s="1482"/>
      <c r="B9" s="1482"/>
      <c r="C9" s="1482"/>
      <c r="D9" s="1482"/>
      <c r="E9" s="1482"/>
      <c r="F9" s="1482"/>
      <c r="G9" s="1482"/>
      <c r="H9" s="1482"/>
      <c r="I9" s="1482"/>
      <c r="J9" s="1482"/>
      <c r="K9" s="1482"/>
      <c r="L9" s="1482"/>
      <c r="M9" s="1482"/>
    </row>
    <row r="10" spans="1:13">
      <c r="A10" s="1482"/>
      <c r="B10" s="1482"/>
      <c r="C10" s="1482"/>
      <c r="D10" s="1482"/>
      <c r="E10" s="1482"/>
      <c r="F10" s="1482"/>
      <c r="G10" s="1482"/>
      <c r="H10" s="1482"/>
      <c r="I10" s="1482"/>
      <c r="J10" s="1482"/>
      <c r="K10" s="1482"/>
      <c r="L10" s="1482"/>
      <c r="M10" s="1482"/>
    </row>
    <row r="11" spans="1:13">
      <c r="A11" s="1482"/>
      <c r="B11" s="1482"/>
      <c r="C11" s="1482"/>
      <c r="D11" s="1482"/>
      <c r="E11" s="1482"/>
      <c r="F11" s="1482"/>
      <c r="G11" s="1482"/>
      <c r="H11" s="1482"/>
      <c r="I11" s="1482"/>
      <c r="J11" s="1482"/>
      <c r="K11" s="1482"/>
      <c r="L11" s="1482"/>
      <c r="M11" s="1482"/>
    </row>
    <row r="12" spans="1:13">
      <c r="A12" s="1482"/>
      <c r="B12" s="1482"/>
      <c r="C12" s="1482"/>
      <c r="D12" s="1482"/>
      <c r="E12" s="1482"/>
      <c r="F12" s="1482"/>
      <c r="G12" s="1482"/>
      <c r="H12" s="1482"/>
      <c r="I12" s="1482"/>
      <c r="J12" s="1482"/>
      <c r="K12" s="1482"/>
      <c r="L12" s="1482"/>
      <c r="M12" s="1482"/>
    </row>
    <row r="13" spans="1:13">
      <c r="A13" s="1482"/>
      <c r="B13" s="1482"/>
      <c r="C13" s="1482"/>
      <c r="D13" s="1482"/>
      <c r="E13" s="1482"/>
      <c r="F13" s="1482"/>
      <c r="G13" s="1482"/>
      <c r="H13" s="1482"/>
      <c r="I13" s="1482"/>
      <c r="J13" s="1482"/>
      <c r="K13" s="1482"/>
      <c r="L13" s="1482"/>
      <c r="M13" s="1482"/>
    </row>
    <row r="14" spans="1:13">
      <c r="A14" s="1482"/>
      <c r="B14" s="1482"/>
      <c r="C14" s="1482"/>
      <c r="D14" s="1482"/>
      <c r="E14" s="1482"/>
      <c r="F14" s="1482"/>
      <c r="G14" s="1482"/>
      <c r="H14" s="1482"/>
      <c r="I14" s="1482"/>
      <c r="J14" s="1482"/>
      <c r="K14" s="1482"/>
      <c r="L14" s="1482"/>
      <c r="M14" s="1482"/>
    </row>
    <row r="15" spans="1:13">
      <c r="A15" s="1482"/>
      <c r="B15" s="1482"/>
      <c r="C15" s="1482"/>
      <c r="D15" s="1482"/>
      <c r="E15" s="1482"/>
      <c r="F15" s="1482"/>
      <c r="G15" s="1482"/>
      <c r="H15" s="1482"/>
      <c r="I15" s="1482"/>
      <c r="J15" s="1482"/>
      <c r="K15" s="1482"/>
      <c r="L15" s="1482"/>
      <c r="M15" s="1482"/>
    </row>
    <row r="16" spans="1:13">
      <c r="A16" s="1482"/>
      <c r="B16" s="1482"/>
      <c r="C16" s="1482"/>
      <c r="D16" s="1482"/>
      <c r="E16" s="1482"/>
      <c r="F16" s="1482"/>
      <c r="G16" s="1482"/>
      <c r="H16" s="1482"/>
      <c r="I16" s="1482"/>
      <c r="J16" s="1482"/>
      <c r="K16" s="1482"/>
      <c r="L16" s="1482"/>
      <c r="M16" s="1482"/>
    </row>
    <row r="17" spans="1:16">
      <c r="A17" s="1482"/>
      <c r="B17" s="1482"/>
      <c r="C17" s="1482"/>
      <c r="D17" s="1482"/>
      <c r="E17" s="1482"/>
      <c r="F17" s="1482"/>
      <c r="G17" s="1482"/>
      <c r="H17" s="1482"/>
      <c r="I17" s="1482"/>
      <c r="J17" s="1482"/>
      <c r="K17" s="1482"/>
      <c r="L17" s="1482"/>
      <c r="M17" s="1482"/>
    </row>
    <row r="18" spans="1:16">
      <c r="A18" s="1482"/>
      <c r="B18" s="1482"/>
      <c r="C18" s="1482"/>
      <c r="D18" s="1482"/>
      <c r="E18" s="1482"/>
      <c r="F18" s="1482"/>
      <c r="G18" s="1482"/>
      <c r="H18" s="1482"/>
      <c r="I18" s="1482"/>
      <c r="J18" s="1482"/>
      <c r="K18" s="1482"/>
      <c r="L18" s="1482"/>
      <c r="M18" s="1482"/>
    </row>
    <row r="19" spans="1:16">
      <c r="A19" s="1482"/>
      <c r="B19" s="1482"/>
      <c r="C19" s="1482"/>
      <c r="D19" s="1482"/>
      <c r="E19" s="1482"/>
      <c r="F19" s="1482"/>
      <c r="G19" s="1482"/>
      <c r="H19" s="1482"/>
      <c r="I19" s="1482"/>
      <c r="J19" s="1482"/>
      <c r="K19" s="1482"/>
      <c r="L19" s="1482"/>
      <c r="M19" s="1482"/>
    </row>
    <row r="20" spans="1:16">
      <c r="A20" s="1482"/>
      <c r="B20" s="1482"/>
      <c r="C20" s="1482"/>
      <c r="D20" s="1482"/>
      <c r="E20" s="1482"/>
      <c r="F20" s="1482"/>
      <c r="G20" s="1482"/>
      <c r="H20" s="1482"/>
      <c r="I20" s="1482"/>
      <c r="J20" s="1482"/>
      <c r="K20" s="1482"/>
      <c r="L20" s="1482"/>
      <c r="M20" s="1482"/>
    </row>
    <row r="21" spans="1:16">
      <c r="A21" s="1482"/>
      <c r="B21" s="1482"/>
      <c r="C21" s="1482"/>
      <c r="D21" s="1482"/>
      <c r="E21" s="1482"/>
      <c r="F21" s="1482"/>
      <c r="G21" s="1482"/>
      <c r="H21" s="1482"/>
      <c r="I21" s="1482"/>
      <c r="J21" s="1482"/>
      <c r="K21" s="1482"/>
      <c r="L21" s="1482"/>
      <c r="M21" s="1482"/>
    </row>
    <row r="22" spans="1:16">
      <c r="A22" s="1482"/>
      <c r="B22" s="1482"/>
      <c r="C22" s="1482"/>
      <c r="D22" s="1482"/>
      <c r="E22" s="1482"/>
      <c r="F22" s="1482"/>
      <c r="G22" s="1482"/>
      <c r="H22" s="1482"/>
      <c r="I22" s="1482"/>
      <c r="J22" s="1482"/>
      <c r="K22" s="1482"/>
      <c r="L22" s="1482"/>
      <c r="M22" s="1482"/>
    </row>
    <row r="23" spans="1:16">
      <c r="A23" s="1482"/>
      <c r="B23" s="1482"/>
      <c r="C23" s="1482"/>
      <c r="D23" s="1482"/>
      <c r="E23" s="1482"/>
      <c r="F23" s="1482"/>
      <c r="G23" s="1482"/>
      <c r="H23" s="1482"/>
      <c r="I23" s="1482"/>
      <c r="J23" s="1482"/>
      <c r="K23" s="1482"/>
      <c r="L23" s="1482"/>
      <c r="M23" s="1482"/>
    </row>
    <row r="24" spans="1:16">
      <c r="A24" s="1482"/>
      <c r="B24" s="1482"/>
      <c r="C24" s="1482"/>
      <c r="D24" s="1482"/>
      <c r="E24" s="1482"/>
      <c r="F24" s="1482"/>
      <c r="G24" s="1482"/>
      <c r="H24" s="1482"/>
      <c r="I24" s="1482"/>
      <c r="J24" s="1482"/>
      <c r="K24" s="1482"/>
      <c r="L24" s="1482"/>
      <c r="M24" s="1482"/>
    </row>
    <row r="25" spans="1:16">
      <c r="A25" s="1482"/>
      <c r="B25" s="1482"/>
      <c r="C25" s="1482"/>
      <c r="D25" s="1482"/>
      <c r="E25" s="1482"/>
      <c r="F25" s="1482"/>
      <c r="G25" s="1482"/>
      <c r="H25" s="1482"/>
      <c r="I25" s="1482"/>
      <c r="J25" s="1482"/>
      <c r="K25" s="1482"/>
      <c r="L25" s="1482"/>
      <c r="M25" s="1482"/>
    </row>
    <row r="26" spans="1:16">
      <c r="A26" s="1482"/>
      <c r="B26" s="1482"/>
      <c r="C26" s="1482"/>
      <c r="D26" s="1482"/>
      <c r="E26" s="1482"/>
      <c r="F26" s="1482"/>
      <c r="G26" s="1482"/>
      <c r="H26" s="1482"/>
      <c r="I26" s="1482"/>
      <c r="J26" s="1482"/>
      <c r="K26" s="1482"/>
      <c r="L26" s="1482"/>
      <c r="M26" s="1482"/>
      <c r="P26" t="s">
        <v>477</v>
      </c>
    </row>
    <row r="27" spans="1:16">
      <c r="A27" s="1482"/>
      <c r="B27" s="1482"/>
      <c r="C27" s="1482"/>
      <c r="D27" s="1482"/>
      <c r="E27" s="1482"/>
      <c r="F27" s="1482"/>
      <c r="G27" s="1482"/>
      <c r="H27" s="1482"/>
      <c r="I27" s="1482"/>
      <c r="J27" s="1482"/>
      <c r="K27" s="1482"/>
      <c r="L27" s="1482"/>
      <c r="M27" s="1482"/>
    </row>
    <row r="28" spans="1:16">
      <c r="A28" s="1482"/>
      <c r="B28" s="1482"/>
      <c r="C28" s="1482"/>
      <c r="D28" s="1482"/>
      <c r="E28" s="1482"/>
      <c r="F28" s="1482"/>
      <c r="G28" s="1482"/>
      <c r="H28" s="1482"/>
      <c r="I28" s="1482"/>
      <c r="J28" s="1482"/>
      <c r="K28" s="1482"/>
      <c r="L28" s="1482"/>
      <c r="M28" s="1482"/>
    </row>
    <row r="29" spans="1:16">
      <c r="A29" s="1482"/>
      <c r="B29" s="1482"/>
      <c r="C29" s="1482"/>
      <c r="D29" s="1482"/>
      <c r="E29" s="1482"/>
      <c r="F29" s="1482"/>
      <c r="G29" s="1482"/>
      <c r="H29" s="1482"/>
      <c r="I29" s="1482"/>
      <c r="J29" s="1482"/>
      <c r="K29" s="1482"/>
      <c r="L29" s="1482"/>
      <c r="M29" s="1482"/>
    </row>
    <row r="30" spans="1:16">
      <c r="A30" s="1482"/>
      <c r="B30" s="1482"/>
      <c r="C30" s="1482"/>
      <c r="D30" s="1482"/>
      <c r="E30" s="1482"/>
      <c r="F30" s="1482"/>
      <c r="G30" s="1482"/>
      <c r="H30" s="1482"/>
      <c r="I30" s="1482"/>
      <c r="J30" s="1482"/>
      <c r="K30" s="1482"/>
      <c r="L30" s="1482"/>
      <c r="M30" s="1482"/>
    </row>
    <row r="31" spans="1:16">
      <c r="A31" s="1482"/>
      <c r="B31" s="1482"/>
      <c r="C31" s="1482"/>
      <c r="D31" s="1482"/>
      <c r="E31" s="1482"/>
      <c r="F31" s="1482"/>
      <c r="G31" s="1482"/>
      <c r="H31" s="1482"/>
      <c r="I31" s="1482"/>
      <c r="J31" s="1482"/>
      <c r="K31" s="1482"/>
      <c r="L31" s="1482"/>
      <c r="M31" s="1482"/>
    </row>
    <row r="32" spans="1:16">
      <c r="A32" s="1482"/>
      <c r="B32" s="1482"/>
      <c r="C32" s="1482"/>
      <c r="D32" s="1482"/>
      <c r="E32" s="1482"/>
      <c r="F32" s="1482"/>
      <c r="G32" s="1482"/>
      <c r="H32" s="1482"/>
      <c r="I32" s="1482"/>
      <c r="J32" s="1482"/>
      <c r="K32" s="1482"/>
      <c r="L32" s="1482"/>
      <c r="M32" s="1482"/>
    </row>
    <row r="33" spans="1:13">
      <c r="A33" s="1482"/>
      <c r="B33" s="1482"/>
      <c r="C33" s="1482"/>
      <c r="D33" s="1482"/>
      <c r="E33" s="1482"/>
      <c r="F33" s="1482"/>
      <c r="G33" s="1482"/>
      <c r="H33" s="1482"/>
      <c r="I33" s="1482"/>
      <c r="J33" s="1482"/>
      <c r="K33" s="1482"/>
      <c r="L33" s="1482"/>
      <c r="M33" s="1482"/>
    </row>
    <row r="34" spans="1:13">
      <c r="A34" s="1482"/>
      <c r="B34" s="1482"/>
      <c r="C34" s="1482"/>
      <c r="D34" s="1482"/>
      <c r="E34" s="1482"/>
      <c r="F34" s="1482"/>
      <c r="G34" s="1482"/>
      <c r="H34" s="1482"/>
      <c r="I34" s="1482"/>
      <c r="J34" s="1482"/>
      <c r="K34" s="1482"/>
      <c r="L34" s="1482"/>
      <c r="M34" s="1482"/>
    </row>
    <row r="35" spans="1:13">
      <c r="A35" s="1482"/>
      <c r="B35" s="1482"/>
      <c r="C35" s="1482"/>
      <c r="D35" s="1482"/>
      <c r="E35" s="1482"/>
      <c r="F35" s="1482"/>
      <c r="G35" s="1482"/>
      <c r="H35" s="1482"/>
      <c r="I35" s="1482"/>
      <c r="J35" s="1482"/>
      <c r="K35" s="1482"/>
      <c r="L35" s="1482"/>
      <c r="M35" s="1482"/>
    </row>
    <row r="36" spans="1:13">
      <c r="A36" s="1482"/>
      <c r="B36" s="1482"/>
      <c r="C36" s="1482"/>
      <c r="D36" s="1482"/>
      <c r="E36" s="1482"/>
      <c r="F36" s="1482"/>
      <c r="G36" s="1482"/>
      <c r="H36" s="1482"/>
      <c r="I36" s="1482"/>
      <c r="J36" s="1482"/>
      <c r="K36" s="1482"/>
      <c r="L36" s="1482"/>
      <c r="M36" s="1482"/>
    </row>
    <row r="37" spans="1:13">
      <c r="A37" s="1482"/>
      <c r="B37" s="1482"/>
      <c r="C37" s="1482"/>
      <c r="D37" s="1482"/>
      <c r="E37" s="1482"/>
      <c r="F37" s="1482"/>
      <c r="G37" s="1482"/>
      <c r="H37" s="1482"/>
      <c r="I37" s="1482"/>
      <c r="J37" s="1482"/>
      <c r="K37" s="1482"/>
      <c r="L37" s="1482"/>
      <c r="M37" s="1482"/>
    </row>
    <row r="38" spans="1:13">
      <c r="A38" s="1482"/>
      <c r="B38" s="1482"/>
      <c r="C38" s="1482"/>
      <c r="D38" s="1482"/>
      <c r="E38" s="1482"/>
      <c r="F38" s="1482"/>
      <c r="G38" s="1482"/>
      <c r="H38" s="1482"/>
      <c r="I38" s="1482"/>
      <c r="J38" s="1482"/>
      <c r="K38" s="1482"/>
      <c r="L38" s="1482"/>
      <c r="M38" s="1482"/>
    </row>
    <row r="39" spans="1:13">
      <c r="A39" s="1482"/>
      <c r="B39" s="1482"/>
      <c r="C39" s="1482"/>
      <c r="D39" s="1482"/>
      <c r="E39" s="1482"/>
      <c r="F39" s="1482"/>
      <c r="G39" s="1482"/>
      <c r="H39" s="1482"/>
      <c r="I39" s="1482"/>
      <c r="J39" s="1482"/>
      <c r="K39" s="1482"/>
      <c r="L39" s="1482"/>
      <c r="M39" s="1482"/>
    </row>
    <row r="40" spans="1:13">
      <c r="A40" s="1482"/>
      <c r="B40" s="1482"/>
      <c r="C40" s="1482"/>
      <c r="D40" s="1482"/>
      <c r="E40" s="1482"/>
      <c r="F40" s="1482"/>
      <c r="G40" s="1482"/>
      <c r="H40" s="1482"/>
      <c r="I40" s="1482"/>
      <c r="J40" s="1482"/>
      <c r="K40" s="1482"/>
      <c r="L40" s="1482"/>
      <c r="M40" s="1482"/>
    </row>
    <row r="41" spans="1:13">
      <c r="A41" s="1482"/>
      <c r="B41" s="1482"/>
      <c r="C41" s="1482"/>
      <c r="D41" s="1482"/>
      <c r="E41" s="1482"/>
      <c r="F41" s="1482"/>
      <c r="G41" s="1482"/>
      <c r="H41" s="1482"/>
      <c r="I41" s="1482"/>
      <c r="J41" s="1482"/>
      <c r="K41" s="1482"/>
      <c r="L41" s="1482"/>
      <c r="M41" s="1482"/>
    </row>
    <row r="42" spans="1:13">
      <c r="A42" s="1482"/>
      <c r="B42" s="1482"/>
      <c r="C42" s="1482"/>
      <c r="D42" s="1482"/>
      <c r="E42" s="1482"/>
      <c r="F42" s="1482"/>
      <c r="G42" s="1482"/>
      <c r="H42" s="1482"/>
      <c r="I42" s="1482"/>
      <c r="J42" s="1482"/>
      <c r="K42" s="1482"/>
      <c r="L42" s="1482"/>
      <c r="M42" s="1482"/>
    </row>
    <row r="43" spans="1:13" ht="48" customHeight="1">
      <c r="A43" s="1482"/>
      <c r="B43" s="1482"/>
      <c r="C43" s="1482"/>
      <c r="D43" s="1482"/>
      <c r="E43" s="1482"/>
      <c r="F43" s="1482"/>
      <c r="G43" s="1482"/>
      <c r="H43" s="1482"/>
      <c r="I43" s="1482"/>
      <c r="J43" s="1482"/>
      <c r="K43" s="1482"/>
      <c r="L43" s="1482"/>
      <c r="M43" s="1482"/>
    </row>
    <row r="44" spans="1:13" ht="162" customHeight="1">
      <c r="A44" s="1482"/>
      <c r="B44" s="1482"/>
      <c r="C44" s="1482"/>
      <c r="D44" s="1482"/>
      <c r="E44" s="1482"/>
      <c r="F44" s="1482"/>
      <c r="G44" s="1482"/>
      <c r="H44" s="1482"/>
      <c r="I44" s="1482"/>
      <c r="J44" s="1482"/>
      <c r="K44" s="1482"/>
      <c r="L44" s="1482"/>
      <c r="M44" s="1482"/>
    </row>
    <row r="45" spans="1:13">
      <c r="A45" s="1482"/>
      <c r="B45" s="1482"/>
      <c r="C45" s="1482"/>
      <c r="D45" s="1482"/>
      <c r="E45" s="1482"/>
      <c r="F45" s="1482"/>
      <c r="G45" s="1482"/>
      <c r="H45" s="1482"/>
      <c r="I45" s="1482"/>
      <c r="J45" s="1482"/>
      <c r="K45" s="1482"/>
      <c r="L45" s="1482"/>
      <c r="M45" s="1482"/>
    </row>
    <row r="46" spans="1:13" ht="63" customHeight="1">
      <c r="A46" s="1482"/>
      <c r="B46" s="1482"/>
      <c r="C46" s="1482"/>
      <c r="D46" s="1482"/>
      <c r="E46" s="1482"/>
      <c r="F46" s="1482"/>
      <c r="G46" s="1482"/>
      <c r="H46" s="1482"/>
      <c r="I46" s="1482"/>
      <c r="J46" s="1482"/>
      <c r="K46" s="1482"/>
      <c r="L46" s="1482"/>
      <c r="M46" s="1482"/>
    </row>
  </sheetData>
  <mergeCells count="1">
    <mergeCell ref="A6:M46"/>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theme="6" tint="-0.249977111117893"/>
    <pageSetUpPr fitToPage="1"/>
  </sheetPr>
  <dimension ref="A1:R43"/>
  <sheetViews>
    <sheetView showGridLines="0" view="pageBreakPreview" zoomScale="55" zoomScaleNormal="100" zoomScaleSheetLayoutView="55" workbookViewId="0">
      <selection activeCell="A26" sqref="A26:D26"/>
    </sheetView>
  </sheetViews>
  <sheetFormatPr defaultColWidth="11.42578125" defaultRowHeight="18"/>
  <cols>
    <col min="1" max="1" width="30.140625" style="140" customWidth="1"/>
    <col min="2" max="2" width="29.28515625" style="140" customWidth="1"/>
    <col min="3" max="3" width="28.7109375" style="140" customWidth="1"/>
    <col min="4" max="4" width="26.140625" style="140" customWidth="1"/>
    <col min="5" max="5" width="49.85546875" style="140" customWidth="1"/>
    <col min="6" max="6" width="46.85546875" style="140" customWidth="1"/>
    <col min="7" max="7" width="54.5703125" style="140" customWidth="1"/>
    <col min="8" max="8" width="31.7109375" style="140" customWidth="1"/>
    <col min="9" max="9" width="45.42578125" style="140" customWidth="1"/>
    <col min="10" max="10" width="23.42578125" style="140" customWidth="1"/>
    <col min="11" max="11" width="22.5703125" style="140" customWidth="1"/>
    <col min="12" max="12" width="21" style="140" customWidth="1"/>
    <col min="13" max="13" width="6.85546875" style="140" customWidth="1"/>
    <col min="14" max="14" width="6.7109375" style="145" customWidth="1"/>
    <col min="15" max="15" width="22" style="145" customWidth="1"/>
    <col min="16" max="16" width="19" style="145" customWidth="1"/>
    <col min="17" max="18" width="11.42578125" style="145"/>
    <col min="19" max="16384" width="11.42578125" style="140"/>
  </cols>
  <sheetData>
    <row r="1" spans="1:18" s="239" customFormat="1" ht="81.75" customHeight="1">
      <c r="A1" s="1471" t="s">
        <v>479</v>
      </c>
      <c r="B1" s="1471"/>
      <c r="C1" s="1471"/>
      <c r="D1" s="1471"/>
      <c r="E1" s="1471"/>
      <c r="F1" s="1471"/>
      <c r="G1" s="1471"/>
      <c r="H1" s="1471"/>
      <c r="I1" s="1471"/>
      <c r="J1" s="1471"/>
      <c r="K1" s="1471"/>
      <c r="L1" s="1471"/>
      <c r="M1" s="262"/>
      <c r="N1" s="251"/>
      <c r="O1" s="251"/>
      <c r="P1" s="251"/>
      <c r="Q1" s="251"/>
      <c r="R1" s="251"/>
    </row>
    <row r="2" spans="1:18" s="239" customFormat="1" ht="37.5" customHeight="1">
      <c r="A2" s="1485" t="str">
        <f>+'Resumen '!O4</f>
        <v>Período:  Diciembre 2008 - Marzo 2026</v>
      </c>
      <c r="B2" s="1485"/>
      <c r="C2" s="1485"/>
      <c r="D2" s="1485"/>
      <c r="E2" s="1485"/>
      <c r="F2" s="1485"/>
      <c r="G2" s="1485"/>
      <c r="H2" s="1485"/>
      <c r="I2" s="1485"/>
      <c r="J2" s="1485"/>
      <c r="K2" s="1485"/>
      <c r="L2" s="1485"/>
      <c r="M2" s="262"/>
      <c r="N2" s="251"/>
      <c r="O2" s="251"/>
      <c r="P2" s="251"/>
      <c r="Q2" s="251"/>
      <c r="R2" s="251"/>
    </row>
    <row r="3" spans="1:18" ht="15.75" customHeight="1">
      <c r="A3" s="1402" t="s">
        <v>480</v>
      </c>
      <c r="B3" s="1402"/>
      <c r="C3" s="1402"/>
      <c r="D3" s="1402"/>
      <c r="E3" s="1402"/>
      <c r="F3" s="1402"/>
      <c r="G3" s="1402"/>
      <c r="H3" s="1402"/>
      <c r="I3" s="1402"/>
      <c r="J3" s="1402"/>
      <c r="K3" s="1402"/>
      <c r="L3" s="1402"/>
      <c r="M3" s="1402"/>
      <c r="O3" s="357">
        <f>D7-D25</f>
        <v>5.5586230500405565E-2</v>
      </c>
    </row>
    <row r="4" spans="1:18" ht="294" customHeight="1">
      <c r="A4" s="1486" t="s">
        <v>997</v>
      </c>
      <c r="B4" s="1486"/>
      <c r="C4" s="1486"/>
      <c r="D4" s="1486"/>
      <c r="E4" s="1486"/>
      <c r="F4" s="1486"/>
      <c r="G4" s="1486"/>
      <c r="H4" s="1486"/>
      <c r="I4" s="1486"/>
      <c r="J4" s="1486"/>
      <c r="K4" s="1486"/>
      <c r="L4" s="1486"/>
      <c r="M4" s="511"/>
      <c r="O4" s="357"/>
    </row>
    <row r="5" spans="1:18" ht="12.75" customHeight="1">
      <c r="A5" s="511"/>
      <c r="B5" s="511"/>
      <c r="C5" s="511"/>
      <c r="D5" s="511"/>
      <c r="E5" s="511"/>
      <c r="F5" s="511"/>
      <c r="G5" s="511"/>
      <c r="H5" s="511"/>
      <c r="I5" s="511"/>
      <c r="J5" s="511"/>
      <c r="K5" s="511"/>
      <c r="L5" s="511"/>
      <c r="M5" s="511"/>
      <c r="O5" s="357"/>
    </row>
    <row r="6" spans="1:18" ht="63" customHeight="1">
      <c r="A6" s="343" t="s">
        <v>371</v>
      </c>
      <c r="B6" s="344" t="s">
        <v>101</v>
      </c>
      <c r="C6" s="344" t="s">
        <v>478</v>
      </c>
      <c r="D6" s="345" t="s">
        <v>481</v>
      </c>
    </row>
    <row r="7" spans="1:18" ht="23.25">
      <c r="A7" s="890" t="s">
        <v>158</v>
      </c>
      <c r="B7" s="891">
        <v>929743</v>
      </c>
      <c r="C7" s="891">
        <v>1983720</v>
      </c>
      <c r="D7" s="892">
        <f t="shared" ref="D7:D20" si="0">B7/C7</f>
        <v>0.46868660899723752</v>
      </c>
      <c r="O7" s="358"/>
    </row>
    <row r="8" spans="1:18" ht="23.25">
      <c r="A8" s="890" t="s">
        <v>159</v>
      </c>
      <c r="B8" s="891">
        <v>1118293</v>
      </c>
      <c r="C8" s="891">
        <v>2193890</v>
      </c>
      <c r="D8" s="892">
        <f t="shared" si="0"/>
        <v>0.50973066106322562</v>
      </c>
      <c r="N8" s="185"/>
    </row>
    <row r="9" spans="1:18" ht="23.25">
      <c r="A9" s="890" t="s">
        <v>160</v>
      </c>
      <c r="B9" s="891">
        <v>1189601</v>
      </c>
      <c r="C9" s="891">
        <v>2374783</v>
      </c>
      <c r="D9" s="892">
        <f t="shared" si="0"/>
        <v>0.50093040079872564</v>
      </c>
      <c r="O9" s="359" t="e">
        <f>C28-C6</f>
        <v>#VALUE!</v>
      </c>
    </row>
    <row r="10" spans="1:18" ht="23.25">
      <c r="A10" s="890" t="s">
        <v>161</v>
      </c>
      <c r="B10" s="891">
        <v>1242780</v>
      </c>
      <c r="C10" s="891">
        <v>2552974</v>
      </c>
      <c r="D10" s="892">
        <f t="shared" si="0"/>
        <v>0.4867969669883046</v>
      </c>
    </row>
    <row r="11" spans="1:18" ht="23.25">
      <c r="A11" s="890" t="s">
        <v>162</v>
      </c>
      <c r="B11" s="891">
        <v>1291137</v>
      </c>
      <c r="C11" s="891">
        <v>2714449</v>
      </c>
      <c r="D11" s="892">
        <f t="shared" si="0"/>
        <v>0.47565343832210516</v>
      </c>
      <c r="O11" s="185"/>
    </row>
    <row r="12" spans="1:18" ht="23.25">
      <c r="A12" s="890" t="s">
        <v>163</v>
      </c>
      <c r="B12" s="891">
        <v>1376966</v>
      </c>
      <c r="C12" s="891">
        <v>2881130</v>
      </c>
      <c r="D12" s="892">
        <f t="shared" si="0"/>
        <v>0.47792567499557465</v>
      </c>
      <c r="N12" s="357"/>
      <c r="O12" s="360" t="s">
        <v>102</v>
      </c>
      <c r="P12" s="361" t="s">
        <v>101</v>
      </c>
    </row>
    <row r="13" spans="1:18" ht="23.25">
      <c r="A13" s="890" t="s">
        <v>164</v>
      </c>
      <c r="B13" s="891">
        <v>1508392</v>
      </c>
      <c r="C13" s="891">
        <v>3069900</v>
      </c>
      <c r="D13" s="892">
        <f t="shared" si="0"/>
        <v>0.49134890387309033</v>
      </c>
      <c r="O13" s="362">
        <f>C8/C7-1</f>
        <v>0.10594741193313562</v>
      </c>
      <c r="P13" s="363">
        <f>B8/B7-1</f>
        <v>0.20279797750561168</v>
      </c>
    </row>
    <row r="14" spans="1:18" ht="23.25">
      <c r="A14" s="890" t="s">
        <v>165</v>
      </c>
      <c r="B14" s="891">
        <v>1617107</v>
      </c>
      <c r="C14" s="891">
        <v>3269757</v>
      </c>
      <c r="D14" s="892">
        <f t="shared" si="0"/>
        <v>0.49456488662613152</v>
      </c>
      <c r="E14" s="142"/>
      <c r="O14" s="362">
        <f t="shared" ref="O14:O23" si="1">C9/C8-1</f>
        <v>8.245308561504916E-2</v>
      </c>
      <c r="P14" s="363">
        <f t="shared" ref="P14:P23" si="2">B9/B8-1</f>
        <v>6.3765041898679486E-2</v>
      </c>
    </row>
    <row r="15" spans="1:18" ht="23.25">
      <c r="A15" s="890" t="s">
        <v>166</v>
      </c>
      <c r="B15" s="891">
        <v>1725802</v>
      </c>
      <c r="C15" s="891">
        <v>3473894</v>
      </c>
      <c r="D15" s="892">
        <f t="shared" si="0"/>
        <v>0.49679178466585339</v>
      </c>
      <c r="E15" s="142"/>
      <c r="N15" s="364"/>
      <c r="O15" s="362">
        <f t="shared" si="1"/>
        <v>7.503464527074688E-2</v>
      </c>
      <c r="P15" s="363">
        <f t="shared" si="2"/>
        <v>4.4703224022172083E-2</v>
      </c>
    </row>
    <row r="16" spans="1:18" ht="23.25">
      <c r="A16" s="890" t="s">
        <v>167</v>
      </c>
      <c r="B16" s="891">
        <v>1837104</v>
      </c>
      <c r="C16" s="891">
        <v>3703355</v>
      </c>
      <c r="D16" s="892">
        <f t="shared" si="0"/>
        <v>0.49606478449946062</v>
      </c>
      <c r="E16" s="142"/>
      <c r="O16" s="362">
        <f t="shared" si="1"/>
        <v>6.3249762825630107E-2</v>
      </c>
      <c r="P16" s="363">
        <f t="shared" si="2"/>
        <v>3.8910346159416687E-2</v>
      </c>
    </row>
    <row r="17" spans="1:16" ht="23.25">
      <c r="A17" s="890" t="s">
        <v>464</v>
      </c>
      <c r="B17" s="891">
        <v>1935968</v>
      </c>
      <c r="C17" s="891">
        <v>3919943</v>
      </c>
      <c r="D17" s="892">
        <f t="shared" si="0"/>
        <v>0.49387656912358163</v>
      </c>
      <c r="E17" s="263"/>
      <c r="O17" s="362">
        <f t="shared" si="1"/>
        <v>6.1405095472414573E-2</v>
      </c>
      <c r="P17" s="363">
        <f t="shared" si="2"/>
        <v>6.647551731535839E-2</v>
      </c>
    </row>
    <row r="18" spans="1:16" ht="23.25">
      <c r="A18" s="890" t="s">
        <v>465</v>
      </c>
      <c r="B18" s="891">
        <v>1924919</v>
      </c>
      <c r="C18" s="891">
        <v>4133143</v>
      </c>
      <c r="D18" s="892">
        <f t="shared" si="0"/>
        <v>0.46572765568479002</v>
      </c>
      <c r="E18" s="263"/>
      <c r="F18" s="263"/>
      <c r="G18" s="263"/>
      <c r="H18" s="263"/>
      <c r="I18" s="263"/>
      <c r="J18" s="263"/>
      <c r="K18" s="263"/>
      <c r="L18" s="263"/>
      <c r="O18" s="362">
        <f t="shared" si="1"/>
        <v>6.5519431611902323E-2</v>
      </c>
      <c r="P18" s="363">
        <f t="shared" si="2"/>
        <v>9.5446074921239799E-2</v>
      </c>
    </row>
    <row r="19" spans="1:16" ht="23.25">
      <c r="A19" s="890" t="s">
        <v>327</v>
      </c>
      <c r="B19" s="891">
        <v>1747440</v>
      </c>
      <c r="C19" s="891">
        <v>4295419</v>
      </c>
      <c r="D19" s="892">
        <f t="shared" si="0"/>
        <v>0.40681479501766882</v>
      </c>
      <c r="E19" s="263"/>
      <c r="F19" s="263"/>
      <c r="G19" s="263"/>
      <c r="H19" s="263"/>
      <c r="I19" s="263"/>
      <c r="J19" s="263"/>
      <c r="K19" s="263"/>
      <c r="L19" s="263"/>
      <c r="O19" s="362">
        <f t="shared" si="1"/>
        <v>6.5102120590247337E-2</v>
      </c>
      <c r="P19" s="363">
        <f t="shared" si="2"/>
        <v>7.2073439795490746E-2</v>
      </c>
    </row>
    <row r="20" spans="1:16" ht="23.25">
      <c r="A20" s="890" t="s">
        <v>171</v>
      </c>
      <c r="B20" s="891">
        <v>1972032</v>
      </c>
      <c r="C20" s="891">
        <v>4511974</v>
      </c>
      <c r="D20" s="892">
        <f t="shared" si="0"/>
        <v>0.43706634834331937</v>
      </c>
      <c r="E20" s="263"/>
      <c r="F20" s="263"/>
      <c r="G20" s="263"/>
      <c r="H20" s="263"/>
      <c r="I20" s="263"/>
      <c r="J20" s="263"/>
      <c r="K20" s="263"/>
      <c r="L20" s="263"/>
      <c r="O20" s="362">
        <f t="shared" si="1"/>
        <v>6.2431856556924625E-2</v>
      </c>
      <c r="P20" s="363">
        <f t="shared" si="2"/>
        <v>6.721571299858331E-2</v>
      </c>
    </row>
    <row r="21" spans="1:16" ht="23.25">
      <c r="A21" s="890" t="s">
        <v>381</v>
      </c>
      <c r="B21" s="891">
        <v>2020997</v>
      </c>
      <c r="C21" s="891">
        <v>4788859</v>
      </c>
      <c r="D21" s="892">
        <v>0.42202056899148627</v>
      </c>
      <c r="E21" s="263"/>
      <c r="F21" s="142"/>
      <c r="G21" s="142"/>
      <c r="H21" s="142"/>
      <c r="I21" s="142"/>
      <c r="J21" s="142"/>
      <c r="K21" s="142"/>
      <c r="L21" s="263"/>
      <c r="O21" s="362">
        <f t="shared" si="1"/>
        <v>6.6052965346668602E-2</v>
      </c>
      <c r="P21" s="363">
        <f t="shared" si="2"/>
        <v>6.4492914019105285E-2</v>
      </c>
    </row>
    <row r="22" spans="1:16" ht="23.25">
      <c r="A22" s="890" t="s">
        <v>382</v>
      </c>
      <c r="B22" s="893">
        <v>2050266</v>
      </c>
      <c r="C22" s="893">
        <v>5038132</v>
      </c>
      <c r="D22" s="894">
        <f>B22/C22</f>
        <v>0.40694963927106315</v>
      </c>
      <c r="E22" s="263"/>
      <c r="F22" s="263"/>
      <c r="G22" s="263"/>
      <c r="H22" s="263"/>
      <c r="I22" s="263"/>
      <c r="J22" s="263"/>
      <c r="K22" s="263"/>
      <c r="L22" s="263"/>
      <c r="O22" s="362">
        <f t="shared" si="1"/>
        <v>5.8484266293671539E-2</v>
      </c>
      <c r="P22" s="363">
        <f t="shared" si="2"/>
        <v>5.3815135125719671E-2</v>
      </c>
    </row>
    <row r="23" spans="1:16" ht="23.25">
      <c r="A23" s="890" t="s">
        <v>174</v>
      </c>
      <c r="B23" s="893">
        <v>2219499</v>
      </c>
      <c r="C23" s="893">
        <v>5310546</v>
      </c>
      <c r="D23" s="894">
        <f>B23/C23</f>
        <v>0.41794177095914431</v>
      </c>
      <c r="E23" s="263"/>
      <c r="F23" s="263"/>
      <c r="G23" s="263"/>
      <c r="H23" s="263"/>
      <c r="I23" s="263"/>
      <c r="J23" s="263"/>
      <c r="K23" s="263"/>
      <c r="L23" s="263"/>
      <c r="O23" s="362">
        <f t="shared" si="1"/>
        <v>5.4388545955897927E-2</v>
      </c>
      <c r="P23" s="363">
        <f t="shared" si="2"/>
        <v>-5.7072224334286936E-3</v>
      </c>
    </row>
    <row r="24" spans="1:16" ht="23.25">
      <c r="A24" s="890" t="s">
        <v>175</v>
      </c>
      <c r="B24" s="893">
        <v>2308549</v>
      </c>
      <c r="C24" s="1249">
        <v>5578179</v>
      </c>
      <c r="D24" s="894">
        <f>B24/C24</f>
        <v>0.41385351742925425</v>
      </c>
      <c r="E24" s="263"/>
      <c r="F24" s="263"/>
      <c r="G24" s="263"/>
      <c r="H24" s="263"/>
      <c r="I24" s="263"/>
      <c r="J24" s="263"/>
      <c r="K24" s="263"/>
      <c r="L24" s="263"/>
      <c r="O24" s="362"/>
      <c r="P24" s="363"/>
    </row>
    <row r="25" spans="1:16" ht="24" customHeight="1">
      <c r="A25" s="1315" t="s">
        <v>970</v>
      </c>
      <c r="B25" s="893">
        <f>+'Resumen '!D45</f>
        <v>2325278</v>
      </c>
      <c r="C25" s="893">
        <f>+'Resumen '!B45</f>
        <v>5628845</v>
      </c>
      <c r="D25" s="894">
        <f>B25/C25</f>
        <v>0.41310037849683195</v>
      </c>
      <c r="E25" s="263"/>
      <c r="F25" s="263"/>
      <c r="G25" s="263"/>
      <c r="H25" s="263"/>
      <c r="I25" s="263"/>
      <c r="J25" s="263"/>
      <c r="K25" s="263"/>
      <c r="L25" s="263"/>
      <c r="O25" s="362">
        <f>C19/C18-1</f>
        <v>3.9262130538430418E-2</v>
      </c>
      <c r="P25" s="363">
        <f>B19/B18-1</f>
        <v>-9.2200762733392949E-2</v>
      </c>
    </row>
    <row r="26" spans="1:16" ht="20.25">
      <c r="A26" s="1483" t="s">
        <v>482</v>
      </c>
      <c r="B26" s="1484"/>
      <c r="C26" s="1484"/>
      <c r="D26" s="1484"/>
      <c r="E26" s="263"/>
      <c r="F26" s="263"/>
      <c r="G26" s="263"/>
      <c r="H26" s="263"/>
      <c r="I26" s="263"/>
      <c r="J26" s="263"/>
      <c r="K26" s="263"/>
      <c r="L26" s="263"/>
      <c r="O26" s="362">
        <f>C20/C19-1</f>
        <v>5.0415337828509932E-2</v>
      </c>
      <c r="P26" s="363">
        <f>B20/B19-1</f>
        <v>0.12852630133223464</v>
      </c>
    </row>
    <row r="27" spans="1:16">
      <c r="E27" s="263"/>
      <c r="F27" s="263"/>
      <c r="G27" s="263"/>
      <c r="H27" s="263"/>
      <c r="I27" s="263"/>
      <c r="J27" s="263"/>
      <c r="K27" s="263"/>
      <c r="L27" s="263"/>
      <c r="O27" s="362">
        <f>C21/C20-1</f>
        <v>6.1366710003204705E-2</v>
      </c>
      <c r="P27" s="363">
        <f>B21/B20-1</f>
        <v>2.4829718787524824E-2</v>
      </c>
    </row>
    <row r="28" spans="1:16">
      <c r="B28" s="263"/>
      <c r="C28" s="263"/>
      <c r="D28" s="263"/>
      <c r="E28" s="263"/>
      <c r="F28" s="263"/>
      <c r="G28" s="263"/>
      <c r="H28" s="263"/>
      <c r="I28" s="263"/>
      <c r="J28" s="263"/>
      <c r="K28" s="263"/>
      <c r="L28" s="263"/>
      <c r="O28" s="362">
        <f>C22/C21-1</f>
        <v>5.2052691465754197E-2</v>
      </c>
      <c r="P28" s="363">
        <f>B22/B21-1</f>
        <v>1.4482455936352112E-2</v>
      </c>
    </row>
    <row r="29" spans="1:16">
      <c r="B29" s="263"/>
      <c r="C29" s="263"/>
      <c r="D29" s="263"/>
      <c r="E29" s="263"/>
      <c r="F29" s="263"/>
      <c r="G29" s="263"/>
      <c r="H29" s="263"/>
      <c r="I29" s="263"/>
      <c r="J29" s="263"/>
      <c r="K29" s="263"/>
      <c r="L29" s="263"/>
      <c r="O29" s="362">
        <f>C23/C22-1</f>
        <v>5.407043721760374E-2</v>
      </c>
      <c r="P29" s="363">
        <f>B23/B22-1</f>
        <v>8.2541972602579339E-2</v>
      </c>
    </row>
    <row r="30" spans="1:16">
      <c r="B30" s="263"/>
      <c r="C30" s="263"/>
      <c r="D30" s="263"/>
      <c r="E30" s="263"/>
      <c r="F30" s="263"/>
      <c r="G30" s="263"/>
      <c r="H30" s="263"/>
      <c r="I30" s="263"/>
      <c r="J30" s="263"/>
      <c r="K30" s="263"/>
      <c r="L30" s="263"/>
      <c r="O30" s="362">
        <f>C25/C23-1</f>
        <v>5.9937151471807226E-2</v>
      </c>
      <c r="P30" s="363">
        <f>B25/B23-1</f>
        <v>4.7658953664768466E-2</v>
      </c>
    </row>
    <row r="31" spans="1:16">
      <c r="B31" s="263"/>
      <c r="C31" s="263"/>
      <c r="D31" s="263"/>
      <c r="E31" s="263"/>
      <c r="F31" s="263"/>
      <c r="G31" s="263"/>
      <c r="H31" s="263"/>
      <c r="I31" s="263"/>
      <c r="J31" s="263"/>
      <c r="K31" s="263"/>
      <c r="L31" s="263"/>
      <c r="O31" s="362"/>
      <c r="P31" s="363"/>
    </row>
    <row r="32" spans="1:16">
      <c r="B32" s="263"/>
      <c r="C32" s="263"/>
      <c r="D32" s="263"/>
      <c r="E32" s="263"/>
      <c r="F32" s="263"/>
      <c r="G32" s="263"/>
      <c r="H32" s="263"/>
      <c r="I32" s="263"/>
      <c r="J32" s="263"/>
      <c r="K32" s="263"/>
      <c r="L32" s="263"/>
      <c r="O32" s="365">
        <f>AVERAGE(O13:O30)</f>
        <v>6.3363155646917579E-2</v>
      </c>
      <c r="P32" s="365">
        <f>AVERAGE(P13:P30)</f>
        <v>5.704863534811852E-2</v>
      </c>
    </row>
    <row r="33" spans="2:15">
      <c r="B33" s="263"/>
      <c r="C33" s="263"/>
      <c r="D33" s="263"/>
      <c r="E33" s="263"/>
      <c r="F33" s="263"/>
      <c r="G33" s="263"/>
      <c r="H33" s="263"/>
      <c r="I33" s="263"/>
      <c r="J33" s="263"/>
      <c r="K33" s="263"/>
      <c r="L33" s="263"/>
      <c r="O33" s="185"/>
    </row>
    <row r="34" spans="2:15">
      <c r="B34" s="263"/>
      <c r="C34" s="263"/>
      <c r="D34" s="263"/>
      <c r="E34" s="263"/>
      <c r="F34" s="263"/>
      <c r="G34" s="263"/>
      <c r="H34" s="263"/>
      <c r="I34" s="263"/>
      <c r="J34" s="263"/>
      <c r="K34" s="263"/>
      <c r="L34" s="263"/>
      <c r="O34" s="185"/>
    </row>
    <row r="35" spans="2:15">
      <c r="B35" s="263"/>
      <c r="C35" s="263"/>
      <c r="D35" s="263"/>
      <c r="E35" s="263"/>
      <c r="F35" s="263"/>
      <c r="G35" s="263"/>
      <c r="H35" s="263"/>
      <c r="I35" s="263"/>
      <c r="J35" s="263"/>
      <c r="K35" s="263"/>
      <c r="L35" s="263"/>
    </row>
    <row r="36" spans="2:15">
      <c r="B36" s="263"/>
      <c r="C36" s="263"/>
      <c r="D36" s="263"/>
      <c r="E36" s="263"/>
      <c r="F36" s="263"/>
      <c r="G36" s="263"/>
      <c r="H36" s="263"/>
      <c r="I36" s="263"/>
      <c r="J36" s="263"/>
      <c r="K36" s="263"/>
      <c r="L36" s="263"/>
      <c r="O36" s="357">
        <f>+B25/C25</f>
        <v>0.41310037849683195</v>
      </c>
    </row>
    <row r="37" spans="2:15">
      <c r="B37" s="263"/>
      <c r="C37" s="263"/>
      <c r="D37" s="263"/>
      <c r="E37" s="263"/>
      <c r="F37" s="263"/>
      <c r="G37" s="263"/>
      <c r="H37" s="263"/>
      <c r="I37" s="263"/>
      <c r="J37" s="263"/>
      <c r="K37" s="263"/>
      <c r="L37" s="263"/>
      <c r="O37" s="357">
        <v>0.58899999999999997</v>
      </c>
    </row>
    <row r="38" spans="2:15">
      <c r="B38" s="263"/>
      <c r="C38" s="263"/>
      <c r="D38" s="263"/>
      <c r="E38" s="263"/>
      <c r="F38" s="263"/>
      <c r="G38" s="263"/>
      <c r="H38" s="263"/>
      <c r="I38" s="263"/>
      <c r="J38" s="263"/>
      <c r="K38" s="263"/>
      <c r="L38" s="263"/>
      <c r="O38" s="357">
        <f>+O37-O36</f>
        <v>0.17589962150316801</v>
      </c>
    </row>
    <row r="39" spans="2:15">
      <c r="B39" s="263"/>
      <c r="C39" s="263"/>
      <c r="D39" s="263"/>
      <c r="E39" s="263"/>
    </row>
    <row r="40" spans="2:15">
      <c r="B40" s="263"/>
      <c r="C40" s="263"/>
      <c r="D40" s="263"/>
    </row>
    <row r="41" spans="2:15">
      <c r="B41" s="263"/>
      <c r="C41" s="263"/>
      <c r="D41" s="263"/>
    </row>
    <row r="42" spans="2:15">
      <c r="B42" s="263"/>
      <c r="C42" s="263"/>
      <c r="D42" s="263"/>
    </row>
    <row r="43" spans="2:15">
      <c r="B43" s="263"/>
      <c r="C43" s="263"/>
      <c r="D43" s="263"/>
    </row>
  </sheetData>
  <mergeCells count="5">
    <mergeCell ref="A3:M3"/>
    <mergeCell ref="A26:D26"/>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5">
    <tabColor theme="6" tint="-0.249977111117893"/>
    <pageSetUpPr fitToPage="1"/>
  </sheetPr>
  <dimension ref="A1:N47"/>
  <sheetViews>
    <sheetView showGridLines="0" view="pageBreakPreview" zoomScale="40" zoomScaleNormal="85" zoomScaleSheetLayoutView="40" workbookViewId="0">
      <selection activeCell="A5" sqref="A5"/>
    </sheetView>
  </sheetViews>
  <sheetFormatPr defaultColWidth="11.42578125" defaultRowHeight="14.25"/>
  <cols>
    <col min="1" max="1" width="32.7109375" style="140" customWidth="1"/>
    <col min="2" max="2" width="33.140625" style="140" customWidth="1"/>
    <col min="3" max="3" width="33.28515625" style="140" customWidth="1"/>
    <col min="4" max="4" width="36.42578125" style="140" customWidth="1"/>
    <col min="5" max="5" width="27" style="140" customWidth="1"/>
    <col min="6" max="8" width="39.42578125" style="140" customWidth="1"/>
    <col min="9" max="9" width="49.5703125" style="140" customWidth="1"/>
    <col min="10" max="10" width="49.85546875" style="140" customWidth="1"/>
    <col min="11" max="11" width="26.42578125" style="140" customWidth="1"/>
    <col min="12" max="14" width="15" style="140" customWidth="1"/>
    <col min="15" max="16384" width="11.42578125" style="140"/>
  </cols>
  <sheetData>
    <row r="1" spans="1:14" s="239" customFormat="1" ht="87" customHeight="1">
      <c r="A1" s="1487" t="s">
        <v>33</v>
      </c>
      <c r="B1" s="1487"/>
      <c r="C1" s="1487"/>
      <c r="D1" s="1487"/>
      <c r="E1" s="1487"/>
      <c r="F1" s="1487"/>
      <c r="G1" s="1487"/>
      <c r="H1" s="1487"/>
      <c r="I1" s="1487"/>
      <c r="J1" s="1487"/>
      <c r="K1" s="1487"/>
      <c r="L1" s="1487"/>
      <c r="M1" s="1487"/>
      <c r="N1" s="1487"/>
    </row>
    <row r="2" spans="1:14" s="239" customFormat="1" ht="66" customHeight="1">
      <c r="A2" s="1489" t="str">
        <f>+'Resumen '!O4</f>
        <v>Período:  Diciembre 2008 - Marzo 2026</v>
      </c>
      <c r="B2" s="1489"/>
      <c r="C2" s="1489"/>
      <c r="D2" s="1489"/>
      <c r="E2" s="1489"/>
      <c r="F2" s="1489"/>
      <c r="G2" s="1489"/>
      <c r="H2" s="1489"/>
      <c r="I2" s="1489"/>
      <c r="J2" s="1489"/>
      <c r="K2" s="1489"/>
      <c r="L2" s="1489"/>
      <c r="M2" s="1489"/>
      <c r="N2" s="1489"/>
    </row>
    <row r="3" spans="1:14" ht="12" customHeight="1">
      <c r="A3" s="213"/>
      <c r="B3" s="213"/>
      <c r="C3" s="213"/>
      <c r="D3" s="213"/>
      <c r="E3" s="213"/>
      <c r="F3" s="213"/>
      <c r="G3" s="213"/>
      <c r="H3" s="213"/>
      <c r="I3" s="213"/>
      <c r="J3" s="213"/>
      <c r="K3" s="213"/>
      <c r="L3" s="213"/>
      <c r="M3" s="213"/>
      <c r="N3" s="213"/>
    </row>
    <row r="4" spans="1:14" ht="409.5" customHeight="1">
      <c r="A4" s="1490" t="s">
        <v>998</v>
      </c>
      <c r="B4" s="1491"/>
      <c r="C4" s="1491"/>
      <c r="D4" s="1491"/>
      <c r="E4" s="1491"/>
      <c r="F4" s="1491"/>
      <c r="G4" s="1491"/>
      <c r="H4" s="1491"/>
      <c r="I4" s="1491"/>
      <c r="J4" s="1491"/>
      <c r="K4" s="1491"/>
      <c r="L4" s="1491"/>
      <c r="M4" s="1491"/>
      <c r="N4" s="1491"/>
    </row>
    <row r="5" spans="1:14" ht="67.5" customHeight="1">
      <c r="A5" s="302" t="s">
        <v>129</v>
      </c>
      <c r="B5" s="303" t="s">
        <v>483</v>
      </c>
      <c r="C5" s="303" t="s">
        <v>484</v>
      </c>
      <c r="D5" s="304" t="s">
        <v>485</v>
      </c>
      <c r="G5" s="214"/>
      <c r="H5" s="215"/>
      <c r="I5" s="215"/>
      <c r="J5" s="215"/>
      <c r="K5" s="215"/>
    </row>
    <row r="6" spans="1:14" ht="26.25">
      <c r="A6" s="895" t="s">
        <v>158</v>
      </c>
      <c r="B6" s="896">
        <f>+'2. SVDS'!B7</f>
        <v>929743</v>
      </c>
      <c r="C6" s="896">
        <v>1566047</v>
      </c>
      <c r="D6" s="897">
        <f t="shared" ref="D6:D22" si="0">B6/C6</f>
        <v>0.59368780119626041</v>
      </c>
      <c r="G6" s="216"/>
      <c r="H6" s="217"/>
      <c r="I6" s="218"/>
      <c r="J6" s="219"/>
      <c r="K6" s="220"/>
    </row>
    <row r="7" spans="1:14" ht="26.25">
      <c r="A7" s="895" t="s">
        <v>159</v>
      </c>
      <c r="B7" s="896">
        <f>+'2. SVDS'!B8</f>
        <v>1118293</v>
      </c>
      <c r="C7" s="896">
        <v>1560994</v>
      </c>
      <c r="D7" s="897">
        <f t="shared" si="0"/>
        <v>0.71639801306090867</v>
      </c>
      <c r="G7" s="216"/>
      <c r="H7" s="217"/>
      <c r="I7" s="218"/>
      <c r="J7" s="219"/>
      <c r="K7" s="220"/>
    </row>
    <row r="8" spans="1:14" ht="26.25">
      <c r="A8" s="895" t="s">
        <v>160</v>
      </c>
      <c r="B8" s="896">
        <f>+'2. SVDS'!B9</f>
        <v>1189601</v>
      </c>
      <c r="C8" s="896">
        <v>1631129</v>
      </c>
      <c r="D8" s="897">
        <f t="shared" si="0"/>
        <v>0.72931141559006063</v>
      </c>
      <c r="G8" s="216"/>
      <c r="H8" s="217"/>
      <c r="I8" s="218"/>
      <c r="J8" s="219"/>
      <c r="K8" s="220"/>
    </row>
    <row r="9" spans="1:14" ht="26.25">
      <c r="A9" s="895" t="s">
        <v>161</v>
      </c>
      <c r="B9" s="896">
        <f>+'2. SVDS'!B10</f>
        <v>1242780</v>
      </c>
      <c r="C9" s="896">
        <v>1686216</v>
      </c>
      <c r="D9" s="897">
        <f t="shared" si="0"/>
        <v>0.73702301484507327</v>
      </c>
      <c r="G9" s="216"/>
      <c r="H9" s="217"/>
      <c r="I9" s="218"/>
      <c r="J9" s="219"/>
      <c r="K9" s="220"/>
    </row>
    <row r="10" spans="1:14" ht="26.25">
      <c r="A10" s="895" t="s">
        <v>162</v>
      </c>
      <c r="B10" s="896">
        <f>+'2. SVDS'!B11</f>
        <v>1291137</v>
      </c>
      <c r="C10" s="896">
        <v>1716228</v>
      </c>
      <c r="D10" s="897">
        <f t="shared" si="0"/>
        <v>0.75231088177095351</v>
      </c>
      <c r="E10" s="4"/>
      <c r="G10" s="216"/>
      <c r="H10" s="217"/>
      <c r="I10" s="217"/>
      <c r="J10" s="217"/>
      <c r="K10" s="217"/>
      <c r="L10" s="217"/>
    </row>
    <row r="11" spans="1:14" ht="26.25">
      <c r="A11" s="895" t="s">
        <v>163</v>
      </c>
      <c r="B11" s="896">
        <f>+'2. SVDS'!B12</f>
        <v>1376966</v>
      </c>
      <c r="C11" s="896">
        <v>1769801</v>
      </c>
      <c r="D11" s="897">
        <f t="shared" si="0"/>
        <v>0.77803436657567715</v>
      </c>
      <c r="E11" s="5"/>
      <c r="G11" s="216"/>
      <c r="H11" s="217"/>
      <c r="I11" s="217"/>
      <c r="J11" s="217"/>
      <c r="K11" s="217"/>
      <c r="L11" s="217"/>
    </row>
    <row r="12" spans="1:14" ht="26.25">
      <c r="A12" s="895" t="s">
        <v>164</v>
      </c>
      <c r="B12" s="896">
        <f>+'2. SVDS'!B13</f>
        <v>1508392</v>
      </c>
      <c r="C12" s="896">
        <v>1853784.4208326</v>
      </c>
      <c r="D12" s="897">
        <f t="shared" si="0"/>
        <v>0.81368253128512535</v>
      </c>
      <c r="E12" s="5"/>
      <c r="G12" s="216"/>
    </row>
    <row r="13" spans="1:14" ht="26.25">
      <c r="A13" s="895" t="s">
        <v>165</v>
      </c>
      <c r="B13" s="896">
        <f>+'2. SVDS'!B14</f>
        <v>1617107</v>
      </c>
      <c r="C13" s="896">
        <v>1939410.7036625701</v>
      </c>
      <c r="D13" s="897">
        <f t="shared" si="0"/>
        <v>0.83381358932695337</v>
      </c>
      <c r="E13" s="5"/>
      <c r="F13" s="5"/>
      <c r="G13" s="5"/>
    </row>
    <row r="14" spans="1:14" ht="26.25">
      <c r="A14" s="895" t="s">
        <v>166</v>
      </c>
      <c r="B14" s="896">
        <f>+'2. SVDS'!B15</f>
        <v>1725802</v>
      </c>
      <c r="C14" s="896">
        <v>2012995.43601726</v>
      </c>
      <c r="D14" s="897">
        <f t="shared" si="0"/>
        <v>0.85733030940920751</v>
      </c>
      <c r="E14" s="5"/>
      <c r="F14" s="5"/>
      <c r="G14" s="5"/>
    </row>
    <row r="15" spans="1:14" ht="26.25">
      <c r="A15" s="895" t="s">
        <v>167</v>
      </c>
      <c r="B15" s="896">
        <f>+'2. SVDS'!B16</f>
        <v>1837104</v>
      </c>
      <c r="C15" s="896">
        <v>2050906.62490762</v>
      </c>
      <c r="D15" s="897">
        <f t="shared" si="0"/>
        <v>0.89575214087708632</v>
      </c>
      <c r="E15" s="74"/>
      <c r="F15" s="5"/>
      <c r="G15" s="5"/>
    </row>
    <row r="16" spans="1:14" ht="26.25">
      <c r="A16" s="895" t="s">
        <v>464</v>
      </c>
      <c r="B16" s="896">
        <f>+'2. SVDS'!B17</f>
        <v>1935968</v>
      </c>
      <c r="C16" s="896">
        <v>2202518.1965998798</v>
      </c>
      <c r="D16" s="897">
        <f t="shared" si="0"/>
        <v>0.87897934418368728</v>
      </c>
      <c r="E16" s="5"/>
      <c r="F16" s="5"/>
      <c r="G16" s="5"/>
      <c r="I16" s="6"/>
      <c r="J16"/>
    </row>
    <row r="17" spans="1:9" ht="26.25">
      <c r="A17" s="895" t="s">
        <v>465</v>
      </c>
      <c r="B17" s="896">
        <f>+'2. SVDS'!B18</f>
        <v>1924919</v>
      </c>
      <c r="C17" s="896">
        <v>2299463.3115164302</v>
      </c>
      <c r="D17" s="897">
        <f t="shared" si="0"/>
        <v>0.8371166395042724</v>
      </c>
      <c r="E17" s="5"/>
      <c r="F17" s="5"/>
      <c r="G17" s="5"/>
      <c r="I17" s="6"/>
    </row>
    <row r="18" spans="1:9" ht="26.25">
      <c r="A18" s="895" t="s">
        <v>327</v>
      </c>
      <c r="B18" s="896">
        <f>+'2. SVDS'!B19</f>
        <v>1747440</v>
      </c>
      <c r="C18" s="896">
        <v>2045876.3979077199</v>
      </c>
      <c r="D18" s="897">
        <f t="shared" si="0"/>
        <v>0.85412784554681531</v>
      </c>
      <c r="E18" s="5"/>
      <c r="F18" s="5"/>
      <c r="G18" s="5"/>
      <c r="I18" s="6"/>
    </row>
    <row r="19" spans="1:9" ht="26.25">
      <c r="A19" s="895" t="s">
        <v>171</v>
      </c>
      <c r="B19" s="896">
        <f>+'2. SVDS'!B20</f>
        <v>1972032</v>
      </c>
      <c r="C19" s="898">
        <v>2170910.4636014798</v>
      </c>
      <c r="D19" s="897">
        <f t="shared" si="0"/>
        <v>0.90838937536302355</v>
      </c>
      <c r="E19" s="5"/>
      <c r="F19" s="5"/>
      <c r="G19" s="5"/>
      <c r="I19" s="6"/>
    </row>
    <row r="20" spans="1:9" ht="26.25">
      <c r="A20" s="895" t="s">
        <v>381</v>
      </c>
      <c r="B20" s="896">
        <f>+'2. SVDS'!B21</f>
        <v>2020997</v>
      </c>
      <c r="C20" s="898">
        <v>2253696.5098291901</v>
      </c>
      <c r="D20" s="897">
        <f t="shared" si="0"/>
        <v>0.89674762825682031</v>
      </c>
      <c r="E20" s="5"/>
      <c r="F20" s="5"/>
      <c r="G20" s="5"/>
      <c r="I20" s="6"/>
    </row>
    <row r="21" spans="1:9" ht="26.25">
      <c r="A21" s="895" t="s">
        <v>382</v>
      </c>
      <c r="B21" s="896">
        <f>+'2. SVDS'!B22</f>
        <v>2050266</v>
      </c>
      <c r="C21" s="898">
        <v>2308209</v>
      </c>
      <c r="D21" s="897">
        <f t="shared" si="0"/>
        <v>0.88824972088749332</v>
      </c>
      <c r="E21" s="5"/>
      <c r="F21" s="5"/>
      <c r="G21" s="5"/>
      <c r="I21" s="6"/>
    </row>
    <row r="22" spans="1:9" ht="26.25">
      <c r="A22" s="895" t="s">
        <v>174</v>
      </c>
      <c r="B22" s="896">
        <f>+'2. SVDS'!B23</f>
        <v>2219499</v>
      </c>
      <c r="C22" s="898">
        <v>2445484</v>
      </c>
      <c r="D22" s="897">
        <f t="shared" si="0"/>
        <v>0.90759088998333259</v>
      </c>
      <c r="E22" s="5"/>
      <c r="F22" s="5"/>
      <c r="G22" s="5"/>
      <c r="I22" s="6"/>
    </row>
    <row r="23" spans="1:9" ht="26.25">
      <c r="A23" s="895" t="s">
        <v>175</v>
      </c>
      <c r="B23" s="896">
        <f>+'2. SVDS'!B24</f>
        <v>2308549</v>
      </c>
      <c r="C23" s="1250">
        <v>2546027.3756388999</v>
      </c>
      <c r="D23" s="1251">
        <f>B23/C23</f>
        <v>0.90672591429646077</v>
      </c>
      <c r="E23" s="5"/>
      <c r="F23" s="5"/>
      <c r="G23" s="5"/>
      <c r="I23" s="6"/>
    </row>
    <row r="24" spans="1:9" ht="26.25">
      <c r="A24" s="895" t="s">
        <v>970</v>
      </c>
      <c r="B24" s="896">
        <f>+'2. SVDS'!B25</f>
        <v>2325278</v>
      </c>
      <c r="C24" s="898">
        <f>+'Resumen '!B68</f>
        <v>2546027.3756388999</v>
      </c>
      <c r="D24" s="897">
        <f>B24/C24</f>
        <v>0.91329654278226091</v>
      </c>
      <c r="E24" s="5"/>
      <c r="F24" s="5"/>
      <c r="G24" s="5"/>
      <c r="I24" s="6"/>
    </row>
    <row r="25" spans="1:9" ht="80.25" customHeight="1">
      <c r="A25" s="1488" t="s">
        <v>486</v>
      </c>
      <c r="B25" s="1488"/>
      <c r="C25" s="1488"/>
      <c r="D25" s="1488"/>
    </row>
    <row r="41" ht="50.25" customHeight="1"/>
    <row r="47" ht="68.25" customHeight="1"/>
  </sheetData>
  <mergeCells count="4">
    <mergeCell ref="A1:N1"/>
    <mergeCell ref="A25:D25"/>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6">
    <tabColor theme="6" tint="-0.249977111117893"/>
    <pageSetUpPr fitToPage="1"/>
  </sheetPr>
  <dimension ref="A1:M50"/>
  <sheetViews>
    <sheetView showGridLines="0" view="pageBreakPreview" zoomScale="55" zoomScaleNormal="100" zoomScaleSheetLayoutView="55" workbookViewId="0">
      <selection activeCell="A5" sqref="A5"/>
    </sheetView>
  </sheetViews>
  <sheetFormatPr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38" customFormat="1" ht="71.25" customHeight="1">
      <c r="A1" s="1493" t="s">
        <v>487</v>
      </c>
      <c r="B1" s="1493"/>
      <c r="C1" s="1493"/>
      <c r="D1" s="1493"/>
      <c r="E1" s="1493"/>
      <c r="F1" s="1493"/>
      <c r="G1" s="1493"/>
      <c r="H1" s="1493"/>
      <c r="I1" s="1493"/>
      <c r="J1" s="1493"/>
      <c r="K1" s="1493"/>
      <c r="L1" s="1493"/>
    </row>
    <row r="2" spans="1:13" s="238" customFormat="1" ht="36.75" customHeight="1">
      <c r="A2" s="1493" t="str">
        <f>+'Resumen '!O3</f>
        <v>Período: Marzo 2026</v>
      </c>
      <c r="B2" s="1493"/>
      <c r="C2" s="1493"/>
      <c r="D2" s="1493"/>
      <c r="E2" s="1493"/>
      <c r="F2" s="1493"/>
      <c r="G2" s="1493"/>
      <c r="H2" s="1493"/>
      <c r="I2" s="1493"/>
      <c r="J2" s="1493"/>
      <c r="K2" s="1493"/>
      <c r="L2" s="1493"/>
    </row>
    <row r="3" spans="1:13" ht="9.75" customHeight="1">
      <c r="A3" s="1492"/>
      <c r="B3" s="1492"/>
      <c r="C3" s="1492"/>
      <c r="D3" s="1492"/>
      <c r="E3" s="1492"/>
      <c r="F3" s="1492"/>
      <c r="G3" s="1492"/>
      <c r="H3" s="194"/>
      <c r="I3" s="194"/>
      <c r="J3" s="194"/>
      <c r="K3" s="194"/>
      <c r="L3" s="194"/>
    </row>
    <row r="4" spans="1:13" ht="327" customHeight="1">
      <c r="A4" s="1494" t="s">
        <v>999</v>
      </c>
      <c r="B4" s="1494"/>
      <c r="C4" s="1494"/>
      <c r="D4" s="1494"/>
      <c r="E4" s="1494"/>
      <c r="F4" s="1494"/>
      <c r="G4" s="1494"/>
      <c r="H4" s="1494"/>
      <c r="I4" s="1494"/>
      <c r="J4" s="1494"/>
      <c r="K4" s="1494"/>
      <c r="L4" s="1494"/>
    </row>
    <row r="5" spans="1:13" ht="15" customHeight="1">
      <c r="A5" s="194"/>
      <c r="B5" s="194"/>
      <c r="C5" s="194"/>
      <c r="D5" s="194"/>
      <c r="E5" s="194"/>
      <c r="F5" s="194"/>
      <c r="G5" s="194"/>
      <c r="H5" s="194"/>
      <c r="I5" s="194"/>
      <c r="J5" s="194"/>
      <c r="K5" s="194"/>
      <c r="L5" s="194"/>
    </row>
    <row r="6" spans="1:13" s="374" customFormat="1" ht="30.75" customHeight="1">
      <c r="A6" s="899" t="s">
        <v>488</v>
      </c>
      <c r="B6" s="899" t="s">
        <v>101</v>
      </c>
      <c r="C6" s="899" t="s">
        <v>100</v>
      </c>
      <c r="D6" s="581"/>
      <c r="E6" s="581"/>
      <c r="F6" s="581"/>
      <c r="G6" s="582"/>
      <c r="H6" s="582"/>
      <c r="I6" s="582"/>
      <c r="J6" s="582"/>
      <c r="K6" s="582"/>
      <c r="L6" s="582"/>
    </row>
    <row r="7" spans="1:13" s="374" customFormat="1" ht="29.25">
      <c r="A7" s="900" t="s">
        <v>489</v>
      </c>
      <c r="B7" s="901">
        <f>+'Resumen '!I21</f>
        <v>36795</v>
      </c>
      <c r="C7" s="902">
        <f>+Tabla5759[[#This Row],[Cotizantes]]/B17</f>
        <v>1.5823914387871042E-2</v>
      </c>
      <c r="D7" s="583"/>
      <c r="E7" s="583"/>
      <c r="F7" s="583"/>
      <c r="G7" s="582"/>
      <c r="H7" s="582"/>
      <c r="I7" s="582"/>
      <c r="J7" s="582"/>
      <c r="K7" s="582"/>
      <c r="L7" s="582"/>
      <c r="M7" s="584">
        <f>+C9+C10</f>
        <v>0.29714210515903905</v>
      </c>
    </row>
    <row r="8" spans="1:13" s="374" customFormat="1" ht="29.25">
      <c r="A8" s="903" t="s">
        <v>490</v>
      </c>
      <c r="B8" s="901">
        <f>+'Resumen '!I22</f>
        <v>254164</v>
      </c>
      <c r="C8" s="902">
        <f>+Tabla5759[[#This Row],[Cotizantes]]/B17</f>
        <v>0.10930477990158596</v>
      </c>
      <c r="D8" s="583"/>
      <c r="E8" s="583"/>
      <c r="F8" s="583"/>
      <c r="G8" s="582"/>
      <c r="H8" s="582"/>
      <c r="I8" s="582"/>
      <c r="J8" s="582"/>
      <c r="K8" s="582"/>
      <c r="L8" s="582"/>
      <c r="M8" s="584">
        <f>+Tabla5759[[#This Row],[%]]</f>
        <v>0.10930477990158596</v>
      </c>
    </row>
    <row r="9" spans="1:13" s="374" customFormat="1" ht="29.25">
      <c r="A9" s="903" t="s">
        <v>491</v>
      </c>
      <c r="B9" s="901">
        <f>+'Resumen '!I23</f>
        <v>338126</v>
      </c>
      <c r="C9" s="902">
        <f>+Tabla5759[[#This Row],[Cotizantes]]/B17</f>
        <v>0.14541315059962723</v>
      </c>
      <c r="D9" s="583"/>
      <c r="E9" s="583"/>
      <c r="F9" s="583"/>
      <c r="G9" s="582"/>
      <c r="H9" s="582"/>
      <c r="I9" s="582"/>
      <c r="J9" s="582"/>
      <c r="K9" s="582"/>
      <c r="L9" s="582"/>
      <c r="M9" s="584">
        <f>+C11</f>
        <v>0.13466389825216599</v>
      </c>
    </row>
    <row r="10" spans="1:13" s="374" customFormat="1" ht="29.25">
      <c r="A10" s="903" t="s">
        <v>492</v>
      </c>
      <c r="B10" s="901">
        <f>+'Resumen '!I24</f>
        <v>352812</v>
      </c>
      <c r="C10" s="902">
        <f>+Tabla5759[[#This Row],[Cotizantes]]/B17</f>
        <v>0.15172895455941182</v>
      </c>
      <c r="D10" s="583"/>
      <c r="E10" s="583"/>
      <c r="F10" s="583"/>
      <c r="G10" s="582"/>
      <c r="H10" s="582"/>
      <c r="I10" s="582"/>
      <c r="J10" s="582"/>
      <c r="K10" s="582"/>
      <c r="L10" s="582"/>
      <c r="M10" s="584"/>
    </row>
    <row r="11" spans="1:13" s="374" customFormat="1" ht="29.25">
      <c r="A11" s="903" t="s">
        <v>493</v>
      </c>
      <c r="B11" s="901">
        <f>+'Resumen '!I25</f>
        <v>313131</v>
      </c>
      <c r="C11" s="902">
        <f>+Tabla5759[[#This Row],[Cotizantes]]/B17</f>
        <v>0.13466389825216599</v>
      </c>
      <c r="D11" s="583"/>
      <c r="E11" s="583"/>
      <c r="F11" s="583"/>
      <c r="G11" s="582"/>
      <c r="H11" s="582"/>
      <c r="I11" s="582"/>
      <c r="J11" s="582"/>
      <c r="K11" s="582"/>
      <c r="L11" s="582"/>
      <c r="M11" s="584">
        <f>+C14+C15+C16</f>
        <v>0.23152328452769949</v>
      </c>
    </row>
    <row r="12" spans="1:13" s="374" customFormat="1" ht="29.25">
      <c r="A12" s="903" t="s">
        <v>494</v>
      </c>
      <c r="B12" s="901">
        <f>+'Resumen '!I26</f>
        <v>262359</v>
      </c>
      <c r="C12" s="902">
        <f>+Tabla5759[[#This Row],[Cotizantes]]/B17</f>
        <v>0.11282908968304005</v>
      </c>
      <c r="D12" s="583"/>
      <c r="E12" s="583"/>
      <c r="F12" s="583"/>
      <c r="G12" s="582"/>
      <c r="H12" s="582" t="s">
        <v>1</v>
      </c>
      <c r="I12" s="582"/>
      <c r="J12" s="582"/>
      <c r="K12" s="582"/>
      <c r="L12" s="582"/>
      <c r="M12" s="584">
        <f>+C7</f>
        <v>1.5823914387871042E-2</v>
      </c>
    </row>
    <row r="13" spans="1:13" s="374" customFormat="1" ht="29.25">
      <c r="A13" s="903" t="s">
        <v>495</v>
      </c>
      <c r="B13" s="901">
        <f>+'Resumen '!I27</f>
        <v>229535</v>
      </c>
      <c r="C13" s="902">
        <f>+Tabla5759[[#This Row],[Cotizantes]]/B17</f>
        <v>9.8712928088598439E-2</v>
      </c>
      <c r="D13" s="583"/>
      <c r="E13" s="583"/>
      <c r="F13" s="583"/>
      <c r="G13" s="582"/>
      <c r="H13" s="582"/>
      <c r="I13" s="582"/>
      <c r="J13" s="582"/>
      <c r="K13" s="582"/>
      <c r="L13" s="582"/>
      <c r="M13" s="584"/>
    </row>
    <row r="14" spans="1:13" s="374" customFormat="1" ht="29.25">
      <c r="A14" s="903" t="s">
        <v>496</v>
      </c>
      <c r="B14" s="901">
        <f>+'Resumen '!I28</f>
        <v>181353</v>
      </c>
      <c r="C14" s="902">
        <f>+Tabla5759[[#This Row],[Cotizantes]]/B17</f>
        <v>7.7991964831731944E-2</v>
      </c>
      <c r="D14" s="585"/>
      <c r="E14" s="585"/>
      <c r="F14" s="585"/>
      <c r="G14" s="582"/>
      <c r="H14" s="582"/>
      <c r="I14" s="582"/>
      <c r="J14" s="582"/>
      <c r="K14" s="582"/>
      <c r="L14" s="582"/>
      <c r="M14" s="584"/>
    </row>
    <row r="15" spans="1:13" s="374" customFormat="1" ht="29.25">
      <c r="A15" s="903" t="s">
        <v>497</v>
      </c>
      <c r="B15" s="901">
        <f>+'Resumen '!I29</f>
        <v>145087</v>
      </c>
      <c r="C15" s="902">
        <f>+Tabla5759[[#This Row],[Cotizantes]]/B17</f>
        <v>6.2395550123469111E-2</v>
      </c>
      <c r="D15" s="583"/>
      <c r="E15" s="583"/>
      <c r="F15" s="583"/>
      <c r="G15" s="582"/>
      <c r="H15" s="582"/>
      <c r="I15" s="582"/>
      <c r="J15" s="582"/>
      <c r="K15" s="582"/>
      <c r="L15" s="582"/>
      <c r="M15" s="584"/>
    </row>
    <row r="16" spans="1:13" s="374" customFormat="1" ht="29.25">
      <c r="A16" s="903" t="s">
        <v>498</v>
      </c>
      <c r="B16" s="901">
        <f>+'Resumen '!I30</f>
        <v>211916</v>
      </c>
      <c r="C16" s="902">
        <f>+Tabla5759[[#This Row],[Cotizantes]]/B17</f>
        <v>9.1135769572498429E-2</v>
      </c>
      <c r="D16" s="583"/>
      <c r="E16" s="583"/>
      <c r="F16" s="583"/>
      <c r="G16" s="582"/>
      <c r="H16" s="582"/>
      <c r="I16" s="582"/>
      <c r="J16" s="582"/>
      <c r="K16" s="582"/>
      <c r="L16" s="582"/>
      <c r="M16" s="584"/>
    </row>
    <row r="17" spans="1:13" s="374" customFormat="1" ht="29.25">
      <c r="A17" s="904" t="s">
        <v>90</v>
      </c>
      <c r="B17" s="905">
        <f>SUM(B7:B16)</f>
        <v>2325278</v>
      </c>
      <c r="C17" s="906">
        <v>1</v>
      </c>
      <c r="D17" s="583"/>
      <c r="E17" s="583"/>
      <c r="F17" s="583"/>
      <c r="G17" s="582"/>
      <c r="H17" s="582"/>
      <c r="I17" s="582"/>
      <c r="J17" s="582"/>
      <c r="K17" s="582"/>
      <c r="L17" s="582"/>
      <c r="M17" s="584">
        <f>+Tabla5759[[#This Row],[Cotizantes]]-'2. SVDS'!B25</f>
        <v>0</v>
      </c>
    </row>
    <row r="18" spans="1:13" s="374" customFormat="1" ht="30.75" customHeight="1">
      <c r="A18" s="586" t="s">
        <v>499</v>
      </c>
      <c r="B18" s="375"/>
      <c r="C18" s="375"/>
      <c r="D18" s="375"/>
      <c r="E18" s="375"/>
      <c r="F18" s="375"/>
      <c r="M18" s="584"/>
    </row>
    <row r="19" spans="1:13" ht="23.25" customHeight="1">
      <c r="G19" s="29"/>
      <c r="H19" s="29"/>
      <c r="I19" s="29"/>
      <c r="J19" s="29"/>
      <c r="K19" s="29"/>
      <c r="L19" s="29"/>
      <c r="M19" s="37"/>
    </row>
    <row r="20" spans="1:13" ht="23.25" customHeight="1">
      <c r="M20" s="37"/>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16" priority="2"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tabColor theme="6" tint="-0.249977111117893"/>
    <pageSetUpPr fitToPage="1"/>
  </sheetPr>
  <dimension ref="A1:M46"/>
  <sheetViews>
    <sheetView showGridLines="0" view="pageBreakPreview" zoomScale="70" zoomScaleNormal="100" zoomScaleSheetLayoutView="70" workbookViewId="0">
      <selection activeCell="E6" sqref="E6"/>
    </sheetView>
  </sheetViews>
  <sheetFormatPr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3" s="238" customFormat="1" ht="49.5" customHeight="1">
      <c r="A1" s="1495" t="s">
        <v>500</v>
      </c>
      <c r="B1" s="1496"/>
      <c r="C1" s="1496"/>
      <c r="D1" s="1496"/>
      <c r="E1" s="1496"/>
      <c r="F1" s="1496"/>
      <c r="G1" s="1496"/>
      <c r="H1" s="1496"/>
      <c r="I1" s="1497"/>
    </row>
    <row r="2" spans="1:13" s="238" customFormat="1" ht="29.25" customHeight="1" thickBot="1">
      <c r="A2" s="1498" t="str">
        <f>+'Resumen '!O3</f>
        <v>Período: Marzo 2026</v>
      </c>
      <c r="B2" s="1499"/>
      <c r="C2" s="1499"/>
      <c r="D2" s="1499"/>
      <c r="E2" s="1499"/>
      <c r="F2" s="1499"/>
      <c r="G2" s="1499"/>
      <c r="H2" s="1499"/>
      <c r="I2" s="1500"/>
    </row>
    <row r="3" spans="1:13" ht="262.5" customHeight="1">
      <c r="A3" s="1501" t="s">
        <v>1000</v>
      </c>
      <c r="B3" s="1501"/>
      <c r="C3" s="1501"/>
      <c r="D3" s="1501"/>
      <c r="E3" s="1501"/>
      <c r="F3" s="1501"/>
      <c r="G3" s="1501"/>
      <c r="H3" s="1501"/>
      <c r="I3" s="1501"/>
    </row>
    <row r="4" spans="1:13" ht="9" customHeight="1"/>
    <row r="5" spans="1:13" ht="66" customHeight="1">
      <c r="A5" s="305" t="s">
        <v>501</v>
      </c>
      <c r="B5" s="306" t="s">
        <v>101</v>
      </c>
      <c r="C5" s="307" t="s">
        <v>100</v>
      </c>
      <c r="K5">
        <f>+B6+B7</f>
        <v>1822765</v>
      </c>
    </row>
    <row r="6" spans="1:13">
      <c r="A6" s="907" t="s">
        <v>502</v>
      </c>
      <c r="B6" s="908">
        <f>+'Resumen '!I35</f>
        <v>924338</v>
      </c>
      <c r="C6" s="909">
        <f>+Tabla20[[#This Row],[Cotizantes]]/B15</f>
        <v>0.39751720009392427</v>
      </c>
      <c r="K6" s="34">
        <f>+K5/B15</f>
        <v>0.78389121644809778</v>
      </c>
      <c r="L6">
        <f>10*K6</f>
        <v>7.8389121644809778</v>
      </c>
      <c r="M6" t="s">
        <v>503</v>
      </c>
    </row>
    <row r="7" spans="1:13">
      <c r="A7" s="907" t="s">
        <v>504</v>
      </c>
      <c r="B7" s="908">
        <f>+'Resumen '!I36</f>
        <v>898427</v>
      </c>
      <c r="C7" s="909">
        <f>+Tabla20[[#This Row],[Cotizantes]]/B15</f>
        <v>0.38637401635417357</v>
      </c>
    </row>
    <row r="8" spans="1:13">
      <c r="A8" s="907" t="s">
        <v>505</v>
      </c>
      <c r="B8" s="908">
        <f>+'Resumen '!I37</f>
        <v>248600</v>
      </c>
      <c r="C8" s="909">
        <f>+Tabla20[[#This Row],[Cotizantes]]/B15</f>
        <v>0.10691194773270121</v>
      </c>
      <c r="K8" s="624" t="s">
        <v>506</v>
      </c>
      <c r="L8" s="37">
        <f>+C14</f>
        <v>3.523879725348969E-3</v>
      </c>
    </row>
    <row r="9" spans="1:13">
      <c r="A9" s="907" t="s">
        <v>507</v>
      </c>
      <c r="B9" s="908">
        <f>+'Resumen '!I38</f>
        <v>137921</v>
      </c>
      <c r="C9" s="909">
        <f>+Tabla20[[#This Row],[Cotizantes]]/B15</f>
        <v>5.9313768074182961E-2</v>
      </c>
      <c r="K9" s="624" t="s">
        <v>508</v>
      </c>
      <c r="L9" s="37">
        <f>+C11+C12</f>
        <v>1.5504382701767273E-2</v>
      </c>
    </row>
    <row r="10" spans="1:13">
      <c r="A10" s="907" t="s">
        <v>509</v>
      </c>
      <c r="B10" s="908">
        <f>+'Resumen '!I39</f>
        <v>60822</v>
      </c>
      <c r="C10" s="909">
        <f>+Tabla20[[#This Row],[Cotizantes]]/B15</f>
        <v>2.6156872425576641E-2</v>
      </c>
      <c r="L10" s="37"/>
    </row>
    <row r="11" spans="1:13">
      <c r="A11" s="907" t="s">
        <v>510</v>
      </c>
      <c r="B11" s="908">
        <f>+'Resumen '!I40</f>
        <v>24237</v>
      </c>
      <c r="C11" s="909">
        <f>+Tabla20[[#This Row],[Cotizantes]]/B15</f>
        <v>1.0423269819780688E-2</v>
      </c>
    </row>
    <row r="12" spans="1:13">
      <c r="A12" s="907" t="s">
        <v>511</v>
      </c>
      <c r="B12" s="908">
        <f>+'Resumen '!I41</f>
        <v>11815</v>
      </c>
      <c r="C12" s="909">
        <f>+Tabla20[[#This Row],[Cotizantes]]/B15</f>
        <v>5.0811128819865841E-3</v>
      </c>
    </row>
    <row r="13" spans="1:13">
      <c r="A13" s="907" t="s">
        <v>512</v>
      </c>
      <c r="B13" s="908">
        <f>+'Resumen '!I42</f>
        <v>10924</v>
      </c>
      <c r="C13" s="909">
        <f>+Tabla20[[#This Row],[Cotizantes]]/B15</f>
        <v>4.6979328923251323E-3</v>
      </c>
    </row>
    <row r="14" spans="1:13">
      <c r="A14" s="910" t="s">
        <v>513</v>
      </c>
      <c r="B14" s="908">
        <f>+'Resumen '!I43</f>
        <v>8194</v>
      </c>
      <c r="C14" s="909">
        <f>+Tabla20[[#This Row],[Cotizantes]]/B15</f>
        <v>3.523879725348969E-3</v>
      </c>
    </row>
    <row r="15" spans="1:13">
      <c r="A15" s="911" t="s">
        <v>90</v>
      </c>
      <c r="B15" s="912">
        <f>SUM(B6:B14)</f>
        <v>2325278</v>
      </c>
      <c r="C15" s="913">
        <f>SUM(C6:C14)</f>
        <v>0.99999999999999989</v>
      </c>
    </row>
    <row r="16" spans="1:13" ht="23.25" customHeight="1">
      <c r="A16" s="186" t="s">
        <v>514</v>
      </c>
      <c r="D16" s="23"/>
      <c r="F16" s="17"/>
      <c r="J16">
        <f>+B15-'2. SVDS'!B25</f>
        <v>0</v>
      </c>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15"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tabColor theme="6" tint="-0.249977111117893"/>
    <pageSetUpPr fitToPage="1"/>
  </sheetPr>
  <dimension ref="B1:Y66"/>
  <sheetViews>
    <sheetView showGridLines="0" view="pageBreakPreview" zoomScale="40" zoomScaleNormal="70" zoomScaleSheetLayoutView="40" workbookViewId="0">
      <pane xSplit="1" ySplit="2" topLeftCell="B4" activePane="bottomRight" state="frozen"/>
      <selection pane="topRight" activeCell="K32" sqref="K32"/>
      <selection pane="bottomLeft" activeCell="K32" sqref="K32"/>
      <selection pane="bottomRight" activeCell="J11" sqref="J11"/>
    </sheetView>
  </sheetViews>
  <sheetFormatPr defaultColWidth="11.42578125" defaultRowHeight="14.25"/>
  <cols>
    <col min="1" max="1" width="0.5703125" style="140" customWidth="1"/>
    <col min="2" max="2" width="23.140625" style="140" customWidth="1"/>
    <col min="3" max="8" width="34.5703125" style="140" customWidth="1"/>
    <col min="9" max="15" width="20.7109375" style="140" customWidth="1"/>
    <col min="16" max="16" width="20.7109375" style="353" customWidth="1"/>
    <col min="17" max="18" width="26.140625" style="353" customWidth="1"/>
    <col min="19" max="19" width="20.7109375" style="353" customWidth="1"/>
    <col min="20" max="20" width="41" style="353" customWidth="1"/>
    <col min="21" max="22" width="11.42578125" style="140"/>
    <col min="23" max="23" width="12.5703125" style="140" bestFit="1" customWidth="1"/>
    <col min="24" max="24" width="24.5703125" style="140" customWidth="1"/>
    <col min="25" max="25" width="22.85546875" style="140" customWidth="1"/>
    <col min="26" max="26" width="13.42578125" style="140" bestFit="1" customWidth="1"/>
    <col min="27" max="27" width="14" style="140" bestFit="1" customWidth="1"/>
    <col min="28" max="28" width="13.5703125" style="140" bestFit="1" customWidth="1"/>
    <col min="29" max="29" width="13" style="140" bestFit="1" customWidth="1"/>
    <col min="30" max="16384" width="11.42578125" style="140"/>
  </cols>
  <sheetData>
    <row r="1" spans="2:25" s="352" customFormat="1" ht="95.25" customHeight="1">
      <c r="B1" s="1489" t="s">
        <v>515</v>
      </c>
      <c r="C1" s="1489"/>
      <c r="D1" s="1489"/>
      <c r="E1" s="1489"/>
      <c r="F1" s="1489"/>
      <c r="G1" s="1489"/>
      <c r="H1" s="1489"/>
      <c r="I1" s="1489"/>
      <c r="J1" s="1489"/>
      <c r="K1" s="1489"/>
      <c r="L1" s="1489"/>
      <c r="M1" s="1489"/>
      <c r="N1" s="1489"/>
      <c r="O1" s="1489"/>
      <c r="P1" s="1489"/>
      <c r="Q1" s="1489"/>
      <c r="R1" s="1489"/>
      <c r="S1" s="1489"/>
      <c r="T1" s="1489"/>
    </row>
    <row r="2" spans="2:25" s="352" customFormat="1" ht="53.25" customHeight="1">
      <c r="B2" s="1471" t="str">
        <f>+'Resumen '!O4</f>
        <v>Período:  Diciembre 2008 - Marzo 2026</v>
      </c>
      <c r="C2" s="1471"/>
      <c r="D2" s="1471"/>
      <c r="E2" s="1471"/>
      <c r="F2" s="1471"/>
      <c r="G2" s="1471"/>
      <c r="H2" s="1471"/>
      <c r="I2" s="1471"/>
      <c r="J2" s="1471"/>
      <c r="K2" s="1471"/>
      <c r="L2" s="1471"/>
      <c r="M2" s="1471"/>
      <c r="N2" s="1471"/>
      <c r="O2" s="1471"/>
      <c r="P2" s="1471"/>
      <c r="Q2" s="1471"/>
      <c r="R2" s="1471"/>
      <c r="S2" s="1471"/>
      <c r="T2" s="1471"/>
    </row>
    <row r="3" spans="2:25" ht="372.75" customHeight="1">
      <c r="B3" s="1502" t="s">
        <v>953</v>
      </c>
      <c r="C3" s="1502"/>
      <c r="D3" s="1502"/>
      <c r="E3" s="1502"/>
      <c r="F3" s="1502"/>
      <c r="G3" s="1502"/>
      <c r="H3" s="1502"/>
      <c r="I3" s="1502"/>
      <c r="J3" s="1502"/>
      <c r="K3" s="1502"/>
      <c r="L3" s="1502"/>
      <c r="M3" s="1502"/>
      <c r="N3" s="1502"/>
      <c r="O3" s="1502"/>
      <c r="P3" s="1502"/>
      <c r="Q3" s="1502"/>
      <c r="R3" s="1502"/>
      <c r="S3" s="1502"/>
      <c r="T3" s="1502"/>
    </row>
    <row r="4" spans="2:25" s="350" customFormat="1" ht="78.75" customHeight="1">
      <c r="B4" s="308" t="s">
        <v>516</v>
      </c>
      <c r="C4" s="338" t="s">
        <v>517</v>
      </c>
      <c r="D4" s="339" t="s">
        <v>518</v>
      </c>
      <c r="E4" s="338" t="s">
        <v>519</v>
      </c>
      <c r="F4" s="338" t="s">
        <v>520</v>
      </c>
      <c r="G4" s="338" t="s">
        <v>521</v>
      </c>
      <c r="H4" s="340" t="s">
        <v>522</v>
      </c>
      <c r="P4" s="354"/>
      <c r="Q4" s="354"/>
      <c r="R4" s="354"/>
      <c r="S4" s="354"/>
      <c r="T4" s="354"/>
      <c r="X4" s="914" t="str">
        <f>+Tabla63[[#Headers],[Cotizantes Masculinos]]</f>
        <v>Cotizantes Masculinos</v>
      </c>
      <c r="Y4" s="914" t="str">
        <f>+Tabla63[[#Headers],[Cotizantes Femenino ]]</f>
        <v xml:space="preserve">Cotizantes Femenino </v>
      </c>
    </row>
    <row r="5" spans="2:25" s="350" customFormat="1" ht="28.5" customHeight="1">
      <c r="B5" s="915">
        <v>39783</v>
      </c>
      <c r="C5" s="916">
        <v>1165631</v>
      </c>
      <c r="D5" s="916">
        <v>818089</v>
      </c>
      <c r="E5" s="917">
        <f>+Tabla63[[#This Row],[Afiliados Femeninos]]+Tabla63[[#This Row],[Afiliados Masculino]]</f>
        <v>1983720</v>
      </c>
      <c r="F5" s="916">
        <v>634008</v>
      </c>
      <c r="G5" s="916">
        <v>484285</v>
      </c>
      <c r="H5" s="918">
        <f>+Tabla63[[#This Row],[Cotizantes Femenino ]]+Tabla63[[#This Row],[Cotizantes Masculinos]]</f>
        <v>1118293</v>
      </c>
      <c r="I5" s="349"/>
      <c r="J5" s="349"/>
      <c r="K5" s="349"/>
      <c r="L5" s="349"/>
      <c r="M5" s="349"/>
      <c r="N5" s="349"/>
      <c r="O5" s="349"/>
      <c r="P5" s="354"/>
      <c r="Q5" s="354"/>
      <c r="R5" s="354"/>
      <c r="S5" s="354"/>
      <c r="T5" s="354"/>
      <c r="X5" s="919">
        <f>+F23/H23</f>
        <v>0.50969002416055198</v>
      </c>
      <c r="Y5" s="919">
        <f>+G23/H23</f>
        <v>0.49030997583944802</v>
      </c>
    </row>
    <row r="6" spans="2:25" s="350" customFormat="1" ht="28.5" customHeight="1">
      <c r="B6" s="915">
        <v>40148</v>
      </c>
      <c r="C6" s="916">
        <v>1281904</v>
      </c>
      <c r="D6" s="916">
        <v>911986</v>
      </c>
      <c r="E6" s="917">
        <f>+Tabla63[[#This Row],[Afiliados Femeninos]]+Tabla63[[#This Row],[Afiliados Masculino]]</f>
        <v>2193890</v>
      </c>
      <c r="F6" s="916">
        <v>675015</v>
      </c>
      <c r="G6" s="916">
        <v>514586</v>
      </c>
      <c r="H6" s="918">
        <f>+Tabla63[[#This Row],[Cotizantes Femenino ]]+Tabla63[[#This Row],[Cotizantes Masculinos]]</f>
        <v>1189601</v>
      </c>
      <c r="I6" s="349"/>
      <c r="J6" s="349"/>
      <c r="K6" s="349"/>
      <c r="L6" s="349"/>
      <c r="M6" s="349"/>
      <c r="N6" s="349"/>
      <c r="O6" s="349"/>
      <c r="P6" s="354"/>
      <c r="Q6" s="354"/>
      <c r="R6" s="354"/>
      <c r="S6" s="354"/>
      <c r="T6" s="354"/>
    </row>
    <row r="7" spans="2:25" s="350" customFormat="1" ht="28.5" customHeight="1">
      <c r="B7" s="915">
        <v>40513</v>
      </c>
      <c r="C7" s="916">
        <v>1383536</v>
      </c>
      <c r="D7" s="916">
        <v>991247</v>
      </c>
      <c r="E7" s="917">
        <f>+Tabla63[[#This Row],[Afiliados Femeninos]]+Tabla63[[#This Row],[Afiliados Masculino]]</f>
        <v>2374783</v>
      </c>
      <c r="F7" s="916">
        <v>702422</v>
      </c>
      <c r="G7" s="916">
        <v>540358</v>
      </c>
      <c r="H7" s="918">
        <f>+Tabla63[[#This Row],[Cotizantes Femenino ]]+Tabla63[[#This Row],[Cotizantes Masculinos]]</f>
        <v>1242780</v>
      </c>
      <c r="I7" s="349"/>
      <c r="J7" s="349"/>
      <c r="K7" s="349"/>
      <c r="L7" s="349"/>
      <c r="M7" s="349"/>
      <c r="N7" s="349"/>
      <c r="O7" s="349"/>
      <c r="P7" s="354"/>
      <c r="Q7" s="354"/>
      <c r="R7" s="354"/>
      <c r="S7" s="354"/>
      <c r="T7" s="354"/>
    </row>
    <row r="8" spans="2:25" s="350" customFormat="1" ht="28.5" customHeight="1">
      <c r="B8" s="915">
        <v>40878</v>
      </c>
      <c r="C8" s="916">
        <v>1480731</v>
      </c>
      <c r="D8" s="916">
        <v>1072243</v>
      </c>
      <c r="E8" s="917">
        <f>+Tabla63[[#This Row],[Afiliados Femeninos]]+Tabla63[[#This Row],[Afiliados Masculino]]</f>
        <v>2552974</v>
      </c>
      <c r="F8" s="916">
        <v>726141</v>
      </c>
      <c r="G8" s="916">
        <v>564996</v>
      </c>
      <c r="H8" s="918">
        <f>+Tabla63[[#This Row],[Cotizantes Femenino ]]+Tabla63[[#This Row],[Cotizantes Masculinos]]</f>
        <v>1291137</v>
      </c>
      <c r="I8" s="349"/>
      <c r="J8" s="349"/>
      <c r="K8" s="349"/>
      <c r="L8" s="349"/>
      <c r="M8" s="349"/>
      <c r="N8" s="349"/>
      <c r="O8" s="349"/>
      <c r="P8" s="354"/>
      <c r="Q8" s="354"/>
      <c r="R8" s="354"/>
      <c r="S8" s="354"/>
      <c r="T8" s="354"/>
    </row>
    <row r="9" spans="2:25" s="350" customFormat="1" ht="28.5" customHeight="1">
      <c r="B9" s="915">
        <v>41244</v>
      </c>
      <c r="C9" s="916">
        <v>1570504</v>
      </c>
      <c r="D9" s="916">
        <v>1143945</v>
      </c>
      <c r="E9" s="917">
        <f>+Tabla63[[#This Row],[Afiliados Femeninos]]+Tabla63[[#This Row],[Afiliados Masculino]]</f>
        <v>2714449</v>
      </c>
      <c r="F9" s="916">
        <v>770060</v>
      </c>
      <c r="G9" s="916">
        <v>606906</v>
      </c>
      <c r="H9" s="918">
        <f>+Tabla63[[#This Row],[Cotizantes Femenino ]]+Tabla63[[#This Row],[Cotizantes Masculinos]]</f>
        <v>1376966</v>
      </c>
      <c r="I9" s="349"/>
      <c r="J9" s="349"/>
      <c r="K9" s="349"/>
      <c r="L9" s="349"/>
      <c r="M9" s="349"/>
      <c r="N9" s="349"/>
      <c r="O9" s="349"/>
      <c r="P9" s="354"/>
      <c r="Q9" s="354"/>
      <c r="R9" s="354"/>
      <c r="S9" s="354"/>
      <c r="T9" s="354"/>
    </row>
    <row r="10" spans="2:25" s="350" customFormat="1" ht="28.5" customHeight="1">
      <c r="B10" s="915">
        <v>41609</v>
      </c>
      <c r="C10" s="916">
        <v>1661097</v>
      </c>
      <c r="D10" s="916">
        <v>1220033</v>
      </c>
      <c r="E10" s="917">
        <f>+Tabla63[[#This Row],[Afiliados Femeninos]]+Tabla63[[#This Row],[Afiliados Masculino]]</f>
        <v>2881130</v>
      </c>
      <c r="F10" s="916">
        <v>835620</v>
      </c>
      <c r="G10" s="916">
        <v>672772</v>
      </c>
      <c r="H10" s="918">
        <f>+Tabla63[[#This Row],[Cotizantes Femenino ]]+Tabla63[[#This Row],[Cotizantes Masculinos]]</f>
        <v>1508392</v>
      </c>
      <c r="I10" s="349"/>
      <c r="J10" s="349"/>
      <c r="K10" s="349"/>
      <c r="L10" s="349"/>
      <c r="M10" s="349"/>
      <c r="N10" s="349"/>
      <c r="O10" s="349"/>
      <c r="P10" s="354"/>
      <c r="Q10" s="354"/>
      <c r="R10" s="354"/>
      <c r="S10" s="354"/>
      <c r="T10" s="354"/>
    </row>
    <row r="11" spans="2:25" s="350" customFormat="1" ht="28.5" customHeight="1">
      <c r="B11" s="915">
        <v>41974</v>
      </c>
      <c r="C11" s="916">
        <v>1759926</v>
      </c>
      <c r="D11" s="916">
        <v>1309974</v>
      </c>
      <c r="E11" s="917">
        <f>+Tabla63[[#This Row],[Afiliados Femeninos]]+Tabla63[[#This Row],[Afiliados Masculino]]</f>
        <v>3069900</v>
      </c>
      <c r="F11" s="916">
        <v>892937</v>
      </c>
      <c r="G11" s="916">
        <v>724170</v>
      </c>
      <c r="H11" s="918">
        <f>+Tabla63[[#This Row],[Cotizantes Femenino ]]+Tabla63[[#This Row],[Cotizantes Masculinos]]</f>
        <v>1617107</v>
      </c>
      <c r="P11" s="354"/>
      <c r="Q11" s="354"/>
      <c r="R11" s="354"/>
      <c r="S11" s="354"/>
      <c r="T11" s="354"/>
    </row>
    <row r="12" spans="2:25" s="350" customFormat="1" ht="28.5" customHeight="1">
      <c r="B12" s="915">
        <v>42339</v>
      </c>
      <c r="C12" s="916">
        <v>1864734</v>
      </c>
      <c r="D12" s="916">
        <v>1405023</v>
      </c>
      <c r="E12" s="917">
        <f>+Tabla63[[#This Row],[Afiliados Femeninos]]+Tabla63[[#This Row],[Afiliados Masculino]]</f>
        <v>3269757</v>
      </c>
      <c r="F12" s="916">
        <v>958167</v>
      </c>
      <c r="G12" s="916">
        <v>767635</v>
      </c>
      <c r="H12" s="918">
        <f>+Tabla63[[#This Row],[Cotizantes Femenino ]]+Tabla63[[#This Row],[Cotizantes Masculinos]]</f>
        <v>1725802</v>
      </c>
      <c r="P12" s="354"/>
      <c r="Q12" s="354"/>
      <c r="R12" s="354"/>
      <c r="S12" s="354"/>
      <c r="T12" s="354"/>
    </row>
    <row r="13" spans="2:25" s="350" customFormat="1" ht="28.5" customHeight="1">
      <c r="B13" s="915">
        <v>42720</v>
      </c>
      <c r="C13" s="916">
        <v>1974015</v>
      </c>
      <c r="D13" s="916">
        <v>1499879</v>
      </c>
      <c r="E13" s="917">
        <f>+Tabla63[[#This Row],[Afiliados Femeninos]]+Tabla63[[#This Row],[Afiliados Masculino]]</f>
        <v>3473894</v>
      </c>
      <c r="F13" s="916">
        <v>1021381</v>
      </c>
      <c r="G13" s="916">
        <v>815723</v>
      </c>
      <c r="H13" s="918">
        <f>+Tabla63[[#This Row],[Cotizantes Femenino ]]+Tabla63[[#This Row],[Cotizantes Masculinos]]</f>
        <v>1837104</v>
      </c>
      <c r="P13" s="354"/>
      <c r="Q13" s="354"/>
      <c r="R13" s="354"/>
      <c r="S13" s="354"/>
      <c r="T13" s="354"/>
    </row>
    <row r="14" spans="2:25" s="350" customFormat="1" ht="28.5" customHeight="1">
      <c r="B14" s="915" t="s">
        <v>523</v>
      </c>
      <c r="C14" s="916">
        <v>2098283</v>
      </c>
      <c r="D14" s="916">
        <v>1605072</v>
      </c>
      <c r="E14" s="917">
        <f>+Tabla63[[#This Row],[Afiliados Femeninos]]+Tabla63[[#This Row],[Afiliados Masculino]]</f>
        <v>3703355</v>
      </c>
      <c r="F14" s="916">
        <v>1067270</v>
      </c>
      <c r="G14" s="916">
        <v>868698</v>
      </c>
      <c r="H14" s="918">
        <f>+Tabla63[[#This Row],[Cotizantes Femenino ]]+Tabla63[[#This Row],[Cotizantes Masculinos]]</f>
        <v>1935968</v>
      </c>
      <c r="P14" s="354"/>
      <c r="Q14" s="354"/>
      <c r="R14" s="354"/>
      <c r="S14" s="354"/>
      <c r="T14" s="354"/>
    </row>
    <row r="15" spans="2:25" s="350" customFormat="1" ht="28.5" customHeight="1">
      <c r="B15" s="915">
        <v>43452</v>
      </c>
      <c r="C15" s="916">
        <v>2212375</v>
      </c>
      <c r="D15" s="916">
        <v>1707568</v>
      </c>
      <c r="E15" s="917">
        <f>+Tabla63[[#This Row],[Afiliados Femeninos]]+Tabla63[[#This Row],[Afiliados Masculino]]</f>
        <v>3919943</v>
      </c>
      <c r="F15" s="916">
        <v>1041450</v>
      </c>
      <c r="G15" s="916">
        <v>883469</v>
      </c>
      <c r="H15" s="918">
        <f>+Tabla63[[#This Row],[Cotizantes Femenino ]]+Tabla63[[#This Row],[Cotizantes Masculinos]]</f>
        <v>1924919</v>
      </c>
      <c r="P15" s="354"/>
      <c r="Q15" s="354"/>
      <c r="R15" s="354"/>
      <c r="S15" s="354"/>
      <c r="T15" s="354"/>
    </row>
    <row r="16" spans="2:25" s="350" customFormat="1" ht="28.5" customHeight="1">
      <c r="B16" s="915">
        <v>43817</v>
      </c>
      <c r="C16" s="916">
        <v>2321656</v>
      </c>
      <c r="D16" s="916">
        <v>1811487</v>
      </c>
      <c r="E16" s="917">
        <f>+Tabla63[[#This Row],[Afiliados Femeninos]]+Tabla63[[#This Row],[Afiliados Masculino]]</f>
        <v>4133143</v>
      </c>
      <c r="F16" s="916">
        <v>1041450</v>
      </c>
      <c r="G16" s="916">
        <v>883469</v>
      </c>
      <c r="H16" s="918">
        <f>+Tabla63[[#This Row],[Cotizantes Femenino ]]+Tabla63[[#This Row],[Cotizantes Masculinos]]</f>
        <v>1924919</v>
      </c>
      <c r="P16" s="354"/>
      <c r="Q16" s="354"/>
      <c r="R16" s="354"/>
      <c r="S16" s="354"/>
      <c r="T16" s="354"/>
    </row>
    <row r="17" spans="2:22" s="350" customFormat="1" ht="28.5" customHeight="1">
      <c r="B17" s="915">
        <v>44183</v>
      </c>
      <c r="C17" s="916">
        <v>2404153</v>
      </c>
      <c r="D17" s="916">
        <v>1891266</v>
      </c>
      <c r="E17" s="917">
        <f>+Tabla63[[#This Row],[Afiliados Femeninos]]+Tabla63[[#This Row],[Afiliados Masculino]]</f>
        <v>4295419</v>
      </c>
      <c r="F17" s="916">
        <v>927727</v>
      </c>
      <c r="G17" s="916">
        <v>819713</v>
      </c>
      <c r="H17" s="918">
        <f>+Tabla63[[#This Row],[Cotizantes Femenino ]]+Tabla63[[#This Row],[Cotizantes Masculinos]]</f>
        <v>1747440</v>
      </c>
      <c r="P17" s="354"/>
      <c r="Q17" s="354"/>
      <c r="R17" s="354"/>
      <c r="S17" s="354"/>
      <c r="T17" s="354"/>
    </row>
    <row r="18" spans="2:22" s="350" customFormat="1" ht="28.5" customHeight="1">
      <c r="B18" s="915">
        <v>44548</v>
      </c>
      <c r="C18" s="916">
        <v>2502520</v>
      </c>
      <c r="D18" s="916">
        <v>2009454</v>
      </c>
      <c r="E18" s="917">
        <f>+Tabla63[[#This Row],[Afiliados Femeninos]]+Tabla63[[#This Row],[Afiliados Masculino]]</f>
        <v>4511974</v>
      </c>
      <c r="F18" s="916">
        <v>927727</v>
      </c>
      <c r="G18" s="916">
        <v>819713</v>
      </c>
      <c r="H18" s="918">
        <f>+Tabla63[[#This Row],[Cotizantes Femenino ]]+Tabla63[[#This Row],[Cotizantes Masculinos]]</f>
        <v>1747440</v>
      </c>
      <c r="S18" s="354"/>
      <c r="T18" s="354"/>
    </row>
    <row r="19" spans="2:22" s="350" customFormat="1" ht="28.5" customHeight="1">
      <c r="B19" s="920">
        <v>44913</v>
      </c>
      <c r="C19" s="921">
        <v>2631139</v>
      </c>
      <c r="D19" s="921">
        <v>2157720</v>
      </c>
      <c r="E19" s="917">
        <f>+Tabla63[[#This Row],[Afiliados Femeninos]]+Tabla63[[#This Row],[Afiliados Masculino]]</f>
        <v>4788859</v>
      </c>
      <c r="F19" s="921">
        <v>1055375</v>
      </c>
      <c r="G19" s="921">
        <v>965622</v>
      </c>
      <c r="H19" s="922">
        <v>2020997</v>
      </c>
      <c r="P19" s="354"/>
      <c r="Q19" s="354"/>
      <c r="R19" s="354"/>
      <c r="S19" s="354"/>
      <c r="T19" s="354"/>
    </row>
    <row r="20" spans="2:22" s="350" customFormat="1" ht="28.5" customHeight="1">
      <c r="B20" s="920">
        <v>45278</v>
      </c>
      <c r="C20" s="921">
        <v>2755873</v>
      </c>
      <c r="D20" s="921">
        <v>2282259</v>
      </c>
      <c r="E20" s="917">
        <f>+Tabla63[[#This Row],[Afiliados Femeninos]]+Tabla63[[#This Row],[Afiliados Masculino]]</f>
        <v>5038132</v>
      </c>
      <c r="F20" s="921">
        <v>1072372</v>
      </c>
      <c r="G20" s="921">
        <v>977894</v>
      </c>
      <c r="H20" s="922">
        <f>+Tabla63[[#This Row],[Cotizantes Femenino ]]+Tabla63[[#This Row],[Cotizantes Masculinos]]</f>
        <v>2050266</v>
      </c>
      <c r="P20" s="354"/>
      <c r="Q20" s="354"/>
      <c r="R20" s="354"/>
      <c r="S20" s="354"/>
      <c r="T20" s="354"/>
      <c r="V20" s="350">
        <f>+E23-'2. SVDS'!C25</f>
        <v>0</v>
      </c>
    </row>
    <row r="21" spans="2:22" s="350" customFormat="1" ht="28.5" customHeight="1">
      <c r="B21" s="920">
        <v>45644</v>
      </c>
      <c r="C21" s="921">
        <v>2892776</v>
      </c>
      <c r="D21" s="921">
        <v>2417770</v>
      </c>
      <c r="E21" s="917">
        <f>+Tabla63[[#This Row],[Afiliados Femeninos]]+Tabla63[[#This Row],[Afiliados Masculino]]</f>
        <v>5310546</v>
      </c>
      <c r="F21" s="921">
        <v>1146760</v>
      </c>
      <c r="G21" s="921">
        <v>1072739</v>
      </c>
      <c r="H21" s="922">
        <f>+Tabla63[[#This Row],[Cotizantes Femenino ]]+Tabla63[[#This Row],[Cotizantes Masculinos]]</f>
        <v>2219499</v>
      </c>
      <c r="P21" s="354"/>
      <c r="Q21" s="354"/>
      <c r="R21" s="354"/>
      <c r="S21" s="354"/>
      <c r="T21" s="354"/>
      <c r="V21" s="350">
        <f>+H23-'2. SVDS'!B25</f>
        <v>0</v>
      </c>
    </row>
    <row r="22" spans="2:22" s="350" customFormat="1" ht="28.5" customHeight="1">
      <c r="B22" s="915">
        <v>46009</v>
      </c>
      <c r="C22" s="916">
        <v>3024478</v>
      </c>
      <c r="D22" s="916">
        <v>2553701</v>
      </c>
      <c r="E22" s="917">
        <f>+Tabla63[[#This Row],[Afiliados Femeninos]]+Tabla63[[#This Row],[Afiliados Masculino]]</f>
        <v>5578179</v>
      </c>
      <c r="F22" s="916">
        <v>1178263</v>
      </c>
      <c r="G22" s="916">
        <v>1130286</v>
      </c>
      <c r="H22" s="922">
        <f>+Tabla63[[#This Row],[Cotizantes Femenino ]]+Tabla63[[#This Row],[Cotizantes Masculinos]]</f>
        <v>2308549</v>
      </c>
      <c r="P22" s="354"/>
      <c r="Q22" s="354"/>
      <c r="R22" s="354"/>
      <c r="S22" s="354"/>
      <c r="T22" s="354"/>
    </row>
    <row r="23" spans="2:22" s="350" customFormat="1" ht="28.5" customHeight="1">
      <c r="B23" s="920" t="s">
        <v>970</v>
      </c>
      <c r="C23" s="921">
        <f>+'Resumen '!B43</f>
        <v>3049723</v>
      </c>
      <c r="D23" s="921">
        <f>+'Resumen '!B44</f>
        <v>2579122</v>
      </c>
      <c r="E23" s="917">
        <f>+Tabla63[[#This Row],[Afiliados Femeninos]]+Tabla63[[#This Row],[Afiliados Masculino]]</f>
        <v>5628845</v>
      </c>
      <c r="F23" s="921">
        <f>+'Resumen '!D43</f>
        <v>1185171</v>
      </c>
      <c r="G23" s="921">
        <f>+'Resumen '!D44</f>
        <v>1140107</v>
      </c>
      <c r="H23" s="922">
        <f>+Tabla63[[#This Row],[Cotizantes Femenino ]]+Tabla63[[#This Row],[Cotizantes Masculinos]]</f>
        <v>2325278</v>
      </c>
      <c r="I23" s="351"/>
      <c r="J23" s="351"/>
      <c r="K23" s="351"/>
      <c r="L23" s="351"/>
      <c r="M23" s="351"/>
      <c r="N23" s="351"/>
      <c r="O23" s="351"/>
      <c r="P23" s="381"/>
      <c r="Q23" s="381"/>
      <c r="R23" s="381"/>
      <c r="S23" s="354"/>
      <c r="T23" s="354"/>
    </row>
    <row r="24" spans="2:22" ht="24.75" customHeight="1">
      <c r="B24" s="148" t="s">
        <v>499</v>
      </c>
      <c r="I24" s="154"/>
      <c r="J24" s="154"/>
      <c r="K24" s="154"/>
      <c r="L24" s="154"/>
      <c r="M24" s="154"/>
      <c r="N24" s="154"/>
      <c r="O24" s="154"/>
      <c r="P24" s="355"/>
      <c r="Q24" s="355"/>
      <c r="R24" s="355"/>
      <c r="V24" s="140">
        <f>+H23-'2. SVDS'!B25</f>
        <v>0</v>
      </c>
    </row>
    <row r="25" spans="2:22">
      <c r="B25" s="155"/>
      <c r="C25" s="155"/>
      <c r="D25" s="155"/>
      <c r="E25" s="155"/>
      <c r="F25" s="155"/>
      <c r="G25" s="155"/>
      <c r="H25" s="155"/>
      <c r="I25" s="154"/>
      <c r="J25" s="154"/>
      <c r="K25" s="154"/>
      <c r="L25" s="154"/>
      <c r="M25" s="154"/>
      <c r="N25" s="154"/>
      <c r="O25" s="154"/>
      <c r="P25" s="355"/>
      <c r="Q25" s="355"/>
      <c r="R25" s="355"/>
      <c r="S25" s="355"/>
      <c r="T25" s="355"/>
    </row>
    <row r="26" spans="2:22" s="155" customFormat="1">
      <c r="E26" s="221"/>
      <c r="P26" s="356"/>
      <c r="Q26" s="356"/>
      <c r="R26" s="356"/>
      <c r="S26" s="356"/>
      <c r="T26" s="356"/>
    </row>
    <row r="27" spans="2:22" s="154" customFormat="1">
      <c r="E27" s="221"/>
      <c r="F27" s="236"/>
      <c r="G27" s="155"/>
      <c r="H27" s="155"/>
      <c r="P27" s="355"/>
      <c r="Q27" s="355"/>
      <c r="R27" s="355"/>
      <c r="S27" s="355"/>
      <c r="T27" s="355"/>
    </row>
    <row r="28" spans="2:22" s="154" customFormat="1">
      <c r="P28" s="355"/>
      <c r="Q28" s="355"/>
      <c r="R28" s="355"/>
      <c r="S28" s="355"/>
      <c r="T28" s="355"/>
    </row>
    <row r="29" spans="2:22" s="154" customFormat="1">
      <c r="C29" s="678"/>
      <c r="D29" s="678"/>
      <c r="P29" s="355"/>
      <c r="Q29" s="355"/>
      <c r="R29" s="355"/>
      <c r="S29" s="355"/>
      <c r="T29" s="355"/>
    </row>
    <row r="30" spans="2:22" s="154" customFormat="1">
      <c r="P30" s="355"/>
      <c r="Q30" s="355"/>
      <c r="R30" s="355"/>
      <c r="S30" s="355"/>
      <c r="T30" s="355"/>
    </row>
    <row r="31" spans="2:22" s="154" customFormat="1">
      <c r="P31" s="355"/>
      <c r="Q31" s="355"/>
      <c r="R31" s="355"/>
      <c r="S31" s="355"/>
      <c r="T31" s="355"/>
    </row>
    <row r="32" spans="2:22" s="154" customFormat="1">
      <c r="P32" s="355"/>
      <c r="Q32" s="355"/>
      <c r="R32" s="355"/>
      <c r="S32" s="355"/>
      <c r="T32" s="355"/>
    </row>
    <row r="33" spans="2:20" s="154" customFormat="1">
      <c r="P33" s="355"/>
      <c r="Q33" s="355"/>
      <c r="R33" s="355"/>
      <c r="S33" s="355"/>
      <c r="T33" s="355"/>
    </row>
    <row r="34" spans="2:20" s="154" customFormat="1">
      <c r="P34" s="355"/>
      <c r="Q34" s="355"/>
      <c r="R34" s="355"/>
      <c r="S34" s="355"/>
      <c r="T34" s="355"/>
    </row>
    <row r="35" spans="2:20" s="154" customFormat="1">
      <c r="P35" s="355"/>
      <c r="Q35" s="355"/>
      <c r="R35" s="355"/>
      <c r="S35" s="355"/>
      <c r="T35" s="355"/>
    </row>
    <row r="36" spans="2:20" s="154" customFormat="1">
      <c r="P36" s="355"/>
      <c r="Q36" s="355"/>
      <c r="R36" s="355"/>
      <c r="S36" s="355"/>
      <c r="T36" s="355"/>
    </row>
    <row r="37" spans="2:20" s="154" customFormat="1">
      <c r="P37" s="355"/>
      <c r="Q37" s="355"/>
      <c r="R37" s="355"/>
      <c r="S37" s="355"/>
      <c r="T37" s="355"/>
    </row>
    <row r="38" spans="2:20" s="154" customFormat="1">
      <c r="P38" s="355"/>
      <c r="Q38" s="355"/>
      <c r="R38" s="355"/>
      <c r="S38" s="355"/>
      <c r="T38" s="355"/>
    </row>
    <row r="39" spans="2:20" s="154" customFormat="1">
      <c r="P39" s="355"/>
      <c r="Q39" s="355"/>
      <c r="R39" s="355"/>
      <c r="S39" s="355"/>
      <c r="T39" s="355"/>
    </row>
    <row r="40" spans="2:20" s="154" customFormat="1">
      <c r="P40" s="355"/>
      <c r="Q40" s="355"/>
      <c r="R40" s="355"/>
      <c r="S40" s="355"/>
      <c r="T40" s="355"/>
    </row>
    <row r="41" spans="2:20" s="154" customFormat="1">
      <c r="P41" s="355"/>
      <c r="Q41" s="355"/>
      <c r="R41" s="355"/>
      <c r="S41" s="355"/>
      <c r="T41" s="355"/>
    </row>
    <row r="42" spans="2:20" s="154" customFormat="1">
      <c r="P42" s="355"/>
      <c r="Q42" s="355"/>
      <c r="R42" s="355"/>
      <c r="S42" s="355"/>
      <c r="T42" s="355"/>
    </row>
    <row r="43" spans="2:20" s="154" customFormat="1">
      <c r="P43" s="355"/>
      <c r="Q43" s="355"/>
      <c r="R43" s="355"/>
      <c r="S43" s="355"/>
      <c r="T43" s="355"/>
    </row>
    <row r="44" spans="2:20" s="154" customFormat="1">
      <c r="P44" s="355"/>
      <c r="Q44" s="355"/>
      <c r="R44" s="355"/>
      <c r="S44" s="355"/>
      <c r="T44" s="355"/>
    </row>
    <row r="45" spans="2:20" s="154" customFormat="1">
      <c r="P45" s="355"/>
      <c r="Q45" s="355"/>
      <c r="R45" s="355"/>
      <c r="S45" s="355"/>
      <c r="T45" s="355"/>
    </row>
    <row r="46" spans="2:20" s="154" customFormat="1">
      <c r="P46" s="355"/>
      <c r="Q46" s="355"/>
      <c r="R46" s="355"/>
      <c r="S46" s="355"/>
      <c r="T46" s="355"/>
    </row>
    <row r="47" spans="2:20" ht="9.75" customHeight="1">
      <c r="B47" s="154"/>
      <c r="C47" s="154"/>
      <c r="D47" s="154"/>
    </row>
    <row r="48" spans="2:20" hidden="1">
      <c r="B48" s="154"/>
      <c r="C48" s="154"/>
      <c r="D48" s="154"/>
    </row>
    <row r="49" spans="2:20">
      <c r="B49" s="154"/>
      <c r="C49" s="154"/>
      <c r="D49" s="154"/>
    </row>
    <row r="50" spans="2:20">
      <c r="B50" s="154"/>
      <c r="C50" s="154"/>
      <c r="D50" s="154"/>
    </row>
    <row r="51" spans="2:20" ht="84" customHeight="1">
      <c r="B51" s="154"/>
      <c r="C51" s="154"/>
      <c r="D51" s="154"/>
    </row>
    <row r="52" spans="2:20">
      <c r="B52" s="154"/>
      <c r="C52" s="154"/>
      <c r="D52" s="154"/>
    </row>
    <row r="53" spans="2:20">
      <c r="B53" s="154"/>
      <c r="C53" s="154"/>
      <c r="D53" s="154"/>
    </row>
    <row r="54" spans="2:20">
      <c r="B54" s="154"/>
      <c r="C54" s="154"/>
      <c r="D54" s="154"/>
    </row>
    <row r="55" spans="2:20">
      <c r="B55" s="154"/>
      <c r="C55" s="154"/>
      <c r="D55" s="154"/>
    </row>
    <row r="56" spans="2:20">
      <c r="B56" s="154"/>
      <c r="C56" s="154"/>
      <c r="D56" s="154"/>
    </row>
    <row r="57" spans="2:20">
      <c r="B57" s="154"/>
      <c r="C57" s="154"/>
      <c r="D57" s="154"/>
    </row>
    <row r="58" spans="2:20">
      <c r="B58" s="154"/>
      <c r="C58" s="154"/>
      <c r="D58" s="154"/>
    </row>
    <row r="59" spans="2:20" ht="160.5" customHeight="1">
      <c r="B59" s="154"/>
      <c r="C59" s="154"/>
      <c r="D59" s="154"/>
    </row>
    <row r="60" spans="2:20">
      <c r="B60" s="154"/>
      <c r="C60" s="154"/>
      <c r="D60" s="154"/>
    </row>
    <row r="61" spans="2:20">
      <c r="B61" s="154"/>
      <c r="C61" s="154"/>
      <c r="D61" s="154"/>
    </row>
    <row r="62" spans="2:20">
      <c r="B62" s="154"/>
      <c r="C62" s="154"/>
      <c r="D62" s="154"/>
    </row>
    <row r="63" spans="2:20">
      <c r="B63" s="221"/>
      <c r="C63" s="155"/>
      <c r="D63" s="155"/>
      <c r="E63" s="155"/>
      <c r="F63" s="155"/>
      <c r="G63" s="155"/>
      <c r="H63" s="155"/>
      <c r="I63" s="154"/>
      <c r="J63" s="154"/>
      <c r="K63" s="154"/>
      <c r="L63" s="154"/>
      <c r="M63" s="154"/>
      <c r="N63" s="154"/>
      <c r="O63" s="154"/>
      <c r="P63" s="355"/>
      <c r="Q63" s="355"/>
      <c r="R63" s="355"/>
      <c r="S63" s="355"/>
      <c r="T63" s="355"/>
    </row>
    <row r="64" spans="2:20">
      <c r="B64" s="221"/>
      <c r="C64" s="155"/>
      <c r="D64" s="155"/>
      <c r="E64" s="155"/>
      <c r="F64" s="155"/>
      <c r="G64" s="155"/>
      <c r="H64" s="155"/>
      <c r="I64" s="154"/>
      <c r="J64" s="154"/>
      <c r="K64" s="154"/>
      <c r="L64" s="154"/>
      <c r="M64" s="154"/>
      <c r="N64" s="154"/>
      <c r="O64" s="154"/>
      <c r="P64" s="355"/>
      <c r="Q64" s="355"/>
      <c r="R64" s="355"/>
      <c r="S64" s="355"/>
      <c r="T64" s="355"/>
    </row>
    <row r="65" spans="2:8">
      <c r="B65" s="221"/>
      <c r="C65" s="155"/>
      <c r="D65" s="155"/>
      <c r="E65" s="155"/>
      <c r="F65" s="155"/>
      <c r="G65" s="155"/>
      <c r="H65" s="155"/>
    </row>
    <row r="66" spans="2:8">
      <c r="B66" s="155"/>
      <c r="C66" s="155"/>
      <c r="D66" s="155"/>
      <c r="E66" s="155"/>
      <c r="F66" s="155"/>
      <c r="G66" s="155"/>
      <c r="H66" s="155"/>
    </row>
  </sheetData>
  <mergeCells count="3">
    <mergeCell ref="B1:T1"/>
    <mergeCell ref="B2:T2"/>
    <mergeCell ref="B3:T3"/>
  </mergeCells>
  <pageMargins left="0.70866141732283472" right="0.70866141732283472" top="0.74803149606299213" bottom="0.74803149606299213" header="0.31496062992125984" footer="0.31496062992125984"/>
  <pageSetup scale="23"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32" sqref="P32"/>
    </sheetView>
  </sheetViews>
  <sheetFormatPr defaultColWidth="11.42578125" defaultRowHeight="15"/>
  <cols>
    <col min="7" max="7" width="13.42578125" customWidth="1"/>
    <col min="12" max="12" width="30.7109375" customWidth="1"/>
  </cols>
  <sheetData>
    <row r="7" spans="1:13" ht="60.75" customHeight="1">
      <c r="A7" s="1367" t="s">
        <v>119</v>
      </c>
      <c r="B7" s="1367"/>
      <c r="C7" s="1367"/>
      <c r="D7" s="1367"/>
      <c r="E7" s="1367"/>
      <c r="F7" s="1367"/>
      <c r="G7" s="1367"/>
      <c r="H7" s="1367"/>
      <c r="I7" s="1367"/>
      <c r="J7" s="1367"/>
      <c r="K7" s="1367"/>
      <c r="L7" s="1367"/>
      <c r="M7" s="136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tabColor theme="6" tint="-0.249977111117893"/>
    <pageSetUpPr fitToPage="1"/>
  </sheetPr>
  <dimension ref="A1:U56"/>
  <sheetViews>
    <sheetView showGridLines="0" view="pageBreakPreview" zoomScale="40" zoomScaleNormal="78" zoomScaleSheetLayoutView="40" workbookViewId="0">
      <selection activeCell="K22" sqref="K22"/>
    </sheetView>
  </sheetViews>
  <sheetFormatPr defaultColWidth="11.42578125" defaultRowHeight="14.25"/>
  <cols>
    <col min="1" max="1" width="36" style="140" customWidth="1"/>
    <col min="2" max="2" width="37.140625" style="140" customWidth="1"/>
    <col min="3" max="3" width="31.42578125" style="140" customWidth="1"/>
    <col min="4" max="4" width="19.42578125" style="140" bestFit="1" customWidth="1"/>
    <col min="5" max="5" width="17.5703125" style="140" customWidth="1"/>
    <col min="6" max="6" width="10.42578125" style="140" customWidth="1"/>
    <col min="7" max="11" width="38.28515625" style="140" customWidth="1"/>
    <col min="12" max="12" width="11.140625" style="140" customWidth="1"/>
    <col min="13" max="13" width="25.28515625" style="140" customWidth="1"/>
    <col min="14" max="14" width="18.28515625" style="140" customWidth="1"/>
    <col min="15" max="15" width="22" style="140" customWidth="1"/>
    <col min="16" max="16" width="27.7109375" style="140" customWidth="1"/>
    <col min="17" max="17" width="16.7109375" style="140" customWidth="1"/>
    <col min="18" max="18" width="15.28515625" style="140" customWidth="1"/>
    <col min="19" max="19" width="12.5703125" style="140" bestFit="1" customWidth="1"/>
    <col min="20" max="20" width="58.5703125" style="140" customWidth="1"/>
    <col min="21" max="21" width="15.42578125" style="140" bestFit="1" customWidth="1"/>
    <col min="22" max="16384" width="11.42578125" style="140"/>
  </cols>
  <sheetData>
    <row r="1" spans="1:20" s="239" customFormat="1" ht="113.25" customHeight="1">
      <c r="A1" s="1503" t="s">
        <v>524</v>
      </c>
      <c r="B1" s="1503"/>
      <c r="C1" s="1503"/>
      <c r="D1" s="1503"/>
      <c r="E1" s="1503"/>
      <c r="F1" s="1503"/>
      <c r="G1" s="1503"/>
      <c r="H1" s="1503"/>
      <c r="I1" s="1503"/>
      <c r="J1" s="1503"/>
      <c r="K1" s="1503"/>
      <c r="L1" s="1503"/>
      <c r="M1" s="1503"/>
      <c r="N1" s="1503"/>
      <c r="O1" s="1503"/>
      <c r="P1" s="1503"/>
      <c r="Q1" s="1503"/>
    </row>
    <row r="2" spans="1:20" s="239" customFormat="1" ht="43.5" customHeight="1">
      <c r="A2" s="1504" t="str">
        <f>+'Resumen '!O7</f>
        <v>Período:  Diciembre 2010 - Marzo 2026</v>
      </c>
      <c r="B2" s="1504"/>
      <c r="C2" s="1504"/>
      <c r="D2" s="1504"/>
      <c r="E2" s="1504"/>
      <c r="F2" s="1504"/>
      <c r="G2" s="1504"/>
      <c r="H2" s="1504"/>
      <c r="I2" s="1504"/>
      <c r="J2" s="1504"/>
      <c r="K2" s="1504"/>
      <c r="L2" s="1504"/>
      <c r="M2" s="1504"/>
      <c r="N2" s="1504"/>
      <c r="O2" s="1504"/>
      <c r="P2" s="1504"/>
      <c r="Q2" s="1504"/>
      <c r="R2" s="240"/>
      <c r="S2" s="240"/>
    </row>
    <row r="3" spans="1:20" ht="18" customHeight="1">
      <c r="A3" s="153"/>
      <c r="B3" s="153"/>
      <c r="C3" s="153"/>
      <c r="D3" s="153"/>
      <c r="E3" s="153"/>
      <c r="F3" s="153"/>
      <c r="G3" s="153"/>
      <c r="H3" s="153"/>
      <c r="I3" s="153"/>
      <c r="J3" s="153"/>
      <c r="K3" s="153"/>
      <c r="L3" s="153"/>
      <c r="M3" s="153"/>
      <c r="N3" s="153"/>
      <c r="O3" s="153"/>
      <c r="P3" s="153"/>
      <c r="Q3" s="153"/>
      <c r="R3" s="153"/>
      <c r="S3" s="153"/>
    </row>
    <row r="4" spans="1:20" ht="217.5" customHeight="1">
      <c r="A4" s="1507" t="s">
        <v>954</v>
      </c>
      <c r="B4" s="1507"/>
      <c r="C4" s="1507"/>
      <c r="D4" s="1507"/>
      <c r="E4" s="1507"/>
      <c r="F4" s="1507"/>
      <c r="G4" s="1507"/>
      <c r="H4" s="1507"/>
      <c r="I4" s="1507"/>
      <c r="J4" s="1507"/>
      <c r="K4" s="1507"/>
      <c r="L4" s="1507"/>
      <c r="M4" s="1507"/>
      <c r="N4" s="1507"/>
      <c r="O4" s="1507"/>
      <c r="P4" s="1507"/>
      <c r="Q4" s="1507"/>
    </row>
    <row r="5" spans="1:20" ht="10.5" customHeight="1">
      <c r="A5" s="1507"/>
      <c r="B5" s="1507"/>
      <c r="C5" s="1507"/>
      <c r="D5" s="1507"/>
      <c r="E5" s="1507"/>
      <c r="F5" s="1507"/>
      <c r="G5" s="1507"/>
      <c r="H5" s="1507"/>
      <c r="I5" s="1507"/>
      <c r="J5" s="1507"/>
      <c r="K5" s="1507"/>
      <c r="L5" s="1507"/>
      <c r="M5" s="1507"/>
      <c r="N5" s="1507"/>
      <c r="O5" s="1507"/>
      <c r="P5" s="1507"/>
      <c r="Q5" s="1507"/>
    </row>
    <row r="6" spans="1:20" ht="39" customHeight="1">
      <c r="A6" s="1507"/>
      <c r="B6" s="1507"/>
      <c r="C6" s="1507"/>
      <c r="D6" s="1507"/>
      <c r="E6" s="1507"/>
      <c r="F6" s="1507"/>
      <c r="G6" s="1507"/>
      <c r="H6" s="1507"/>
      <c r="I6" s="1507"/>
      <c r="J6" s="1507"/>
      <c r="K6" s="1507"/>
      <c r="L6" s="1507"/>
      <c r="M6" s="1507"/>
      <c r="N6" s="1507"/>
      <c r="O6" s="1507"/>
      <c r="P6" s="1507"/>
      <c r="Q6" s="1507"/>
    </row>
    <row r="7" spans="1:20" ht="59.25" customHeight="1">
      <c r="A7" s="1505" t="s">
        <v>525</v>
      </c>
      <c r="B7" s="1506"/>
    </row>
    <row r="8" spans="1:20" ht="27.75">
      <c r="A8" s="923" t="s">
        <v>526</v>
      </c>
      <c r="B8" s="923" t="s">
        <v>527</v>
      </c>
    </row>
    <row r="9" spans="1:20" ht="30.75">
      <c r="A9" s="924" t="s">
        <v>160</v>
      </c>
      <c r="B9" s="925">
        <v>10644</v>
      </c>
    </row>
    <row r="10" spans="1:20" ht="30.75">
      <c r="A10" s="924" t="s">
        <v>161</v>
      </c>
      <c r="B10" s="925">
        <v>6268</v>
      </c>
    </row>
    <row r="11" spans="1:20" ht="30.75">
      <c r="A11" s="924" t="s">
        <v>162</v>
      </c>
      <c r="B11" s="925">
        <v>10046</v>
      </c>
      <c r="T11" s="148"/>
    </row>
    <row r="12" spans="1:20" ht="30.75">
      <c r="A12" s="924" t="s">
        <v>163</v>
      </c>
      <c r="B12" s="925">
        <v>15740</v>
      </c>
      <c r="F12" s="148"/>
    </row>
    <row r="13" spans="1:20" ht="30.75">
      <c r="A13" s="924" t="s">
        <v>164</v>
      </c>
      <c r="B13" s="925">
        <v>32365</v>
      </c>
    </row>
    <row r="14" spans="1:20" ht="30.75">
      <c r="A14" s="924" t="s">
        <v>165</v>
      </c>
      <c r="B14" s="925">
        <v>42590</v>
      </c>
    </row>
    <row r="15" spans="1:20" ht="30.75">
      <c r="A15" s="924" t="s">
        <v>166</v>
      </c>
      <c r="B15" s="925">
        <v>65077</v>
      </c>
    </row>
    <row r="16" spans="1:20" ht="30.75">
      <c r="A16" s="924" t="s">
        <v>167</v>
      </c>
      <c r="B16" s="925">
        <v>80517</v>
      </c>
    </row>
    <row r="17" spans="1:18" ht="30.75">
      <c r="A17" s="924" t="s">
        <v>464</v>
      </c>
      <c r="B17" s="925">
        <v>82712</v>
      </c>
    </row>
    <row r="18" spans="1:18" ht="30.75">
      <c r="A18" s="924" t="s">
        <v>465</v>
      </c>
      <c r="B18" s="925">
        <v>88025</v>
      </c>
    </row>
    <row r="19" spans="1:18" ht="30.75">
      <c r="A19" s="924" t="s">
        <v>327</v>
      </c>
      <c r="B19" s="925">
        <v>23483</v>
      </c>
    </row>
    <row r="20" spans="1:18" ht="30.75">
      <c r="A20" s="924" t="s">
        <v>171</v>
      </c>
      <c r="B20" s="925">
        <v>35307</v>
      </c>
    </row>
    <row r="21" spans="1:18" ht="30.75">
      <c r="A21" s="924" t="s">
        <v>172</v>
      </c>
      <c r="B21" s="925">
        <v>62389</v>
      </c>
    </row>
    <row r="22" spans="1:18" ht="30.75">
      <c r="A22" s="924" t="s">
        <v>173</v>
      </c>
      <c r="B22" s="925">
        <v>81636</v>
      </c>
    </row>
    <row r="23" spans="1:18" ht="30.75">
      <c r="A23" s="924" t="s">
        <v>174</v>
      </c>
      <c r="B23" s="925">
        <v>91014</v>
      </c>
    </row>
    <row r="24" spans="1:18" ht="30.75">
      <c r="A24" s="1316" t="s">
        <v>175</v>
      </c>
      <c r="B24" s="1317">
        <v>94184</v>
      </c>
      <c r="R24" s="140">
        <f>+Tabla67[[#This Row],[Casos]]-'8. SVDS'!O22</f>
        <v>89524</v>
      </c>
    </row>
    <row r="25" spans="1:18" ht="30.75">
      <c r="A25" s="924" t="s">
        <v>973</v>
      </c>
      <c r="B25" s="925">
        <f>+'Resumen '!B53</f>
        <v>13241</v>
      </c>
      <c r="F25" s="154"/>
      <c r="H25" s="154"/>
      <c r="O25" s="154"/>
    </row>
    <row r="26" spans="1:18" ht="30.75">
      <c r="A26" s="924" t="s">
        <v>90</v>
      </c>
      <c r="B26" s="926">
        <f>SUM(B9:B25)</f>
        <v>835238</v>
      </c>
      <c r="G26" s="154"/>
      <c r="I26" s="154"/>
      <c r="M26" s="154"/>
      <c r="P26" s="154"/>
      <c r="Q26" s="154"/>
    </row>
    <row r="27" spans="1:18" ht="27">
      <c r="A27" s="181" t="s">
        <v>974</v>
      </c>
      <c r="B27" s="209"/>
      <c r="I27" s="154"/>
      <c r="K27" s="154"/>
      <c r="L27" s="154"/>
    </row>
    <row r="28" spans="1:18">
      <c r="I28" s="154"/>
      <c r="M28" s="154"/>
      <c r="Q28" s="154"/>
    </row>
    <row r="29" spans="1:18">
      <c r="G29" s="154"/>
      <c r="I29" s="154"/>
      <c r="M29" s="154"/>
      <c r="Q29" s="154"/>
    </row>
    <row r="30" spans="1:18">
      <c r="D30" s="157"/>
      <c r="E30" s="157"/>
      <c r="F30" s="157"/>
      <c r="G30" s="158"/>
      <c r="H30" s="157"/>
      <c r="I30" s="158"/>
      <c r="J30" s="157"/>
      <c r="K30" s="158"/>
      <c r="L30" s="158"/>
      <c r="M30" s="158"/>
      <c r="N30" s="157"/>
      <c r="O30" s="157"/>
      <c r="P30" s="157"/>
      <c r="Q30" s="157"/>
    </row>
    <row r="31" spans="1:18">
      <c r="G31" s="154"/>
      <c r="I31" s="154"/>
      <c r="M31" s="154"/>
      <c r="P31" s="154"/>
      <c r="Q31" s="154"/>
    </row>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6.75" customHeight="1"/>
    <row r="43" spans="21:21" ht="33" customHeight="1"/>
    <row r="44" spans="21:21" ht="33" customHeight="1">
      <c r="U44" s="159"/>
    </row>
    <row r="45" spans="21:21" ht="33" customHeight="1"/>
    <row r="46" spans="21:21" ht="33" customHeight="1"/>
    <row r="47" spans="21:21" ht="33" customHeight="1"/>
    <row r="48" spans="21:21" ht="33" customHeight="1"/>
    <row r="49" spans="3:3" ht="33" customHeight="1"/>
    <row r="50" spans="3:3" ht="33" customHeight="1"/>
    <row r="51" spans="3:3" ht="33" customHeight="1"/>
    <row r="52" spans="3:3" ht="33" customHeight="1"/>
    <row r="56" spans="3:3" ht="15">
      <c r="C56" s="181"/>
    </row>
  </sheetData>
  <mergeCells count="4">
    <mergeCell ref="A1:Q1"/>
    <mergeCell ref="A2:Q2"/>
    <mergeCell ref="A7:B7"/>
    <mergeCell ref="A4:Q6"/>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tabColor theme="6" tint="-0.249977111117893"/>
    <pageSetUpPr fitToPage="1"/>
  </sheetPr>
  <dimension ref="A1:S39"/>
  <sheetViews>
    <sheetView showGridLines="0" view="pageBreakPreview" zoomScale="40" zoomScaleNormal="78" zoomScaleSheetLayoutView="40" workbookViewId="0">
      <selection activeCell="A4" sqref="A4"/>
    </sheetView>
  </sheetViews>
  <sheetFormatPr defaultColWidth="11.42578125" defaultRowHeight="14.25"/>
  <cols>
    <col min="1" max="1" width="28.42578125" style="140" customWidth="1"/>
    <col min="2" max="2" width="23.5703125" style="152" customWidth="1"/>
    <col min="3" max="3" width="17.7109375" style="152" customWidth="1"/>
    <col min="4" max="4" width="21" style="152" customWidth="1"/>
    <col min="5" max="5" width="18.42578125" style="152" bestFit="1" customWidth="1"/>
    <col min="6" max="6" width="21.5703125" style="152" bestFit="1" customWidth="1"/>
    <col min="7" max="7" width="21.42578125" style="152" customWidth="1"/>
    <col min="8" max="8" width="19.42578125" style="152" bestFit="1" customWidth="1"/>
    <col min="9" max="9" width="22.85546875" style="140" customWidth="1"/>
    <col min="10" max="10" width="27.140625" style="140" customWidth="1"/>
    <col min="11" max="11" width="27" style="140" customWidth="1"/>
    <col min="12" max="12" width="30.85546875" style="140" customWidth="1"/>
    <col min="13" max="13" width="24" style="140" customWidth="1"/>
    <col min="14" max="14" width="30.85546875" style="140" bestFit="1" customWidth="1"/>
    <col min="15" max="15" width="21.140625" style="140" customWidth="1"/>
    <col min="16" max="16" width="20.28515625" style="140" customWidth="1"/>
    <col min="17" max="16384" width="11.42578125" style="140"/>
  </cols>
  <sheetData>
    <row r="1" spans="1:19" s="239" customFormat="1" ht="79.5" customHeight="1">
      <c r="A1" s="1469" t="s">
        <v>528</v>
      </c>
      <c r="B1" s="1469"/>
      <c r="C1" s="1469"/>
      <c r="D1" s="1469"/>
      <c r="E1" s="1469"/>
      <c r="F1" s="1469"/>
      <c r="G1" s="1469"/>
      <c r="H1" s="1469"/>
      <c r="I1" s="1469"/>
      <c r="J1" s="1469"/>
      <c r="K1" s="1469"/>
      <c r="L1" s="1469"/>
      <c r="M1" s="1469"/>
      <c r="N1" s="1469"/>
      <c r="O1" s="1469"/>
      <c r="P1" s="1469"/>
      <c r="Q1" s="1469"/>
      <c r="R1" s="1469"/>
      <c r="S1" s="1469"/>
    </row>
    <row r="2" spans="1:19" s="239" customFormat="1" ht="39" customHeight="1">
      <c r="A2" s="1417" t="str">
        <f>+'Resumen '!O7</f>
        <v>Período:  Diciembre 2010 - Marzo 2026</v>
      </c>
      <c r="B2" s="1417"/>
      <c r="C2" s="1417"/>
      <c r="D2" s="1417"/>
      <c r="E2" s="1417"/>
      <c r="F2" s="1417"/>
      <c r="G2" s="1417"/>
      <c r="H2" s="1417"/>
      <c r="I2" s="1417"/>
      <c r="J2" s="1417"/>
      <c r="K2" s="1417"/>
      <c r="L2" s="1417"/>
      <c r="M2" s="1417"/>
      <c r="N2" s="1417"/>
      <c r="O2" s="1417"/>
      <c r="P2" s="1417"/>
      <c r="Q2" s="1417"/>
      <c r="R2" s="1417"/>
      <c r="S2" s="1417"/>
    </row>
    <row r="3" spans="1:19" ht="409.5" customHeight="1" thickBot="1">
      <c r="A3" s="1502" t="s">
        <v>1001</v>
      </c>
      <c r="B3" s="1502"/>
      <c r="C3" s="1502"/>
      <c r="D3" s="1502"/>
      <c r="E3" s="1502"/>
      <c r="F3" s="1502"/>
      <c r="G3" s="1502"/>
      <c r="H3" s="1502"/>
      <c r="I3" s="1502"/>
      <c r="J3" s="1502"/>
      <c r="K3" s="1502"/>
      <c r="L3" s="1502"/>
      <c r="M3" s="1502"/>
      <c r="N3" s="1502"/>
      <c r="O3" s="1502"/>
      <c r="P3" s="1502"/>
      <c r="Q3" s="1502"/>
      <c r="R3" s="1502"/>
      <c r="S3" s="1502"/>
    </row>
    <row r="4" spans="1:19" ht="39" customHeight="1" thickBot="1">
      <c r="B4" s="1508" t="s">
        <v>529</v>
      </c>
      <c r="C4" s="1509"/>
      <c r="D4" s="1509"/>
      <c r="E4" s="1509"/>
      <c r="F4" s="1509"/>
      <c r="G4" s="1509"/>
      <c r="H4" s="1509"/>
      <c r="I4" s="1510"/>
      <c r="J4" s="1511" t="s">
        <v>530</v>
      </c>
      <c r="K4" s="1509"/>
      <c r="L4" s="1509"/>
      <c r="M4" s="1509"/>
      <c r="N4" s="1509"/>
      <c r="O4" s="1512"/>
    </row>
    <row r="5" spans="1:19" s="260" customFormat="1" ht="85.5" customHeight="1">
      <c r="A5" s="379" t="s">
        <v>99</v>
      </c>
      <c r="B5" s="283" t="s">
        <v>531</v>
      </c>
      <c r="C5" s="283" t="s">
        <v>532</v>
      </c>
      <c r="D5" s="283" t="s">
        <v>533</v>
      </c>
      <c r="E5" s="283" t="s">
        <v>534</v>
      </c>
      <c r="F5" s="283" t="s">
        <v>535</v>
      </c>
      <c r="G5" s="283" t="s">
        <v>536</v>
      </c>
      <c r="H5" s="283" t="s">
        <v>537</v>
      </c>
      <c r="I5" s="283" t="s">
        <v>90</v>
      </c>
      <c r="J5" s="283" t="s">
        <v>538</v>
      </c>
      <c r="K5" s="283" t="s">
        <v>539</v>
      </c>
      <c r="L5" s="283" t="s">
        <v>540</v>
      </c>
      <c r="M5" s="283" t="s">
        <v>541</v>
      </c>
      <c r="N5" s="283" t="s">
        <v>542</v>
      </c>
      <c r="O5" s="346" t="s">
        <v>543</v>
      </c>
      <c r="P5" s="140"/>
      <c r="Q5" s="140"/>
    </row>
    <row r="6" spans="1:19" s="145" customFormat="1" ht="23.25">
      <c r="A6" s="927" t="s">
        <v>160</v>
      </c>
      <c r="B6" s="928">
        <v>0</v>
      </c>
      <c r="C6" s="928">
        <v>116</v>
      </c>
      <c r="D6" s="928">
        <v>0</v>
      </c>
      <c r="E6" s="928">
        <v>505</v>
      </c>
      <c r="F6" s="928">
        <v>2471</v>
      </c>
      <c r="G6" s="928">
        <v>2</v>
      </c>
      <c r="H6" s="928">
        <v>125</v>
      </c>
      <c r="I6" s="929">
        <f t="shared" ref="I6:I17" si="0">SUM(B6:H6)</f>
        <v>3219</v>
      </c>
      <c r="J6" s="928">
        <v>4114</v>
      </c>
      <c r="K6" s="928">
        <v>0</v>
      </c>
      <c r="L6" s="928">
        <v>1</v>
      </c>
      <c r="M6" s="928">
        <v>3310</v>
      </c>
      <c r="N6" s="930">
        <f t="shared" ref="N6:N20" si="1">+M6+L6+K6+J6</f>
        <v>7425</v>
      </c>
      <c r="O6" s="931">
        <f>+N6+I6</f>
        <v>10644</v>
      </c>
      <c r="P6" s="140"/>
      <c r="Q6" s="140"/>
      <c r="R6" s="160"/>
    </row>
    <row r="7" spans="1:19" s="145" customFormat="1" ht="23.25">
      <c r="A7" s="927" t="s">
        <v>161</v>
      </c>
      <c r="B7" s="928">
        <v>0</v>
      </c>
      <c r="C7" s="928">
        <v>306</v>
      </c>
      <c r="D7" s="928">
        <v>0</v>
      </c>
      <c r="E7" s="928">
        <v>572</v>
      </c>
      <c r="F7" s="928">
        <v>3158</v>
      </c>
      <c r="G7" s="928">
        <v>8</v>
      </c>
      <c r="H7" s="928">
        <v>247</v>
      </c>
      <c r="I7" s="929">
        <f t="shared" si="0"/>
        <v>4291</v>
      </c>
      <c r="J7" s="928">
        <v>199</v>
      </c>
      <c r="K7" s="928">
        <v>0</v>
      </c>
      <c r="L7" s="928">
        <v>0</v>
      </c>
      <c r="M7" s="928">
        <v>1778</v>
      </c>
      <c r="N7" s="930">
        <f t="shared" si="1"/>
        <v>1977</v>
      </c>
      <c r="O7" s="931">
        <f t="shared" ref="O7:O12" si="2">+N7+I7</f>
        <v>6268</v>
      </c>
      <c r="P7" s="140"/>
      <c r="Q7" s="140"/>
      <c r="R7" s="160"/>
    </row>
    <row r="8" spans="1:19" s="145" customFormat="1" ht="23.25">
      <c r="A8" s="927" t="s">
        <v>162</v>
      </c>
      <c r="B8" s="928">
        <v>0</v>
      </c>
      <c r="C8" s="928">
        <v>1022</v>
      </c>
      <c r="D8" s="928">
        <v>0</v>
      </c>
      <c r="E8" s="928">
        <v>1014</v>
      </c>
      <c r="F8" s="928">
        <v>3741</v>
      </c>
      <c r="G8" s="928">
        <v>11</v>
      </c>
      <c r="H8" s="928">
        <v>783</v>
      </c>
      <c r="I8" s="929">
        <f t="shared" si="0"/>
        <v>6571</v>
      </c>
      <c r="J8" s="928">
        <v>17</v>
      </c>
      <c r="K8" s="928">
        <v>0</v>
      </c>
      <c r="L8" s="928">
        <v>1</v>
      </c>
      <c r="M8" s="928">
        <v>3457</v>
      </c>
      <c r="N8" s="930">
        <f t="shared" si="1"/>
        <v>3475</v>
      </c>
      <c r="O8" s="931">
        <f t="shared" si="2"/>
        <v>10046</v>
      </c>
      <c r="P8" s="140"/>
      <c r="Q8" s="140"/>
      <c r="R8" s="160"/>
    </row>
    <row r="9" spans="1:19" s="145" customFormat="1" ht="23.25">
      <c r="A9" s="927" t="s">
        <v>163</v>
      </c>
      <c r="B9" s="928">
        <v>0</v>
      </c>
      <c r="C9" s="928">
        <v>1578</v>
      </c>
      <c r="D9" s="928">
        <v>0</v>
      </c>
      <c r="E9" s="928">
        <v>1482</v>
      </c>
      <c r="F9" s="928">
        <v>7614</v>
      </c>
      <c r="G9" s="928">
        <v>7</v>
      </c>
      <c r="H9" s="928">
        <v>1278</v>
      </c>
      <c r="I9" s="929">
        <f t="shared" si="0"/>
        <v>11959</v>
      </c>
      <c r="J9" s="928">
        <v>1532</v>
      </c>
      <c r="K9" s="928">
        <v>0</v>
      </c>
      <c r="L9" s="928">
        <v>0</v>
      </c>
      <c r="M9" s="928">
        <v>2249</v>
      </c>
      <c r="N9" s="930">
        <f t="shared" si="1"/>
        <v>3781</v>
      </c>
      <c r="O9" s="931">
        <f t="shared" si="2"/>
        <v>15740</v>
      </c>
      <c r="P9" s="140"/>
      <c r="Q9" s="140"/>
      <c r="R9" s="160"/>
    </row>
    <row r="10" spans="1:19" s="145" customFormat="1" ht="23.25">
      <c r="A10" s="927" t="s">
        <v>164</v>
      </c>
      <c r="B10" s="928">
        <v>0</v>
      </c>
      <c r="C10" s="928">
        <v>4313</v>
      </c>
      <c r="D10" s="928">
        <v>0</v>
      </c>
      <c r="E10" s="928">
        <v>2468</v>
      </c>
      <c r="F10" s="928">
        <v>14806</v>
      </c>
      <c r="G10" s="928">
        <v>768</v>
      </c>
      <c r="H10" s="928">
        <v>2513</v>
      </c>
      <c r="I10" s="929">
        <f t="shared" si="0"/>
        <v>24868</v>
      </c>
      <c r="J10" s="928">
        <v>462</v>
      </c>
      <c r="K10" s="928">
        <v>0</v>
      </c>
      <c r="L10" s="928">
        <v>0</v>
      </c>
      <c r="M10" s="928">
        <v>7035</v>
      </c>
      <c r="N10" s="930">
        <f t="shared" si="1"/>
        <v>7497</v>
      </c>
      <c r="O10" s="931">
        <f t="shared" si="2"/>
        <v>32365</v>
      </c>
      <c r="P10" s="160"/>
      <c r="Q10" s="160"/>
      <c r="R10" s="160"/>
    </row>
    <row r="11" spans="1:19" s="145" customFormat="1" ht="23.25">
      <c r="A11" s="927" t="s">
        <v>165</v>
      </c>
      <c r="B11" s="928">
        <v>0</v>
      </c>
      <c r="C11" s="928">
        <v>5871</v>
      </c>
      <c r="D11" s="928">
        <v>0</v>
      </c>
      <c r="E11" s="928">
        <v>4978</v>
      </c>
      <c r="F11" s="928">
        <v>20426</v>
      </c>
      <c r="G11" s="928">
        <v>1042</v>
      </c>
      <c r="H11" s="928">
        <v>4287</v>
      </c>
      <c r="I11" s="929">
        <f t="shared" si="0"/>
        <v>36604</v>
      </c>
      <c r="J11" s="928">
        <v>426</v>
      </c>
      <c r="K11" s="928">
        <v>0</v>
      </c>
      <c r="L11" s="928">
        <v>11</v>
      </c>
      <c r="M11" s="928">
        <v>5549</v>
      </c>
      <c r="N11" s="930">
        <f t="shared" si="1"/>
        <v>5986</v>
      </c>
      <c r="O11" s="931">
        <f t="shared" si="2"/>
        <v>42590</v>
      </c>
      <c r="P11" s="160"/>
      <c r="Q11" s="160"/>
      <c r="R11" s="160"/>
    </row>
    <row r="12" spans="1:19" s="145" customFormat="1" ht="23.25">
      <c r="A12" s="927" t="s">
        <v>166</v>
      </c>
      <c r="B12" s="928">
        <v>11383</v>
      </c>
      <c r="C12" s="928">
        <v>10015</v>
      </c>
      <c r="D12" s="928">
        <v>0</v>
      </c>
      <c r="E12" s="928">
        <v>10052</v>
      </c>
      <c r="F12" s="928">
        <v>22261</v>
      </c>
      <c r="G12" s="928">
        <v>740</v>
      </c>
      <c r="H12" s="928">
        <v>7745</v>
      </c>
      <c r="I12" s="929">
        <f t="shared" si="0"/>
        <v>62196</v>
      </c>
      <c r="J12" s="928">
        <v>725</v>
      </c>
      <c r="K12" s="928">
        <v>0</v>
      </c>
      <c r="L12" s="928">
        <v>0</v>
      </c>
      <c r="M12" s="928">
        <v>2156</v>
      </c>
      <c r="N12" s="930">
        <f t="shared" si="1"/>
        <v>2881</v>
      </c>
      <c r="O12" s="931">
        <f t="shared" si="2"/>
        <v>65077</v>
      </c>
      <c r="P12" s="160"/>
      <c r="Q12" s="160"/>
      <c r="R12" s="160"/>
    </row>
    <row r="13" spans="1:19" s="161" customFormat="1" ht="23.25">
      <c r="A13" s="927" t="s">
        <v>167</v>
      </c>
      <c r="B13" s="932">
        <v>13678</v>
      </c>
      <c r="C13" s="928">
        <v>10088</v>
      </c>
      <c r="D13" s="928">
        <v>287</v>
      </c>
      <c r="E13" s="928">
        <v>18702</v>
      </c>
      <c r="F13" s="928">
        <v>19380</v>
      </c>
      <c r="G13" s="928">
        <v>1053</v>
      </c>
      <c r="H13" s="928">
        <v>10735</v>
      </c>
      <c r="I13" s="929">
        <f t="shared" si="0"/>
        <v>73923</v>
      </c>
      <c r="J13" s="928">
        <v>872</v>
      </c>
      <c r="K13" s="928">
        <v>0</v>
      </c>
      <c r="L13" s="928">
        <v>0</v>
      </c>
      <c r="M13" s="928">
        <v>5722</v>
      </c>
      <c r="N13" s="930">
        <f t="shared" si="1"/>
        <v>6594</v>
      </c>
      <c r="O13" s="931">
        <f>+N13+I13</f>
        <v>80517</v>
      </c>
      <c r="P13" s="160"/>
      <c r="Q13" s="160"/>
      <c r="R13" s="160"/>
    </row>
    <row r="14" spans="1:19" s="161" customFormat="1" ht="23.25">
      <c r="A14" s="927" t="s">
        <v>168</v>
      </c>
      <c r="B14" s="932">
        <v>4664</v>
      </c>
      <c r="C14" s="928">
        <v>14487</v>
      </c>
      <c r="D14" s="928">
        <v>2547</v>
      </c>
      <c r="E14" s="928">
        <v>26449</v>
      </c>
      <c r="F14" s="928">
        <v>21853</v>
      </c>
      <c r="G14" s="928">
        <v>665</v>
      </c>
      <c r="H14" s="928">
        <v>9985</v>
      </c>
      <c r="I14" s="929">
        <f t="shared" si="0"/>
        <v>80650</v>
      </c>
      <c r="J14" s="928">
        <v>204</v>
      </c>
      <c r="K14" s="928">
        <v>0</v>
      </c>
      <c r="L14" s="928">
        <v>0</v>
      </c>
      <c r="M14" s="928">
        <v>1858</v>
      </c>
      <c r="N14" s="930">
        <f t="shared" si="1"/>
        <v>2062</v>
      </c>
      <c r="O14" s="931">
        <f>+N14+I14</f>
        <v>82712</v>
      </c>
      <c r="P14" s="160"/>
      <c r="Q14" s="160"/>
      <c r="R14" s="160"/>
    </row>
    <row r="15" spans="1:19" s="161" customFormat="1" ht="23.25">
      <c r="A15" s="927" t="s">
        <v>169</v>
      </c>
      <c r="B15" s="928">
        <v>5794</v>
      </c>
      <c r="C15" s="928">
        <v>24336</v>
      </c>
      <c r="D15" s="928">
        <v>3249</v>
      </c>
      <c r="E15" s="928">
        <v>18892</v>
      </c>
      <c r="F15" s="928">
        <v>19821</v>
      </c>
      <c r="G15" s="928">
        <v>396</v>
      </c>
      <c r="H15" s="928">
        <v>10586</v>
      </c>
      <c r="I15" s="929">
        <f t="shared" si="0"/>
        <v>83074</v>
      </c>
      <c r="J15" s="928">
        <v>316</v>
      </c>
      <c r="K15" s="928">
        <v>0</v>
      </c>
      <c r="L15" s="928">
        <v>0</v>
      </c>
      <c r="M15" s="928">
        <v>4635</v>
      </c>
      <c r="N15" s="930">
        <f t="shared" si="1"/>
        <v>4951</v>
      </c>
      <c r="O15" s="931">
        <f>+N15+I15</f>
        <v>88025</v>
      </c>
      <c r="P15" s="160"/>
      <c r="Q15" s="160"/>
      <c r="R15" s="160"/>
    </row>
    <row r="16" spans="1:19" s="161" customFormat="1" ht="23.25">
      <c r="A16" s="927" t="s">
        <v>327</v>
      </c>
      <c r="B16" s="928">
        <v>4302</v>
      </c>
      <c r="C16" s="928">
        <v>6423</v>
      </c>
      <c r="D16" s="928">
        <v>777</v>
      </c>
      <c r="E16" s="928">
        <v>3046</v>
      </c>
      <c r="F16" s="928">
        <v>6734</v>
      </c>
      <c r="G16" s="928">
        <v>97</v>
      </c>
      <c r="H16" s="928">
        <v>1553</v>
      </c>
      <c r="I16" s="929">
        <f t="shared" si="0"/>
        <v>22932</v>
      </c>
      <c r="J16" s="928">
        <v>461</v>
      </c>
      <c r="K16" s="928">
        <v>0</v>
      </c>
      <c r="L16" s="928">
        <v>0</v>
      </c>
      <c r="M16" s="928">
        <v>90</v>
      </c>
      <c r="N16" s="930">
        <f t="shared" si="1"/>
        <v>551</v>
      </c>
      <c r="O16" s="931">
        <f>+N16+I16</f>
        <v>23483</v>
      </c>
      <c r="P16" s="160"/>
      <c r="Q16" s="160"/>
      <c r="R16" s="160"/>
    </row>
    <row r="17" spans="1:18" s="161" customFormat="1" ht="23.25">
      <c r="A17" s="933" t="s">
        <v>466</v>
      </c>
      <c r="B17" s="934">
        <v>4168</v>
      </c>
      <c r="C17" s="934">
        <v>9156</v>
      </c>
      <c r="D17" s="934">
        <v>1668</v>
      </c>
      <c r="E17" s="934">
        <v>5713</v>
      </c>
      <c r="F17" s="934">
        <v>8222</v>
      </c>
      <c r="G17" s="934">
        <v>577</v>
      </c>
      <c r="H17" s="934">
        <v>4639</v>
      </c>
      <c r="I17" s="935">
        <f t="shared" si="0"/>
        <v>34143</v>
      </c>
      <c r="J17" s="934">
        <v>942</v>
      </c>
      <c r="K17" s="934">
        <v>0</v>
      </c>
      <c r="L17" s="934">
        <v>0</v>
      </c>
      <c r="M17" s="934">
        <v>232</v>
      </c>
      <c r="N17" s="930">
        <f t="shared" si="1"/>
        <v>1174</v>
      </c>
      <c r="O17" s="936">
        <f>+N17+I17</f>
        <v>35317</v>
      </c>
      <c r="P17" s="160"/>
      <c r="Q17" s="160"/>
      <c r="R17" s="160"/>
    </row>
    <row r="18" spans="1:18" s="161" customFormat="1" ht="23.25">
      <c r="A18" s="933" t="s">
        <v>381</v>
      </c>
      <c r="B18" s="934">
        <v>4342</v>
      </c>
      <c r="C18" s="934">
        <v>10949</v>
      </c>
      <c r="D18" s="934">
        <v>2442</v>
      </c>
      <c r="E18" s="934">
        <v>7812</v>
      </c>
      <c r="F18" s="934">
        <v>7363</v>
      </c>
      <c r="G18" s="934">
        <v>320</v>
      </c>
      <c r="H18" s="934">
        <v>6675</v>
      </c>
      <c r="I18" s="935">
        <v>39903</v>
      </c>
      <c r="J18" s="934">
        <v>1157</v>
      </c>
      <c r="K18" s="934">
        <v>0</v>
      </c>
      <c r="L18" s="934">
        <v>0</v>
      </c>
      <c r="M18" s="934">
        <v>21329</v>
      </c>
      <c r="N18" s="930">
        <f t="shared" si="1"/>
        <v>22486</v>
      </c>
      <c r="O18" s="936">
        <v>62389</v>
      </c>
      <c r="P18" s="160"/>
      <c r="Q18" s="160"/>
      <c r="R18" s="160"/>
    </row>
    <row r="19" spans="1:18" s="161" customFormat="1" ht="23.25">
      <c r="A19" s="933" t="s">
        <v>382</v>
      </c>
      <c r="B19" s="934">
        <v>7908</v>
      </c>
      <c r="C19" s="934">
        <v>15328</v>
      </c>
      <c r="D19" s="934">
        <v>3775</v>
      </c>
      <c r="E19" s="934">
        <v>17661</v>
      </c>
      <c r="F19" s="934">
        <v>14013</v>
      </c>
      <c r="G19" s="934">
        <v>241</v>
      </c>
      <c r="H19" s="934">
        <v>11925</v>
      </c>
      <c r="I19" s="935">
        <v>70851</v>
      </c>
      <c r="J19" s="934">
        <v>856</v>
      </c>
      <c r="K19" s="934">
        <v>0</v>
      </c>
      <c r="L19" s="934">
        <v>1</v>
      </c>
      <c r="M19" s="934">
        <v>9928</v>
      </c>
      <c r="N19" s="930">
        <f t="shared" si="1"/>
        <v>10785</v>
      </c>
      <c r="O19" s="936">
        <v>81636</v>
      </c>
      <c r="P19" s="160"/>
      <c r="Q19" s="160"/>
      <c r="R19" s="160"/>
    </row>
    <row r="20" spans="1:18" s="161" customFormat="1" ht="23.25">
      <c r="A20" s="933" t="s">
        <v>174</v>
      </c>
      <c r="B20" s="934">
        <v>8589</v>
      </c>
      <c r="C20" s="934">
        <v>19900</v>
      </c>
      <c r="D20" s="934">
        <v>2496</v>
      </c>
      <c r="E20" s="934">
        <v>12655</v>
      </c>
      <c r="F20" s="934">
        <v>22272</v>
      </c>
      <c r="G20" s="934">
        <v>283</v>
      </c>
      <c r="H20" s="934">
        <v>14909</v>
      </c>
      <c r="I20" s="935">
        <v>81104</v>
      </c>
      <c r="J20" s="934">
        <v>2476</v>
      </c>
      <c r="K20" s="934">
        <v>0</v>
      </c>
      <c r="L20" s="934">
        <v>0</v>
      </c>
      <c r="M20" s="934">
        <v>7434</v>
      </c>
      <c r="N20" s="930">
        <f t="shared" si="1"/>
        <v>9910</v>
      </c>
      <c r="O20" s="936">
        <v>91014</v>
      </c>
      <c r="P20" s="160"/>
      <c r="Q20" s="160"/>
      <c r="R20" s="160"/>
    </row>
    <row r="21" spans="1:18" s="161" customFormat="1" ht="23.25">
      <c r="A21" s="933" t="s">
        <v>175</v>
      </c>
      <c r="B21" s="928">
        <v>3722</v>
      </c>
      <c r="C21" s="928">
        <v>21532</v>
      </c>
      <c r="D21" s="928">
        <v>4616</v>
      </c>
      <c r="E21" s="928">
        <v>14953</v>
      </c>
      <c r="F21" s="928">
        <v>25275</v>
      </c>
      <c r="G21" s="928">
        <v>189</v>
      </c>
      <c r="H21" s="928">
        <v>17113</v>
      </c>
      <c r="I21" s="929">
        <f>SUM(B21:H21)</f>
        <v>87400</v>
      </c>
      <c r="J21" s="928">
        <v>1632</v>
      </c>
      <c r="K21" s="928">
        <v>0</v>
      </c>
      <c r="L21" s="928">
        <v>0</v>
      </c>
      <c r="M21" s="928">
        <v>5152</v>
      </c>
      <c r="N21" s="930">
        <f t="shared" ref="N21:N22" si="3">+M21+L21+K21+J21</f>
        <v>6784</v>
      </c>
      <c r="O21" s="931">
        <f>+N21+I21</f>
        <v>94184</v>
      </c>
      <c r="P21" s="160"/>
      <c r="Q21" s="160"/>
      <c r="R21" s="160"/>
    </row>
    <row r="22" spans="1:18" s="145" customFormat="1" ht="23.25">
      <c r="A22" s="933" t="s">
        <v>970</v>
      </c>
      <c r="B22" s="928">
        <v>358</v>
      </c>
      <c r="C22" s="928">
        <v>943</v>
      </c>
      <c r="D22" s="928">
        <v>235</v>
      </c>
      <c r="E22" s="928">
        <v>703</v>
      </c>
      <c r="F22" s="928">
        <v>1394</v>
      </c>
      <c r="G22" s="928">
        <v>1</v>
      </c>
      <c r="H22" s="928">
        <v>686</v>
      </c>
      <c r="I22" s="929">
        <f>SUM(B22:H22)</f>
        <v>4320</v>
      </c>
      <c r="J22" s="928">
        <v>282</v>
      </c>
      <c r="K22" s="928">
        <v>0</v>
      </c>
      <c r="L22" s="928">
        <v>0</v>
      </c>
      <c r="M22" s="928">
        <v>58</v>
      </c>
      <c r="N22" s="930">
        <f t="shared" si="3"/>
        <v>340</v>
      </c>
      <c r="O22" s="931">
        <f>+N22+I22</f>
        <v>4660</v>
      </c>
      <c r="P22" s="162"/>
      <c r="Q22" s="162"/>
    </row>
    <row r="23" spans="1:18" ht="23.25">
      <c r="A23" s="937" t="s">
        <v>90</v>
      </c>
      <c r="B23" s="938">
        <f t="shared" ref="B23:O23" si="4">SUM(B6:B22)</f>
        <v>68908</v>
      </c>
      <c r="C23" s="938">
        <f t="shared" si="4"/>
        <v>156363</v>
      </c>
      <c r="D23" s="938">
        <f t="shared" si="4"/>
        <v>22092</v>
      </c>
      <c r="E23" s="938">
        <f t="shared" si="4"/>
        <v>147657</v>
      </c>
      <c r="F23" s="938">
        <f t="shared" si="4"/>
        <v>220804</v>
      </c>
      <c r="G23" s="938">
        <f t="shared" si="4"/>
        <v>6400</v>
      </c>
      <c r="H23" s="938">
        <f t="shared" si="4"/>
        <v>105784</v>
      </c>
      <c r="I23" s="938">
        <f t="shared" si="4"/>
        <v>728008</v>
      </c>
      <c r="J23" s="938">
        <f t="shared" si="4"/>
        <v>16673</v>
      </c>
      <c r="K23" s="938">
        <f t="shared" si="4"/>
        <v>0</v>
      </c>
      <c r="L23" s="938">
        <f>SUM(L6:L22)</f>
        <v>14</v>
      </c>
      <c r="M23" s="938">
        <f t="shared" si="4"/>
        <v>81972</v>
      </c>
      <c r="N23" s="938">
        <f>SUM(N6:N22)</f>
        <v>98659</v>
      </c>
      <c r="O23" s="939">
        <f t="shared" si="4"/>
        <v>826667</v>
      </c>
      <c r="P23" s="152"/>
      <c r="Q23" s="152"/>
    </row>
    <row r="24" spans="1:18" ht="20.25">
      <c r="A24" s="389" t="s">
        <v>499</v>
      </c>
      <c r="J24" s="140" t="s">
        <v>544</v>
      </c>
      <c r="P24" s="152"/>
      <c r="Q24" s="152"/>
    </row>
    <row r="25" spans="1:18" ht="23.25">
      <c r="A25" s="388" t="s">
        <v>545</v>
      </c>
      <c r="D25" s="378"/>
      <c r="E25" s="376"/>
      <c r="F25" s="377"/>
      <c r="G25" s="162"/>
      <c r="P25" s="152"/>
      <c r="Q25" s="152"/>
    </row>
    <row r="26" spans="1:18" s="181" customFormat="1" ht="18">
      <c r="A26" s="390" t="s">
        <v>546</v>
      </c>
      <c r="B26" s="376"/>
      <c r="C26" s="376"/>
      <c r="D26" s="376"/>
      <c r="E26" s="376"/>
      <c r="F26" s="376"/>
      <c r="G26" s="376"/>
      <c r="H26" s="376"/>
      <c r="P26" s="376"/>
      <c r="Q26" s="376"/>
    </row>
    <row r="27" spans="1:18" s="181" customFormat="1" ht="18">
      <c r="A27" s="390" t="s">
        <v>547</v>
      </c>
      <c r="B27" s="376"/>
      <c r="C27" s="376"/>
      <c r="D27" s="376"/>
      <c r="E27" s="376"/>
      <c r="F27" s="376"/>
      <c r="G27" s="376"/>
      <c r="H27" s="376"/>
      <c r="P27" s="376"/>
      <c r="Q27" s="376"/>
    </row>
    <row r="28" spans="1:18" s="181" customFormat="1" ht="18">
      <c r="A28" s="390" t="s">
        <v>548</v>
      </c>
      <c r="B28" s="376"/>
      <c r="C28" s="376"/>
      <c r="D28" s="376"/>
      <c r="E28" s="376"/>
      <c r="F28" s="376"/>
      <c r="G28" s="376"/>
      <c r="H28" s="376"/>
    </row>
    <row r="29" spans="1:18" s="181" customFormat="1" ht="18">
      <c r="A29" s="390" t="s">
        <v>549</v>
      </c>
      <c r="B29" s="376"/>
      <c r="C29" s="376"/>
      <c r="D29" s="376"/>
      <c r="E29" s="391"/>
      <c r="F29" s="391"/>
      <c r="G29" s="376"/>
      <c r="H29" s="376"/>
      <c r="N29" s="392"/>
      <c r="O29" s="393"/>
    </row>
    <row r="30" spans="1:18">
      <c r="A30" s="163"/>
      <c r="E30" s="164"/>
      <c r="F30" s="164"/>
      <c r="N30" s="154"/>
      <c r="O30" s="156"/>
    </row>
    <row r="31" spans="1:18">
      <c r="E31" s="164"/>
      <c r="F31" s="164"/>
      <c r="K31" s="154"/>
    </row>
    <row r="32" spans="1:18">
      <c r="E32" s="164"/>
      <c r="F32" s="164"/>
      <c r="K32" s="154"/>
    </row>
    <row r="33" spans="5:15">
      <c r="E33" s="164"/>
      <c r="F33" s="164"/>
      <c r="N33" s="154"/>
    </row>
    <row r="34" spans="5:15">
      <c r="E34" s="164"/>
      <c r="F34" s="164"/>
      <c r="K34" s="154"/>
      <c r="N34" s="154"/>
      <c r="O34" s="154"/>
    </row>
    <row r="35" spans="5:15">
      <c r="F35" s="164"/>
      <c r="I35" s="154"/>
      <c r="J35" s="154"/>
    </row>
    <row r="36" spans="5:15">
      <c r="F36" s="164"/>
      <c r="K36" s="154"/>
      <c r="O36" s="154"/>
    </row>
    <row r="37" spans="5:15">
      <c r="E37" s="164"/>
      <c r="F37" s="164"/>
      <c r="K37" s="154"/>
      <c r="O37" s="154"/>
    </row>
    <row r="38" spans="5:15">
      <c r="E38" s="165"/>
      <c r="F38" s="165"/>
      <c r="G38" s="166"/>
      <c r="H38" s="166"/>
      <c r="I38" s="158"/>
      <c r="J38" s="158"/>
      <c r="K38" s="158"/>
      <c r="L38" s="157"/>
      <c r="M38" s="157"/>
      <c r="N38" s="157"/>
      <c r="O38" s="157"/>
    </row>
    <row r="39" spans="5:15">
      <c r="E39" s="164"/>
      <c r="F39" s="164"/>
      <c r="K39" s="154"/>
      <c r="N39" s="154"/>
      <c r="O39" s="154"/>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tabColor theme="6" tint="-0.249977111117893"/>
    <pageSetUpPr fitToPage="1"/>
  </sheetPr>
  <dimension ref="A1:Q38"/>
  <sheetViews>
    <sheetView showGridLines="0" view="pageBreakPreview" zoomScale="70" zoomScaleNormal="40" zoomScaleSheetLayoutView="70" workbookViewId="0">
      <pane xSplit="1" ySplit="4" topLeftCell="B10" activePane="bottomRight" state="frozen"/>
      <selection pane="topRight" activeCell="K32" sqref="K32"/>
      <selection pane="bottomLeft" activeCell="K32" sqref="K32"/>
      <selection pane="bottomRight" activeCell="A23" sqref="A23"/>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38" customFormat="1" ht="57" customHeight="1">
      <c r="A1" s="1513" t="s">
        <v>550</v>
      </c>
      <c r="B1" s="1513"/>
      <c r="C1" s="1513"/>
      <c r="D1" s="1513"/>
      <c r="E1" s="1513"/>
      <c r="F1" s="1513"/>
      <c r="G1" s="1513"/>
      <c r="H1" s="1513"/>
      <c r="I1" s="1513"/>
      <c r="J1" s="1513"/>
      <c r="K1" s="1513"/>
      <c r="L1" s="1513"/>
      <c r="M1" s="1513"/>
      <c r="N1" s="1513"/>
      <c r="O1" s="1513"/>
    </row>
    <row r="2" spans="1:17" s="238" customFormat="1" ht="30" customHeight="1">
      <c r="A2" s="1427" t="str">
        <f>+'8. SVDS'!A2:O2</f>
        <v>Período:  Diciembre 2010 - Marzo 2026</v>
      </c>
      <c r="B2" s="1427"/>
      <c r="C2" s="1427"/>
      <c r="D2" s="1427"/>
      <c r="E2" s="1427"/>
      <c r="F2" s="1427"/>
      <c r="G2" s="1427"/>
      <c r="H2" s="1427"/>
      <c r="I2" s="1427"/>
      <c r="J2" s="1427"/>
      <c r="K2" s="1427"/>
      <c r="L2" s="1427"/>
      <c r="M2" s="1427"/>
      <c r="N2" s="1427"/>
      <c r="O2" s="1427"/>
      <c r="Q2"/>
    </row>
    <row r="3" spans="1:17" ht="30" customHeight="1">
      <c r="A3" s="1514" t="s">
        <v>551</v>
      </c>
      <c r="B3" s="1515"/>
      <c r="C3" s="1515"/>
      <c r="D3" s="1515"/>
      <c r="E3" s="1515"/>
      <c r="F3" s="1515"/>
      <c r="G3" s="1515"/>
      <c r="H3" s="1515"/>
      <c r="I3" s="1515"/>
      <c r="J3" s="1515"/>
      <c r="K3" s="1515"/>
      <c r="L3" s="1515"/>
      <c r="M3" s="1515"/>
      <c r="N3" s="1515"/>
      <c r="O3" s="1516"/>
    </row>
    <row r="4" spans="1:17" s="241" customFormat="1" ht="47.25" customHeight="1">
      <c r="A4" s="261" t="s">
        <v>371</v>
      </c>
      <c r="B4" s="309" t="s">
        <v>531</v>
      </c>
      <c r="C4" s="309" t="s">
        <v>532</v>
      </c>
      <c r="D4" s="250" t="s">
        <v>533</v>
      </c>
      <c r="E4" s="250" t="s">
        <v>534</v>
      </c>
      <c r="F4" s="250" t="s">
        <v>535</v>
      </c>
      <c r="G4" s="255" t="s">
        <v>536</v>
      </c>
      <c r="H4" s="250" t="s">
        <v>537</v>
      </c>
      <c r="I4" s="250" t="s">
        <v>552</v>
      </c>
      <c r="J4" s="250" t="s">
        <v>553</v>
      </c>
      <c r="K4" s="255" t="s">
        <v>554</v>
      </c>
      <c r="L4" s="250" t="s">
        <v>98</v>
      </c>
      <c r="M4" s="255" t="s">
        <v>538</v>
      </c>
      <c r="N4" s="255" t="s">
        <v>542</v>
      </c>
      <c r="O4" s="256" t="s">
        <v>543</v>
      </c>
    </row>
    <row r="5" spans="1:17" s="257" customFormat="1" ht="16.5" customHeight="1">
      <c r="A5" s="940" t="s">
        <v>160</v>
      </c>
      <c r="B5" s="941">
        <v>0</v>
      </c>
      <c r="C5" s="941">
        <v>2869</v>
      </c>
      <c r="D5" s="941">
        <v>0</v>
      </c>
      <c r="E5" s="941">
        <v>2345</v>
      </c>
      <c r="F5" s="941">
        <v>3608</v>
      </c>
      <c r="G5" s="941">
        <v>22</v>
      </c>
      <c r="H5" s="941">
        <v>1752</v>
      </c>
      <c r="I5" s="942">
        <f t="shared" ref="I5:I21" si="0">SUM(B5:H5)</f>
        <v>10596</v>
      </c>
      <c r="J5" s="943">
        <v>0</v>
      </c>
      <c r="K5" s="943">
        <v>5</v>
      </c>
      <c r="L5" s="943">
        <v>43</v>
      </c>
      <c r="M5" s="943">
        <v>0</v>
      </c>
      <c r="N5" s="944">
        <f t="shared" ref="N5:N20" si="1">SUM(J5:M5)</f>
        <v>48</v>
      </c>
      <c r="O5" s="945">
        <f t="shared" ref="O5:O20" si="2">I5+N5</f>
        <v>10644</v>
      </c>
    </row>
    <row r="6" spans="1:17" s="257" customFormat="1" ht="16.5" customHeight="1">
      <c r="A6" s="940" t="s">
        <v>161</v>
      </c>
      <c r="B6" s="941">
        <v>0</v>
      </c>
      <c r="C6" s="941">
        <v>2173</v>
      </c>
      <c r="D6" s="941">
        <v>0</v>
      </c>
      <c r="E6" s="941">
        <v>1603</v>
      </c>
      <c r="F6" s="941">
        <v>1068</v>
      </c>
      <c r="G6" s="941">
        <v>23</v>
      </c>
      <c r="H6" s="941">
        <v>1337</v>
      </c>
      <c r="I6" s="942">
        <f t="shared" si="0"/>
        <v>6204</v>
      </c>
      <c r="J6" s="943">
        <v>0</v>
      </c>
      <c r="K6" s="943">
        <v>23</v>
      </c>
      <c r="L6" s="943">
        <v>41</v>
      </c>
      <c r="M6" s="943">
        <v>0</v>
      </c>
      <c r="N6" s="944">
        <f t="shared" si="1"/>
        <v>64</v>
      </c>
      <c r="O6" s="945">
        <f t="shared" si="2"/>
        <v>6268</v>
      </c>
    </row>
    <row r="7" spans="1:17" s="257" customFormat="1" ht="16.5" customHeight="1">
      <c r="A7" s="940" t="s">
        <v>162</v>
      </c>
      <c r="B7" s="941">
        <v>0</v>
      </c>
      <c r="C7" s="941">
        <v>3381</v>
      </c>
      <c r="D7" s="941">
        <v>0</v>
      </c>
      <c r="E7" s="941">
        <v>2631</v>
      </c>
      <c r="F7" s="941">
        <v>1755</v>
      </c>
      <c r="G7" s="941">
        <v>39</v>
      </c>
      <c r="H7" s="941">
        <v>2221</v>
      </c>
      <c r="I7" s="942">
        <f t="shared" si="0"/>
        <v>10027</v>
      </c>
      <c r="J7" s="943">
        <v>0</v>
      </c>
      <c r="K7" s="943">
        <v>3</v>
      </c>
      <c r="L7" s="943">
        <v>16</v>
      </c>
      <c r="M7" s="943">
        <v>0</v>
      </c>
      <c r="N7" s="944">
        <f t="shared" si="1"/>
        <v>19</v>
      </c>
      <c r="O7" s="945">
        <f t="shared" si="2"/>
        <v>10046</v>
      </c>
    </row>
    <row r="8" spans="1:17" s="257" customFormat="1" ht="16.5" customHeight="1">
      <c r="A8" s="940" t="s">
        <v>163</v>
      </c>
      <c r="B8" s="941">
        <v>0</v>
      </c>
      <c r="C8" s="941">
        <v>5417</v>
      </c>
      <c r="D8" s="941">
        <v>0</v>
      </c>
      <c r="E8" s="941">
        <v>3642</v>
      </c>
      <c r="F8" s="941">
        <v>3099</v>
      </c>
      <c r="G8" s="941">
        <v>33</v>
      </c>
      <c r="H8" s="941">
        <v>3510</v>
      </c>
      <c r="I8" s="942">
        <f t="shared" si="0"/>
        <v>15701</v>
      </c>
      <c r="J8" s="943">
        <v>0</v>
      </c>
      <c r="K8" s="943">
        <v>7</v>
      </c>
      <c r="L8" s="943">
        <v>32</v>
      </c>
      <c r="M8" s="943">
        <v>0</v>
      </c>
      <c r="N8" s="944">
        <f t="shared" si="1"/>
        <v>39</v>
      </c>
      <c r="O8" s="945">
        <f t="shared" si="2"/>
        <v>15740</v>
      </c>
    </row>
    <row r="9" spans="1:17" s="257" customFormat="1" ht="16.5" customHeight="1">
      <c r="A9" s="940" t="s">
        <v>164</v>
      </c>
      <c r="B9" s="941">
        <v>0</v>
      </c>
      <c r="C9" s="941">
        <v>11143</v>
      </c>
      <c r="D9" s="941">
        <v>0</v>
      </c>
      <c r="E9" s="941">
        <v>7753</v>
      </c>
      <c r="F9" s="941">
        <v>7468</v>
      </c>
      <c r="G9" s="941">
        <v>107</v>
      </c>
      <c r="H9" s="941">
        <v>5850</v>
      </c>
      <c r="I9" s="942">
        <f t="shared" si="0"/>
        <v>32321</v>
      </c>
      <c r="J9" s="943">
        <v>7</v>
      </c>
      <c r="K9" s="943">
        <v>5</v>
      </c>
      <c r="L9" s="943">
        <v>32</v>
      </c>
      <c r="M9" s="943">
        <v>0</v>
      </c>
      <c r="N9" s="944">
        <f t="shared" si="1"/>
        <v>44</v>
      </c>
      <c r="O9" s="945">
        <f t="shared" si="2"/>
        <v>32365</v>
      </c>
    </row>
    <row r="10" spans="1:17" s="257" customFormat="1" ht="16.5" customHeight="1">
      <c r="A10" s="940" t="s">
        <v>165</v>
      </c>
      <c r="B10" s="941">
        <v>0</v>
      </c>
      <c r="C10" s="941">
        <v>14572</v>
      </c>
      <c r="D10" s="941">
        <v>0</v>
      </c>
      <c r="E10" s="941">
        <v>10453</v>
      </c>
      <c r="F10" s="941">
        <v>8284</v>
      </c>
      <c r="G10" s="941">
        <v>192</v>
      </c>
      <c r="H10" s="941">
        <v>8960</v>
      </c>
      <c r="I10" s="942">
        <f t="shared" si="0"/>
        <v>42461</v>
      </c>
      <c r="J10" s="943">
        <v>90</v>
      </c>
      <c r="K10" s="943">
        <v>2</v>
      </c>
      <c r="L10" s="943">
        <v>37</v>
      </c>
      <c r="M10" s="943">
        <v>0</v>
      </c>
      <c r="N10" s="944">
        <f t="shared" si="1"/>
        <v>129</v>
      </c>
      <c r="O10" s="945">
        <f t="shared" si="2"/>
        <v>42590</v>
      </c>
    </row>
    <row r="11" spans="1:17" s="257" customFormat="1" ht="16.5" customHeight="1">
      <c r="A11" s="940" t="s">
        <v>166</v>
      </c>
      <c r="B11" s="941">
        <v>1</v>
      </c>
      <c r="C11" s="941">
        <v>25447</v>
      </c>
      <c r="D11" s="941">
        <v>0</v>
      </c>
      <c r="E11" s="941">
        <v>17688</v>
      </c>
      <c r="F11" s="941">
        <v>7993</v>
      </c>
      <c r="G11" s="941">
        <v>430</v>
      </c>
      <c r="H11" s="941">
        <v>13415</v>
      </c>
      <c r="I11" s="942">
        <f t="shared" si="0"/>
        <v>64974</v>
      </c>
      <c r="J11" s="943">
        <v>96</v>
      </c>
      <c r="K11" s="943">
        <v>0</v>
      </c>
      <c r="L11" s="943">
        <v>7</v>
      </c>
      <c r="M11" s="943">
        <v>0</v>
      </c>
      <c r="N11" s="944">
        <f t="shared" si="1"/>
        <v>103</v>
      </c>
      <c r="O11" s="945">
        <f t="shared" si="2"/>
        <v>65077</v>
      </c>
    </row>
    <row r="12" spans="1:17" s="257" customFormat="1" ht="16.5" customHeight="1">
      <c r="A12" s="940" t="s">
        <v>167</v>
      </c>
      <c r="B12" s="941">
        <v>1141</v>
      </c>
      <c r="C12" s="941">
        <v>31376</v>
      </c>
      <c r="D12" s="941">
        <v>0</v>
      </c>
      <c r="E12" s="941">
        <v>20913</v>
      </c>
      <c r="F12" s="941">
        <v>9213</v>
      </c>
      <c r="G12" s="941">
        <v>257</v>
      </c>
      <c r="H12" s="941">
        <v>17231</v>
      </c>
      <c r="I12" s="942">
        <f t="shared" si="0"/>
        <v>80131</v>
      </c>
      <c r="J12" s="943">
        <v>104</v>
      </c>
      <c r="K12" s="943">
        <v>4</v>
      </c>
      <c r="L12" s="943">
        <v>11</v>
      </c>
      <c r="M12" s="943">
        <v>267</v>
      </c>
      <c r="N12" s="944">
        <f t="shared" si="1"/>
        <v>386</v>
      </c>
      <c r="O12" s="945">
        <f t="shared" si="2"/>
        <v>80517</v>
      </c>
    </row>
    <row r="13" spans="1:17" s="257" customFormat="1" ht="16.5" customHeight="1">
      <c r="A13" s="940" t="s">
        <v>464</v>
      </c>
      <c r="B13" s="941">
        <v>4086</v>
      </c>
      <c r="C13" s="941">
        <v>31118</v>
      </c>
      <c r="D13" s="941">
        <v>6</v>
      </c>
      <c r="E13" s="941">
        <v>19850</v>
      </c>
      <c r="F13" s="941">
        <v>8259</v>
      </c>
      <c r="G13" s="941">
        <v>195</v>
      </c>
      <c r="H13" s="941">
        <v>18879</v>
      </c>
      <c r="I13" s="942">
        <f t="shared" si="0"/>
        <v>82393</v>
      </c>
      <c r="J13" s="943">
        <v>120</v>
      </c>
      <c r="K13" s="943">
        <v>50</v>
      </c>
      <c r="L13" s="943">
        <v>5</v>
      </c>
      <c r="M13" s="943">
        <v>144</v>
      </c>
      <c r="N13" s="944">
        <f t="shared" si="1"/>
        <v>319</v>
      </c>
      <c r="O13" s="945">
        <f t="shared" si="2"/>
        <v>82712</v>
      </c>
    </row>
    <row r="14" spans="1:17" s="257" customFormat="1" ht="16.5" customHeight="1">
      <c r="A14" s="940" t="s">
        <v>465</v>
      </c>
      <c r="B14" s="941">
        <v>4144</v>
      </c>
      <c r="C14" s="941">
        <v>28073</v>
      </c>
      <c r="D14" s="941">
        <v>152</v>
      </c>
      <c r="E14" s="941">
        <v>23841</v>
      </c>
      <c r="F14" s="941">
        <v>10417</v>
      </c>
      <c r="G14" s="941">
        <v>212</v>
      </c>
      <c r="H14" s="941">
        <v>20749</v>
      </c>
      <c r="I14" s="942">
        <f t="shared" si="0"/>
        <v>87588</v>
      </c>
      <c r="J14" s="943">
        <v>18</v>
      </c>
      <c r="K14" s="943">
        <v>9</v>
      </c>
      <c r="L14" s="943">
        <v>302</v>
      </c>
      <c r="M14" s="943">
        <v>108</v>
      </c>
      <c r="N14" s="944">
        <f t="shared" si="1"/>
        <v>437</v>
      </c>
      <c r="O14" s="945">
        <f t="shared" si="2"/>
        <v>88025</v>
      </c>
    </row>
    <row r="15" spans="1:17" s="257" customFormat="1" ht="16.5" customHeight="1">
      <c r="A15" s="940" t="s">
        <v>327</v>
      </c>
      <c r="B15" s="941">
        <v>2517</v>
      </c>
      <c r="C15" s="941">
        <v>5967</v>
      </c>
      <c r="D15" s="941">
        <v>160</v>
      </c>
      <c r="E15" s="941">
        <v>5615</v>
      </c>
      <c r="F15" s="941">
        <v>3890</v>
      </c>
      <c r="G15" s="941">
        <v>84</v>
      </c>
      <c r="H15" s="941">
        <v>4984</v>
      </c>
      <c r="I15" s="942">
        <f t="shared" si="0"/>
        <v>23217</v>
      </c>
      <c r="J15" s="943">
        <v>15</v>
      </c>
      <c r="K15" s="943">
        <v>5</v>
      </c>
      <c r="L15" s="943">
        <v>208</v>
      </c>
      <c r="M15" s="943">
        <v>38</v>
      </c>
      <c r="N15" s="944">
        <f t="shared" si="1"/>
        <v>266</v>
      </c>
      <c r="O15" s="945">
        <f t="shared" si="2"/>
        <v>23483</v>
      </c>
    </row>
    <row r="16" spans="1:17" s="257" customFormat="1" ht="16.5" customHeight="1">
      <c r="A16" s="946" t="s">
        <v>466</v>
      </c>
      <c r="B16" s="947">
        <v>2856</v>
      </c>
      <c r="C16" s="947">
        <v>10077</v>
      </c>
      <c r="D16" s="947">
        <v>412</v>
      </c>
      <c r="E16" s="947">
        <v>9305</v>
      </c>
      <c r="F16" s="947">
        <v>5337</v>
      </c>
      <c r="G16" s="947">
        <v>141</v>
      </c>
      <c r="H16" s="947">
        <v>6784</v>
      </c>
      <c r="I16" s="942">
        <f t="shared" si="0"/>
        <v>34912</v>
      </c>
      <c r="J16" s="948">
        <v>4</v>
      </c>
      <c r="K16" s="948">
        <v>23</v>
      </c>
      <c r="L16" s="948">
        <v>314</v>
      </c>
      <c r="M16" s="948">
        <v>54</v>
      </c>
      <c r="N16" s="944">
        <f t="shared" si="1"/>
        <v>395</v>
      </c>
      <c r="O16" s="945">
        <f t="shared" si="2"/>
        <v>35307</v>
      </c>
    </row>
    <row r="17" spans="1:15" s="257" customFormat="1" ht="16.5" customHeight="1">
      <c r="A17" s="946" t="s">
        <v>381</v>
      </c>
      <c r="B17" s="947">
        <v>3210</v>
      </c>
      <c r="C17" s="947">
        <v>17694</v>
      </c>
      <c r="D17" s="947">
        <v>903</v>
      </c>
      <c r="E17" s="947">
        <v>18230</v>
      </c>
      <c r="F17" s="947">
        <v>9583</v>
      </c>
      <c r="G17" s="947">
        <v>192</v>
      </c>
      <c r="H17" s="947">
        <v>12249</v>
      </c>
      <c r="I17" s="949">
        <f t="shared" si="0"/>
        <v>62061</v>
      </c>
      <c r="J17" s="948">
        <v>5</v>
      </c>
      <c r="K17" s="948">
        <v>15</v>
      </c>
      <c r="L17" s="948">
        <v>217</v>
      </c>
      <c r="M17" s="948">
        <v>91</v>
      </c>
      <c r="N17" s="950">
        <f t="shared" si="1"/>
        <v>328</v>
      </c>
      <c r="O17" s="951">
        <f t="shared" si="2"/>
        <v>62389</v>
      </c>
    </row>
    <row r="18" spans="1:15" s="257" customFormat="1" ht="16.5" customHeight="1">
      <c r="A18" s="946" t="s">
        <v>382</v>
      </c>
      <c r="B18" s="947">
        <v>5005</v>
      </c>
      <c r="C18" s="947">
        <v>23793</v>
      </c>
      <c r="D18" s="947">
        <v>2712</v>
      </c>
      <c r="E18" s="947">
        <v>23171</v>
      </c>
      <c r="F18" s="947">
        <v>9605</v>
      </c>
      <c r="G18" s="947">
        <v>183</v>
      </c>
      <c r="H18" s="947">
        <v>16780</v>
      </c>
      <c r="I18" s="949">
        <f t="shared" si="0"/>
        <v>81249</v>
      </c>
      <c r="J18" s="948">
        <v>10</v>
      </c>
      <c r="K18" s="948">
        <v>8</v>
      </c>
      <c r="L18" s="948">
        <v>308</v>
      </c>
      <c r="M18" s="948">
        <v>61</v>
      </c>
      <c r="N18" s="950">
        <f t="shared" si="1"/>
        <v>387</v>
      </c>
      <c r="O18" s="951">
        <f t="shared" si="2"/>
        <v>81636</v>
      </c>
    </row>
    <row r="19" spans="1:15" s="257" customFormat="1" ht="16.5" customHeight="1">
      <c r="A19" s="952" t="s">
        <v>174</v>
      </c>
      <c r="B19" s="947">
        <v>6403</v>
      </c>
      <c r="C19" s="947">
        <v>24488</v>
      </c>
      <c r="D19" s="947">
        <v>2721</v>
      </c>
      <c r="E19" s="947">
        <v>26385</v>
      </c>
      <c r="F19" s="947">
        <v>11866</v>
      </c>
      <c r="G19" s="947">
        <v>235</v>
      </c>
      <c r="H19" s="947">
        <v>18542</v>
      </c>
      <c r="I19" s="949">
        <v>90640</v>
      </c>
      <c r="J19" s="948">
        <v>1</v>
      </c>
      <c r="K19" s="948">
        <v>8</v>
      </c>
      <c r="L19" s="948">
        <v>325</v>
      </c>
      <c r="M19" s="948">
        <v>40</v>
      </c>
      <c r="N19" s="950">
        <v>374</v>
      </c>
      <c r="O19" s="951">
        <v>91014</v>
      </c>
    </row>
    <row r="20" spans="1:15" s="259" customFormat="1" ht="16.5" customHeight="1">
      <c r="A20" s="952" t="s">
        <v>175</v>
      </c>
      <c r="B20" s="947">
        <v>3547</v>
      </c>
      <c r="C20" s="947">
        <v>27493</v>
      </c>
      <c r="D20" s="947">
        <v>2205</v>
      </c>
      <c r="E20" s="947">
        <v>30251</v>
      </c>
      <c r="F20" s="947">
        <v>12411</v>
      </c>
      <c r="G20" s="947">
        <v>280</v>
      </c>
      <c r="H20" s="947">
        <v>17533</v>
      </c>
      <c r="I20" s="949">
        <f t="shared" si="0"/>
        <v>93720</v>
      </c>
      <c r="J20" s="948">
        <v>0</v>
      </c>
      <c r="K20" s="948">
        <v>12</v>
      </c>
      <c r="L20" s="948">
        <v>399</v>
      </c>
      <c r="M20" s="948">
        <v>53</v>
      </c>
      <c r="N20" s="950">
        <f t="shared" si="1"/>
        <v>464</v>
      </c>
      <c r="O20" s="951">
        <f t="shared" si="2"/>
        <v>94184</v>
      </c>
    </row>
    <row r="21" spans="1:15" s="259" customFormat="1" ht="16.5" customHeight="1">
      <c r="A21" s="1318" t="s">
        <v>970</v>
      </c>
      <c r="B21" s="941">
        <v>248</v>
      </c>
      <c r="C21" s="941">
        <v>1321</v>
      </c>
      <c r="D21" s="941">
        <v>263</v>
      </c>
      <c r="E21" s="941">
        <v>1693</v>
      </c>
      <c r="F21" s="941">
        <v>980</v>
      </c>
      <c r="G21" s="941">
        <v>18</v>
      </c>
      <c r="H21" s="941">
        <v>1088</v>
      </c>
      <c r="I21" s="949">
        <f t="shared" si="0"/>
        <v>5611</v>
      </c>
      <c r="J21" s="1252">
        <v>0</v>
      </c>
      <c r="K21" s="943">
        <v>2</v>
      </c>
      <c r="L21" s="943">
        <v>28</v>
      </c>
      <c r="M21" s="943">
        <v>11</v>
      </c>
      <c r="N21" s="950">
        <f>SUM(J21:M21)</f>
        <v>41</v>
      </c>
      <c r="O21" s="951">
        <f>I21+N21</f>
        <v>5652</v>
      </c>
    </row>
    <row r="22" spans="1:15" s="17" customFormat="1" ht="15.75">
      <c r="A22" s="953" t="s">
        <v>90</v>
      </c>
      <c r="B22" s="954">
        <f t="shared" ref="B22:O22" si="3">SUM(B5:B20)</f>
        <v>32910</v>
      </c>
      <c r="C22" s="954">
        <f t="shared" si="3"/>
        <v>265081</v>
      </c>
      <c r="D22" s="954">
        <f t="shared" si="3"/>
        <v>9271</v>
      </c>
      <c r="E22" s="954">
        <f t="shared" si="3"/>
        <v>223676</v>
      </c>
      <c r="F22" s="954">
        <f t="shared" si="3"/>
        <v>113856</v>
      </c>
      <c r="G22" s="954">
        <f t="shared" si="3"/>
        <v>2625</v>
      </c>
      <c r="H22" s="954">
        <f t="shared" si="3"/>
        <v>170776</v>
      </c>
      <c r="I22" s="954">
        <f t="shared" si="3"/>
        <v>818195</v>
      </c>
      <c r="J22" s="954">
        <f t="shared" si="3"/>
        <v>470</v>
      </c>
      <c r="K22" s="954">
        <f t="shared" si="3"/>
        <v>179</v>
      </c>
      <c r="L22" s="954">
        <f t="shared" si="3"/>
        <v>2297</v>
      </c>
      <c r="M22" s="954">
        <f t="shared" si="3"/>
        <v>856</v>
      </c>
      <c r="N22" s="954">
        <f t="shared" si="3"/>
        <v>3802</v>
      </c>
      <c r="O22" s="954">
        <f t="shared" si="3"/>
        <v>821997</v>
      </c>
    </row>
    <row r="23" spans="1:15" s="17" customFormat="1">
      <c r="A23" s="955" t="s">
        <v>499</v>
      </c>
    </row>
    <row r="24" spans="1:15" s="17" customFormat="1">
      <c r="A24"/>
      <c r="B24"/>
      <c r="C24"/>
      <c r="D24"/>
      <c r="E24"/>
      <c r="F24"/>
      <c r="G24"/>
      <c r="H24"/>
      <c r="I24"/>
      <c r="J24"/>
      <c r="K24"/>
      <c r="L24"/>
      <c r="M24"/>
      <c r="N24"/>
      <c r="O24"/>
    </row>
    <row r="25" spans="1:15" ht="19.5" customHeight="1"/>
    <row r="26" spans="1:15" ht="18" customHeight="1"/>
    <row r="36" spans="4:4">
      <c r="D36" s="956"/>
    </row>
    <row r="37" spans="4:4">
      <c r="D37" s="2"/>
    </row>
    <row r="38" spans="4:4">
      <c r="D38" s="10"/>
    </row>
  </sheetData>
  <mergeCells count="3">
    <mergeCell ref="A1:O1"/>
    <mergeCell ref="A3:O3"/>
    <mergeCell ref="A2:O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tabColor theme="6" tint="-0.249977111117893"/>
    <pageSetUpPr fitToPage="1"/>
  </sheetPr>
  <dimension ref="A1:P51"/>
  <sheetViews>
    <sheetView showGridLines="0" view="pageBreakPreview" zoomScale="40" zoomScaleNormal="70" zoomScaleSheetLayoutView="40" workbookViewId="0">
      <pane xSplit="1" ySplit="3" topLeftCell="B4" activePane="bottomRight" state="frozen"/>
      <selection pane="topRight" activeCell="K32" sqref="K32"/>
      <selection pane="bottomLeft" activeCell="K32" sqref="K32"/>
      <selection pane="bottomRight" activeCell="N22" sqref="N22"/>
    </sheetView>
  </sheetViews>
  <sheetFormatPr defaultColWidth="11.42578125" defaultRowHeight="15"/>
  <cols>
    <col min="1" max="1" width="27.5703125" style="131" customWidth="1"/>
    <col min="2" max="2" width="24.85546875" style="131" customWidth="1"/>
    <col min="3" max="3" width="22" style="131" customWidth="1"/>
    <col min="4" max="4" width="23.7109375" style="131" bestFit="1" customWidth="1"/>
    <col min="5" max="9" width="19.85546875" style="131" customWidth="1"/>
    <col min="10" max="10" width="23.28515625" style="131" customWidth="1"/>
    <col min="11" max="11" width="26.140625" style="131" customWidth="1"/>
    <col min="12" max="12" width="25" style="131" customWidth="1"/>
    <col min="13" max="13" width="23.85546875" style="131" customWidth="1"/>
    <col min="14" max="14" width="26.5703125" style="131" customWidth="1"/>
  </cols>
  <sheetData>
    <row r="1" spans="1:15" s="238" customFormat="1" ht="69.75" customHeight="1">
      <c r="A1" s="1517" t="s">
        <v>555</v>
      </c>
      <c r="B1" s="1517"/>
      <c r="C1" s="1517"/>
      <c r="D1" s="1517"/>
      <c r="E1" s="1517"/>
      <c r="F1" s="1517"/>
      <c r="G1" s="1517"/>
      <c r="H1" s="1517"/>
      <c r="I1" s="1517"/>
      <c r="J1" s="1517"/>
      <c r="K1" s="1517"/>
      <c r="L1" s="1517"/>
      <c r="M1" s="1517"/>
      <c r="N1" s="1517"/>
    </row>
    <row r="2" spans="1:15" s="238" customFormat="1" ht="29.25" customHeight="1">
      <c r="A2" s="1517" t="str">
        <f>+'9.SVDS'!A2:O2</f>
        <v>Período:  Diciembre 2010 - Marzo 2026</v>
      </c>
      <c r="B2" s="1517"/>
      <c r="C2" s="1517"/>
      <c r="D2" s="1517"/>
      <c r="E2" s="1517"/>
      <c r="F2" s="1517"/>
      <c r="G2" s="1517"/>
      <c r="H2" s="1517"/>
      <c r="I2" s="1517"/>
      <c r="J2" s="1517"/>
      <c r="K2" s="1517"/>
      <c r="L2" s="1517"/>
      <c r="M2" s="1517"/>
      <c r="N2" s="1517"/>
    </row>
    <row r="3" spans="1:15" ht="10.5" customHeight="1">
      <c r="A3" s="1518"/>
      <c r="B3" s="1518"/>
      <c r="C3" s="1518"/>
      <c r="D3" s="1518"/>
      <c r="E3" s="1518"/>
      <c r="F3" s="1518"/>
      <c r="G3" s="1518"/>
      <c r="H3" s="1518"/>
      <c r="I3" s="1518"/>
      <c r="J3" s="1518"/>
      <c r="K3" s="1518"/>
      <c r="L3" s="1518"/>
      <c r="M3" s="1518"/>
      <c r="N3" s="1518"/>
    </row>
    <row r="4" spans="1:15" s="17" customFormat="1" ht="38.25" customHeight="1">
      <c r="A4" s="1519" t="s">
        <v>556</v>
      </c>
      <c r="B4" s="1520"/>
      <c r="C4" s="1520"/>
      <c r="D4" s="1520"/>
      <c r="E4" s="1520"/>
      <c r="F4" s="1520"/>
      <c r="G4" s="1520"/>
      <c r="H4" s="1520"/>
      <c r="I4" s="1520"/>
      <c r="J4" s="1520"/>
      <c r="K4" s="1520"/>
      <c r="L4" s="1520"/>
      <c r="M4" s="1520"/>
      <c r="N4" s="1521"/>
      <c r="O4" s="84"/>
    </row>
    <row r="5" spans="1:15" s="311" customFormat="1" ht="63.75" customHeight="1">
      <c r="A5" s="957" t="s">
        <v>129</v>
      </c>
      <c r="B5" s="957" t="s">
        <v>531</v>
      </c>
      <c r="C5" s="957" t="s">
        <v>532</v>
      </c>
      <c r="D5" s="957" t="s">
        <v>533</v>
      </c>
      <c r="E5" s="957" t="s">
        <v>534</v>
      </c>
      <c r="F5" s="957" t="s">
        <v>535</v>
      </c>
      <c r="G5" s="958" t="s">
        <v>536</v>
      </c>
      <c r="H5" s="957" t="s">
        <v>537</v>
      </c>
      <c r="I5" s="957" t="s">
        <v>90</v>
      </c>
      <c r="J5" s="958" t="s">
        <v>538</v>
      </c>
      <c r="K5" s="958" t="s">
        <v>539</v>
      </c>
      <c r="L5" s="958" t="s">
        <v>540</v>
      </c>
      <c r="M5" s="958" t="s">
        <v>541</v>
      </c>
      <c r="N5" s="958" t="s">
        <v>543</v>
      </c>
      <c r="O5" s="310"/>
    </row>
    <row r="6" spans="1:15" s="313" customFormat="1" ht="25.5" customHeight="1">
      <c r="A6" s="959" t="s">
        <v>160</v>
      </c>
      <c r="B6" s="960">
        <f>+Tabla18[[#This Row],[Atlántico]]-'9.SVDS'!B5</f>
        <v>0</v>
      </c>
      <c r="C6" s="960">
        <f>+Tabla18[[#This Row],[Crecer]]-'9.SVDS'!C5</f>
        <v>-2753</v>
      </c>
      <c r="D6" s="960">
        <f>+Tabla18[[#This Row],[JMMB-BDI]]-'9.SVDS'!D5</f>
        <v>0</v>
      </c>
      <c r="E6" s="960">
        <f>+Tabla18[[#This Row],[Popular]]-'9.SVDS'!E5</f>
        <v>-1840</v>
      </c>
      <c r="F6" s="960">
        <f>+Tabla18[[#This Row],[Reservas]]-'9.SVDS'!F5</f>
        <v>-1137</v>
      </c>
      <c r="G6" s="960">
        <f>+Tabla18[[#This Row],[Romana]]-'9.SVDS'!G5</f>
        <v>-20</v>
      </c>
      <c r="H6" s="960">
        <f>+Tabla18[[#This Row],[Siembra]]-'9.SVDS'!H5</f>
        <v>-1627</v>
      </c>
      <c r="I6" s="961">
        <f t="shared" ref="I6:I22" si="0">SUM(B6:H6)</f>
        <v>-7377</v>
      </c>
      <c r="J6" s="962">
        <f>+Tabla18[[#This Row],[Ministerio de Hacienda]]-'9.SVDS'!M5</f>
        <v>4114</v>
      </c>
      <c r="K6" s="962">
        <f>+Tabla18[[#This Row],[Plan  Sustitutivo del Banco Central]]-'9.SVDS'!J5</f>
        <v>0</v>
      </c>
      <c r="L6" s="962">
        <f>+Tabla18[[#This Row],[Plan  Sustitutivo del Banco de Reservas]]-'9.SVDS'!K5</f>
        <v>-4</v>
      </c>
      <c r="M6" s="962">
        <f>+Tabla18[[#This Row],[Plan Sustitutivo INABIMA]]-'9.SVDS'!L5</f>
        <v>3267</v>
      </c>
      <c r="N6" s="961">
        <f t="shared" ref="N6:N19" si="1">SUM(J6:M6)</f>
        <v>7377</v>
      </c>
      <c r="O6" s="312"/>
    </row>
    <row r="7" spans="1:15" s="313" customFormat="1" ht="25.5" customHeight="1">
      <c r="A7" s="959" t="s">
        <v>161</v>
      </c>
      <c r="B7" s="960">
        <f>+Tabla18[[#This Row],[Atlántico]]-'9.SVDS'!B6</f>
        <v>0</v>
      </c>
      <c r="C7" s="960">
        <f>+Tabla18[[#This Row],[Crecer]]-'9.SVDS'!C6</f>
        <v>-1867</v>
      </c>
      <c r="D7" s="960">
        <f>+Tabla18[[#This Row],[JMMB-BDI]]-'9.SVDS'!D6</f>
        <v>0</v>
      </c>
      <c r="E7" s="960">
        <f>+Tabla18[[#This Row],[Popular]]-'9.SVDS'!E6</f>
        <v>-1031</v>
      </c>
      <c r="F7" s="960">
        <f>+Tabla18[[#This Row],[Reservas]]-'9.SVDS'!F6</f>
        <v>2090</v>
      </c>
      <c r="G7" s="960">
        <f>+Tabla18[[#This Row],[Romana]]-'9.SVDS'!G6</f>
        <v>-15</v>
      </c>
      <c r="H7" s="960">
        <f>+Tabla18[[#This Row],[Siembra]]-'9.SVDS'!H6</f>
        <v>-1090</v>
      </c>
      <c r="I7" s="961">
        <f t="shared" si="0"/>
        <v>-1913</v>
      </c>
      <c r="J7" s="962">
        <f>+Tabla18[[#This Row],[Ministerio de Hacienda]]-'9.SVDS'!M6</f>
        <v>199</v>
      </c>
      <c r="K7" s="962">
        <f>+Tabla18[[#This Row],[Plan  Sustitutivo del Banco Central]]-'9.SVDS'!J6</f>
        <v>0</v>
      </c>
      <c r="L7" s="962">
        <f>+Tabla18[[#This Row],[Plan  Sustitutivo del Banco de Reservas]]-'9.SVDS'!K6</f>
        <v>-23</v>
      </c>
      <c r="M7" s="962">
        <f>+Tabla18[[#This Row],[Plan Sustitutivo INABIMA]]-'9.SVDS'!L6</f>
        <v>1737</v>
      </c>
      <c r="N7" s="961">
        <f t="shared" si="1"/>
        <v>1913</v>
      </c>
      <c r="O7" s="312"/>
    </row>
    <row r="8" spans="1:15" s="313" customFormat="1" ht="25.5" customHeight="1">
      <c r="A8" s="959" t="s">
        <v>162</v>
      </c>
      <c r="B8" s="960">
        <f>+Tabla18[[#This Row],[Atlántico]]-'9.SVDS'!B7</f>
        <v>0</v>
      </c>
      <c r="C8" s="960">
        <f>+Tabla18[[#This Row],[Crecer]]-'9.SVDS'!C7</f>
        <v>-2359</v>
      </c>
      <c r="D8" s="960">
        <f>+Tabla18[[#This Row],[JMMB-BDI]]-'9.SVDS'!D7</f>
        <v>0</v>
      </c>
      <c r="E8" s="960">
        <f>+Tabla18[[#This Row],[Popular]]-'9.SVDS'!E7</f>
        <v>-1617</v>
      </c>
      <c r="F8" s="960">
        <f>+Tabla18[[#This Row],[Reservas]]-'9.SVDS'!F7</f>
        <v>1986</v>
      </c>
      <c r="G8" s="960">
        <f>+Tabla18[[#This Row],[Romana]]-'9.SVDS'!G7</f>
        <v>-28</v>
      </c>
      <c r="H8" s="960">
        <f>+Tabla18[[#This Row],[Siembra]]-'9.SVDS'!H7</f>
        <v>-1438</v>
      </c>
      <c r="I8" s="961">
        <f t="shared" si="0"/>
        <v>-3456</v>
      </c>
      <c r="J8" s="962">
        <f>+Tabla18[[#This Row],[Ministerio de Hacienda]]-'9.SVDS'!M7</f>
        <v>17</v>
      </c>
      <c r="K8" s="962">
        <f>+Tabla18[[#This Row],[Plan  Sustitutivo del Banco Central]]-'9.SVDS'!J7</f>
        <v>0</v>
      </c>
      <c r="L8" s="962">
        <f>+Tabla18[[#This Row],[Plan  Sustitutivo del Banco de Reservas]]-'9.SVDS'!K7</f>
        <v>-2</v>
      </c>
      <c r="M8" s="962">
        <f>+Tabla18[[#This Row],[Plan Sustitutivo INABIMA]]-'9.SVDS'!L7</f>
        <v>3441</v>
      </c>
      <c r="N8" s="961">
        <f t="shared" si="1"/>
        <v>3456</v>
      </c>
      <c r="O8" s="312"/>
    </row>
    <row r="9" spans="1:15" s="313" customFormat="1" ht="25.5" customHeight="1">
      <c r="A9" s="959" t="s">
        <v>163</v>
      </c>
      <c r="B9" s="960">
        <f>+Tabla18[[#This Row],[Atlántico]]-'9.SVDS'!B8</f>
        <v>0</v>
      </c>
      <c r="C9" s="960">
        <f>+Tabla18[[#This Row],[Crecer]]-'9.SVDS'!C8</f>
        <v>-3839</v>
      </c>
      <c r="D9" s="960">
        <f>+Tabla18[[#This Row],[JMMB-BDI]]-'9.SVDS'!D8</f>
        <v>0</v>
      </c>
      <c r="E9" s="960">
        <f>+Tabla18[[#This Row],[Popular]]-'9.SVDS'!E8</f>
        <v>-2160</v>
      </c>
      <c r="F9" s="960">
        <f>+Tabla18[[#This Row],[Reservas]]-'9.SVDS'!F8</f>
        <v>4515</v>
      </c>
      <c r="G9" s="960">
        <f>+Tabla18[[#This Row],[Romana]]-'9.SVDS'!G8</f>
        <v>-26</v>
      </c>
      <c r="H9" s="960">
        <f>+Tabla18[[#This Row],[Siembra]]-'9.SVDS'!H8</f>
        <v>-2232</v>
      </c>
      <c r="I9" s="961">
        <f t="shared" si="0"/>
        <v>-3742</v>
      </c>
      <c r="J9" s="962">
        <f>+Tabla18[[#This Row],[Ministerio de Hacienda]]-'9.SVDS'!M8</f>
        <v>1532</v>
      </c>
      <c r="K9" s="962">
        <f>+Tabla18[[#This Row],[Plan  Sustitutivo del Banco Central]]-'9.SVDS'!J8</f>
        <v>0</v>
      </c>
      <c r="L9" s="962">
        <f>+Tabla18[[#This Row],[Plan  Sustitutivo del Banco de Reservas]]-'9.SVDS'!K8</f>
        <v>-7</v>
      </c>
      <c r="M9" s="962">
        <f>+Tabla18[[#This Row],[Plan Sustitutivo INABIMA]]-'9.SVDS'!L8</f>
        <v>2217</v>
      </c>
      <c r="N9" s="961">
        <f t="shared" si="1"/>
        <v>3742</v>
      </c>
      <c r="O9" s="312"/>
    </row>
    <row r="10" spans="1:15" s="313" customFormat="1" ht="25.5" customHeight="1">
      <c r="A10" s="959" t="s">
        <v>164</v>
      </c>
      <c r="B10" s="960">
        <f>+Tabla18[[#This Row],[Atlántico]]-'9.SVDS'!B9</f>
        <v>0</v>
      </c>
      <c r="C10" s="960">
        <f>+Tabla18[[#This Row],[Crecer]]-'9.SVDS'!C9</f>
        <v>-6830</v>
      </c>
      <c r="D10" s="960">
        <f>+Tabla18[[#This Row],[JMMB-BDI]]-'9.SVDS'!D9</f>
        <v>0</v>
      </c>
      <c r="E10" s="960">
        <f>+Tabla18[[#This Row],[Popular]]-'9.SVDS'!E9</f>
        <v>-5285</v>
      </c>
      <c r="F10" s="960">
        <f>+Tabla18[[#This Row],[Reservas]]-'9.SVDS'!F9</f>
        <v>7338</v>
      </c>
      <c r="G10" s="960">
        <f>+Tabla18[[#This Row],[Romana]]-'9.SVDS'!G9</f>
        <v>661</v>
      </c>
      <c r="H10" s="960">
        <f>+Tabla18[[#This Row],[Siembra]]-'9.SVDS'!H9</f>
        <v>-3337</v>
      </c>
      <c r="I10" s="961">
        <f t="shared" si="0"/>
        <v>-7453</v>
      </c>
      <c r="J10" s="962">
        <f>+Tabla18[[#This Row],[Ministerio de Hacienda]]-'9.SVDS'!M9</f>
        <v>462</v>
      </c>
      <c r="K10" s="962">
        <f>+Tabla18[[#This Row],[Plan  Sustitutivo del Banco Central]]-'9.SVDS'!J9</f>
        <v>-7</v>
      </c>
      <c r="L10" s="962">
        <f>+Tabla18[[#This Row],[Plan  Sustitutivo del Banco de Reservas]]-'9.SVDS'!K9</f>
        <v>-5</v>
      </c>
      <c r="M10" s="962">
        <f>+Tabla18[[#This Row],[Plan Sustitutivo INABIMA]]-'9.SVDS'!L9</f>
        <v>7003</v>
      </c>
      <c r="N10" s="961">
        <f t="shared" si="1"/>
        <v>7453</v>
      </c>
      <c r="O10" s="312"/>
    </row>
    <row r="11" spans="1:15" s="313" customFormat="1" ht="25.5" customHeight="1">
      <c r="A11" s="959" t="s">
        <v>165</v>
      </c>
      <c r="B11" s="960">
        <f>+Tabla18[[#This Row],[Atlántico]]-'9.SVDS'!B10</f>
        <v>0</v>
      </c>
      <c r="C11" s="960">
        <f>+Tabla18[[#This Row],[Crecer]]-'9.SVDS'!C10</f>
        <v>-8701</v>
      </c>
      <c r="D11" s="960">
        <f>+Tabla18[[#This Row],[JMMB-BDI]]-'9.SVDS'!D10</f>
        <v>0</v>
      </c>
      <c r="E11" s="960">
        <f>+Tabla18[[#This Row],[Popular]]-'9.SVDS'!E10</f>
        <v>-5475</v>
      </c>
      <c r="F11" s="960">
        <f>+Tabla18[[#This Row],[Reservas]]-'9.SVDS'!F10</f>
        <v>12142</v>
      </c>
      <c r="G11" s="960">
        <f>+Tabla18[[#This Row],[Romana]]-'9.SVDS'!G10</f>
        <v>850</v>
      </c>
      <c r="H11" s="960">
        <f>+Tabla18[[#This Row],[Siembra]]-'9.SVDS'!H10</f>
        <v>-4673</v>
      </c>
      <c r="I11" s="961">
        <f t="shared" si="0"/>
        <v>-5857</v>
      </c>
      <c r="J11" s="962">
        <f>+Tabla18[[#This Row],[Ministerio de Hacienda]]-'9.SVDS'!M10</f>
        <v>426</v>
      </c>
      <c r="K11" s="962">
        <f>+Tabla18[[#This Row],[Plan  Sustitutivo del Banco Central]]-'9.SVDS'!J10</f>
        <v>-90</v>
      </c>
      <c r="L11" s="962">
        <f>+Tabla18[[#This Row],[Plan  Sustitutivo del Banco de Reservas]]-'9.SVDS'!K10</f>
        <v>9</v>
      </c>
      <c r="M11" s="962">
        <f>+Tabla18[[#This Row],[Plan Sustitutivo INABIMA]]-'9.SVDS'!L10</f>
        <v>5512</v>
      </c>
      <c r="N11" s="961">
        <f t="shared" si="1"/>
        <v>5857</v>
      </c>
      <c r="O11" s="312"/>
    </row>
    <row r="12" spans="1:15" s="313" customFormat="1" ht="25.5" customHeight="1">
      <c r="A12" s="959" t="s">
        <v>166</v>
      </c>
      <c r="B12" s="960">
        <f>+Tabla18[[#This Row],[Atlántico]]-'9.SVDS'!B11</f>
        <v>11382</v>
      </c>
      <c r="C12" s="960">
        <f>+Tabla18[[#This Row],[Crecer]]-'9.SVDS'!C11</f>
        <v>-15432</v>
      </c>
      <c r="D12" s="960">
        <f>+Tabla18[[#This Row],[JMMB-BDI]]-'9.SVDS'!D11</f>
        <v>0</v>
      </c>
      <c r="E12" s="960">
        <f>+Tabla18[[#This Row],[Popular]]-'9.SVDS'!E11</f>
        <v>-7636</v>
      </c>
      <c r="F12" s="960">
        <f>+Tabla18[[#This Row],[Reservas]]-'9.SVDS'!F11</f>
        <v>14268</v>
      </c>
      <c r="G12" s="960">
        <f>+Tabla18[[#This Row],[Romana]]-'9.SVDS'!G11</f>
        <v>310</v>
      </c>
      <c r="H12" s="960">
        <f>+Tabla18[[#This Row],[Siembra]]-'9.SVDS'!H11</f>
        <v>-5670</v>
      </c>
      <c r="I12" s="961">
        <f t="shared" si="0"/>
        <v>-2778</v>
      </c>
      <c r="J12" s="962">
        <f>+Tabla18[[#This Row],[Ministerio de Hacienda]]-'9.SVDS'!M11</f>
        <v>725</v>
      </c>
      <c r="K12" s="962">
        <f>+Tabla18[[#This Row],[Plan  Sustitutivo del Banco Central]]-'9.SVDS'!J11</f>
        <v>-96</v>
      </c>
      <c r="L12" s="962">
        <f>+Tabla18[[#This Row],[Plan  Sustitutivo del Banco de Reservas]]-'9.SVDS'!K11</f>
        <v>0</v>
      </c>
      <c r="M12" s="962">
        <f>+Tabla18[[#This Row],[Plan Sustitutivo INABIMA]]-'9.SVDS'!L11</f>
        <v>2149</v>
      </c>
      <c r="N12" s="961">
        <f t="shared" si="1"/>
        <v>2778</v>
      </c>
      <c r="O12" s="312"/>
    </row>
    <row r="13" spans="1:15" s="313" customFormat="1" ht="25.5" customHeight="1">
      <c r="A13" s="959" t="s">
        <v>167</v>
      </c>
      <c r="B13" s="960">
        <f>+Tabla18[[#This Row],[Atlántico]]-'9.SVDS'!B12</f>
        <v>12537</v>
      </c>
      <c r="C13" s="960">
        <f>+Tabla18[[#This Row],[Crecer]]-'9.SVDS'!C12</f>
        <v>-21288</v>
      </c>
      <c r="D13" s="960">
        <f>+Tabla18[[#This Row],[JMMB-BDI]]-'9.SVDS'!D12</f>
        <v>287</v>
      </c>
      <c r="E13" s="960">
        <f>+Tabla18[[#This Row],[Popular]]-'9.SVDS'!E12</f>
        <v>-2211</v>
      </c>
      <c r="F13" s="960">
        <f>+Tabla18[[#This Row],[Reservas]]-'9.SVDS'!F12</f>
        <v>10167</v>
      </c>
      <c r="G13" s="960">
        <f>+Tabla18[[#This Row],[Romana]]-'9.SVDS'!G12</f>
        <v>796</v>
      </c>
      <c r="H13" s="960">
        <f>+Tabla18[[#This Row],[Siembra]]-'9.SVDS'!H12</f>
        <v>-6496</v>
      </c>
      <c r="I13" s="961">
        <f t="shared" si="0"/>
        <v>-6208</v>
      </c>
      <c r="J13" s="962">
        <f>+Tabla18[[#This Row],[Ministerio de Hacienda]]-'9.SVDS'!M12</f>
        <v>605</v>
      </c>
      <c r="K13" s="962">
        <f>+Tabla18[[#This Row],[Plan  Sustitutivo del Banco Central]]-'9.SVDS'!J12</f>
        <v>-104</v>
      </c>
      <c r="L13" s="962">
        <f>+Tabla18[[#This Row],[Plan  Sustitutivo del Banco de Reservas]]-'9.SVDS'!K12</f>
        <v>-4</v>
      </c>
      <c r="M13" s="962">
        <f>+Tabla18[[#This Row],[Plan Sustitutivo INABIMA]]-'9.SVDS'!L12</f>
        <v>5711</v>
      </c>
      <c r="N13" s="961">
        <f t="shared" si="1"/>
        <v>6208</v>
      </c>
    </row>
    <row r="14" spans="1:15" s="313" customFormat="1" ht="25.5" customHeight="1">
      <c r="A14" s="959" t="s">
        <v>168</v>
      </c>
      <c r="B14" s="960">
        <f>+Tabla18[[#This Row],[Atlántico]]-'9.SVDS'!B13</f>
        <v>578</v>
      </c>
      <c r="C14" s="960">
        <f>+Tabla18[[#This Row],[Crecer]]-'9.SVDS'!C13</f>
        <v>-16631</v>
      </c>
      <c r="D14" s="960">
        <f>+Tabla18[[#This Row],[JMMB-BDI]]-'9.SVDS'!D13</f>
        <v>2541</v>
      </c>
      <c r="E14" s="960">
        <f>+Tabla18[[#This Row],[Popular]]-'9.SVDS'!E13</f>
        <v>6599</v>
      </c>
      <c r="F14" s="960">
        <f>+Tabla18[[#This Row],[Reservas]]-'9.SVDS'!F13</f>
        <v>13594</v>
      </c>
      <c r="G14" s="960">
        <f>+Tabla18[[#This Row],[Romana]]-'9.SVDS'!G13</f>
        <v>470</v>
      </c>
      <c r="H14" s="960">
        <f>+Tabla18[[#This Row],[Siembra]]-'9.SVDS'!H13</f>
        <v>-8894</v>
      </c>
      <c r="I14" s="961">
        <f t="shared" si="0"/>
        <v>-1743</v>
      </c>
      <c r="J14" s="962">
        <f>+Tabla18[[#This Row],[Ministerio de Hacienda]]-'9.SVDS'!M13</f>
        <v>60</v>
      </c>
      <c r="K14" s="962">
        <f>+Tabla18[[#This Row],[Plan  Sustitutivo del Banco Central]]-'9.SVDS'!J13</f>
        <v>-120</v>
      </c>
      <c r="L14" s="962">
        <f>+Tabla18[[#This Row],[Plan  Sustitutivo del Banco de Reservas]]-'9.SVDS'!K13</f>
        <v>-50</v>
      </c>
      <c r="M14" s="962">
        <f>+Tabla18[[#This Row],[Plan Sustitutivo INABIMA]]-'9.SVDS'!L13</f>
        <v>1853</v>
      </c>
      <c r="N14" s="961">
        <f t="shared" si="1"/>
        <v>1743</v>
      </c>
      <c r="O14" s="312"/>
    </row>
    <row r="15" spans="1:15" s="313" customFormat="1" ht="25.5" customHeight="1">
      <c r="A15" s="959" t="s">
        <v>169</v>
      </c>
      <c r="B15" s="960">
        <f>+Tabla18[[#This Row],[Atlántico]]-'9.SVDS'!B14</f>
        <v>1650</v>
      </c>
      <c r="C15" s="960">
        <f>+Tabla18[[#This Row],[Crecer]]-'9.SVDS'!C14</f>
        <v>-3737</v>
      </c>
      <c r="D15" s="960">
        <f>+Tabla18[[#This Row],[JMMB-BDI]]-'9.SVDS'!D14</f>
        <v>3097</v>
      </c>
      <c r="E15" s="960">
        <f>+Tabla18[[#This Row],[Popular]]-'9.SVDS'!E14</f>
        <v>-4949</v>
      </c>
      <c r="F15" s="960">
        <f>+Tabla18[[#This Row],[Reservas]]-'9.SVDS'!F14</f>
        <v>9404</v>
      </c>
      <c r="G15" s="960">
        <f>+Tabla18[[#This Row],[Romana]]-'9.SVDS'!G14</f>
        <v>184</v>
      </c>
      <c r="H15" s="960">
        <f>+Tabla18[[#This Row],[Siembra]]-'9.SVDS'!H14</f>
        <v>-10163</v>
      </c>
      <c r="I15" s="961">
        <f t="shared" si="0"/>
        <v>-4514</v>
      </c>
      <c r="J15" s="962">
        <f>+Tabla18[[#This Row],[Ministerio de Hacienda]]-'9.SVDS'!M14</f>
        <v>208</v>
      </c>
      <c r="K15" s="962">
        <f>+Tabla18[[#This Row],[Plan  Sustitutivo del Banco Central]]-'9.SVDS'!J14</f>
        <v>-18</v>
      </c>
      <c r="L15" s="962">
        <f>+Tabla18[[#This Row],[Plan  Sustitutivo del Banco de Reservas]]-'9.SVDS'!K14</f>
        <v>-9</v>
      </c>
      <c r="M15" s="962">
        <f>+Tabla18[[#This Row],[Plan Sustitutivo INABIMA]]-'9.SVDS'!L14</f>
        <v>4333</v>
      </c>
      <c r="N15" s="961">
        <f t="shared" si="1"/>
        <v>4514</v>
      </c>
      <c r="O15" s="312"/>
    </row>
    <row r="16" spans="1:15" s="90" customFormat="1" ht="25.5" customHeight="1">
      <c r="A16" s="959" t="s">
        <v>170</v>
      </c>
      <c r="B16" s="960">
        <f>+Tabla18[[#This Row],[Atlántico]]-'9.SVDS'!B15</f>
        <v>1785</v>
      </c>
      <c r="C16" s="960">
        <f>+Tabla18[[#This Row],[Crecer]]-'9.SVDS'!C15</f>
        <v>456</v>
      </c>
      <c r="D16" s="960">
        <f>+Tabla18[[#This Row],[JMMB-BDI]]-'9.SVDS'!D15</f>
        <v>617</v>
      </c>
      <c r="E16" s="960">
        <f>+Tabla18[[#This Row],[Popular]]-'9.SVDS'!E15</f>
        <v>-2569</v>
      </c>
      <c r="F16" s="963">
        <f>+Tabla18[[#This Row],[Reservas]]-'9.SVDS'!F15</f>
        <v>2844</v>
      </c>
      <c r="G16" s="963">
        <f>+Tabla18[[#This Row],[Romana]]-'9.SVDS'!G15</f>
        <v>13</v>
      </c>
      <c r="H16" s="963">
        <f>+Tabla18[[#This Row],[Siembra]]-'9.SVDS'!H15</f>
        <v>-3431</v>
      </c>
      <c r="I16" s="964">
        <f t="shared" si="0"/>
        <v>-285</v>
      </c>
      <c r="J16" s="962">
        <f>+Tabla18[[#This Row],[Ministerio de Hacienda]]-'9.SVDS'!M15</f>
        <v>423</v>
      </c>
      <c r="K16" s="962">
        <f>+Tabla18[[#This Row],[Plan  Sustitutivo del Banco Central]]-'9.SVDS'!J15</f>
        <v>-15</v>
      </c>
      <c r="L16" s="962">
        <f>+Tabla18[[#This Row],[Plan  Sustitutivo del Banco de Reservas]]-'9.SVDS'!K15</f>
        <v>-5</v>
      </c>
      <c r="M16" s="962">
        <f>+Tabla18[[#This Row],[Plan Sustitutivo INABIMA]]-'9.SVDS'!L15</f>
        <v>-118</v>
      </c>
      <c r="N16" s="961">
        <f t="shared" si="1"/>
        <v>285</v>
      </c>
      <c r="O16" s="314"/>
    </row>
    <row r="17" spans="1:16" s="52" customFormat="1" ht="25.5" customHeight="1">
      <c r="A17" s="959" t="s">
        <v>171</v>
      </c>
      <c r="B17" s="960">
        <f>+Tabla18[[#This Row],[Atlántico]]-'9.SVDS'!B16</f>
        <v>1312</v>
      </c>
      <c r="C17" s="960">
        <f>+Tabla18[[#This Row],[Crecer]]-'9.SVDS'!C16</f>
        <v>-921</v>
      </c>
      <c r="D17" s="960">
        <f>+Tabla18[[#This Row],[JMMB-BDI]]-'9.SVDS'!D16</f>
        <v>1256</v>
      </c>
      <c r="E17" s="960">
        <f>+Tabla18[[#This Row],[Popular]]-'9.SVDS'!E16</f>
        <v>-3592</v>
      </c>
      <c r="F17" s="963">
        <f>+Tabla18[[#This Row],[Reservas]]-'9.SVDS'!F16</f>
        <v>2885</v>
      </c>
      <c r="G17" s="963">
        <f>+Tabla18[[#This Row],[Romana]]-'9.SVDS'!G16</f>
        <v>436</v>
      </c>
      <c r="H17" s="963">
        <f>+Tabla18[[#This Row],[Siembra]]-'9.SVDS'!H16</f>
        <v>-2145</v>
      </c>
      <c r="I17" s="964">
        <f t="shared" si="0"/>
        <v>-769</v>
      </c>
      <c r="J17" s="962">
        <f>+Tabla18[[#This Row],[Ministerio de Hacienda]]-'9.SVDS'!M16</f>
        <v>888</v>
      </c>
      <c r="K17" s="962">
        <f>+Tabla18[[#This Row],[Plan  Sustitutivo del Banco Central]]-'9.SVDS'!J16</f>
        <v>-4</v>
      </c>
      <c r="L17" s="962">
        <f>+Tabla18[[#This Row],[Plan  Sustitutivo del Banco de Reservas]]-'9.SVDS'!K16</f>
        <v>-23</v>
      </c>
      <c r="M17" s="962">
        <f>+Tabla18[[#This Row],[Plan Sustitutivo INABIMA]]-'9.SVDS'!L16</f>
        <v>-82</v>
      </c>
      <c r="N17" s="961">
        <f t="shared" si="1"/>
        <v>779</v>
      </c>
      <c r="O17" s="315"/>
    </row>
    <row r="18" spans="1:16" s="52" customFormat="1" ht="25.5" customHeight="1">
      <c r="A18" s="959" t="s">
        <v>381</v>
      </c>
      <c r="B18" s="960">
        <f>+Tabla18[[#This Row],[Atlántico]]-'9.SVDS'!B17</f>
        <v>1132</v>
      </c>
      <c r="C18" s="960">
        <f>+Tabla18[[#This Row],[Crecer]]-'9.SVDS'!C17</f>
        <v>-6745</v>
      </c>
      <c r="D18" s="960">
        <f>+Tabla18[[#This Row],[JMMB-BDI]]-'9.SVDS'!D17</f>
        <v>1539</v>
      </c>
      <c r="E18" s="960">
        <f>+Tabla18[[#This Row],[Popular]]-'9.SVDS'!E17</f>
        <v>-10418</v>
      </c>
      <c r="F18" s="963">
        <f>+Tabla18[[#This Row],[Reservas]]-'9.SVDS'!F17</f>
        <v>-2220</v>
      </c>
      <c r="G18" s="963">
        <f>+Tabla18[[#This Row],[Romana]]-'9.SVDS'!G17</f>
        <v>128</v>
      </c>
      <c r="H18" s="963">
        <f>+Tabla18[[#This Row],[Siembra]]-'9.SVDS'!H17</f>
        <v>-5574</v>
      </c>
      <c r="I18" s="964">
        <f t="shared" si="0"/>
        <v>-22158</v>
      </c>
      <c r="J18" s="962">
        <f>+Tabla18[[#This Row],[Ministerio de Hacienda]]-'9.SVDS'!M17</f>
        <v>1066</v>
      </c>
      <c r="K18" s="962">
        <f>+Tabla18[[#This Row],[Plan  Sustitutivo del Banco Central]]-'9.SVDS'!J17</f>
        <v>-5</v>
      </c>
      <c r="L18" s="962">
        <f>+Tabla18[[#This Row],[Plan  Sustitutivo del Banco de Reservas]]-'9.SVDS'!K17</f>
        <v>-15</v>
      </c>
      <c r="M18" s="962">
        <f>+Tabla18[[#This Row],[Plan Sustitutivo INABIMA]]-'9.SVDS'!L17</f>
        <v>21112</v>
      </c>
      <c r="N18" s="961">
        <f t="shared" si="1"/>
        <v>22158</v>
      </c>
      <c r="O18" s="315"/>
    </row>
    <row r="19" spans="1:16" s="52" customFormat="1" ht="25.5" customHeight="1">
      <c r="A19" s="959" t="s">
        <v>382</v>
      </c>
      <c r="B19" s="960">
        <f>+Tabla18[[#This Row],[Atlántico]]-'9.SVDS'!B18</f>
        <v>2903</v>
      </c>
      <c r="C19" s="960">
        <f>+Tabla18[[#This Row],[Crecer]]-'9.SVDS'!C18</f>
        <v>-8465</v>
      </c>
      <c r="D19" s="960">
        <f>+Tabla18[[#This Row],[JMMB-BDI]]-'9.SVDS'!D18</f>
        <v>1063</v>
      </c>
      <c r="E19" s="960">
        <f>+Tabla18[[#This Row],[Popular]]-'9.SVDS'!E18</f>
        <v>-5510</v>
      </c>
      <c r="F19" s="963">
        <f>+Tabla18[[#This Row],[Reservas]]-'9.SVDS'!F18</f>
        <v>4408</v>
      </c>
      <c r="G19" s="963">
        <f>+Tabla18[[#This Row],[Romana]]-'9.SVDS'!G18</f>
        <v>58</v>
      </c>
      <c r="H19" s="963">
        <f>+Tabla18[[#This Row],[Siembra]]-'9.SVDS'!H18</f>
        <v>-4855</v>
      </c>
      <c r="I19" s="964">
        <f t="shared" si="0"/>
        <v>-10398</v>
      </c>
      <c r="J19" s="962">
        <f>+Tabla18[[#This Row],[Ministerio de Hacienda]]-'9.SVDS'!M18</f>
        <v>795</v>
      </c>
      <c r="K19" s="962">
        <f>+Tabla18[[#This Row],[Plan  Sustitutivo del Banco Central]]-'9.SVDS'!J18</f>
        <v>-10</v>
      </c>
      <c r="L19" s="962">
        <f>+Tabla18[[#This Row],[Plan  Sustitutivo del Banco de Reservas]]-'9.SVDS'!K18</f>
        <v>-7</v>
      </c>
      <c r="M19" s="962">
        <f>+Tabla18[[#This Row],[Plan Sustitutivo INABIMA]]-'9.SVDS'!L18</f>
        <v>9620</v>
      </c>
      <c r="N19" s="961">
        <f t="shared" si="1"/>
        <v>10398</v>
      </c>
      <c r="O19" s="315"/>
    </row>
    <row r="20" spans="1:16" s="52" customFormat="1" ht="25.5" customHeight="1">
      <c r="A20" s="965" t="str">
        <f>+'7. SVDS'!A23</f>
        <v>Dic. 2024</v>
      </c>
      <c r="B20" s="960">
        <f>+Tabla18[[#This Row],[Atlántico]]-'9.SVDS'!B19</f>
        <v>2186</v>
      </c>
      <c r="C20" s="960">
        <f>+Tabla18[[#This Row],[Crecer]]-'9.SVDS'!C19</f>
        <v>-4588</v>
      </c>
      <c r="D20" s="960">
        <f>+Tabla18[[#This Row],[JMMB-BDI]]-'9.SVDS'!D19</f>
        <v>-225</v>
      </c>
      <c r="E20" s="960">
        <f>+Tabla18[[#This Row],[Popular]]-'9.SVDS'!E19</f>
        <v>-13730</v>
      </c>
      <c r="F20" s="963">
        <f>+Tabla18[[#This Row],[Reservas]]-'9.SVDS'!F19</f>
        <v>10406</v>
      </c>
      <c r="G20" s="963">
        <f>+Tabla18[[#This Row],[Romana]]-'9.SVDS'!G19</f>
        <v>48</v>
      </c>
      <c r="H20" s="963">
        <f>+Tabla18[[#This Row],[Siembra]]-'9.SVDS'!H19</f>
        <v>-3633</v>
      </c>
      <c r="I20" s="964">
        <f t="shared" ref="I20" si="2">SUM(B20:H20)</f>
        <v>-9536</v>
      </c>
      <c r="J20" s="962">
        <f>+Tabla18[[#This Row],[Ministerio de Hacienda]]-'9.SVDS'!M19</f>
        <v>2436</v>
      </c>
      <c r="K20" s="962">
        <f>+Tabla18[[#This Row],[Plan  Sustitutivo del Banco Central]]-'9.SVDS'!J19</f>
        <v>-1</v>
      </c>
      <c r="L20" s="962">
        <f>+Tabla18[[#This Row],[Plan  Sustitutivo del Banco de Reservas]]-'9.SVDS'!K19</f>
        <v>-8</v>
      </c>
      <c r="M20" s="962">
        <f>+Tabla18[[#This Row],[Plan Sustitutivo INABIMA]]-'9.SVDS'!L19</f>
        <v>7109</v>
      </c>
      <c r="N20" s="961">
        <f t="shared" ref="N20" si="3">SUM(J20:M20)</f>
        <v>9536</v>
      </c>
      <c r="O20" s="315"/>
    </row>
    <row r="21" spans="1:16" s="52" customFormat="1" ht="25.5" customHeight="1">
      <c r="A21" s="965" t="s">
        <v>175</v>
      </c>
      <c r="B21" s="960">
        <v>175</v>
      </c>
      <c r="C21" s="960">
        <v>-5961</v>
      </c>
      <c r="D21" s="960">
        <v>2411</v>
      </c>
      <c r="E21" s="960">
        <v>-15298</v>
      </c>
      <c r="F21" s="960">
        <v>12864</v>
      </c>
      <c r="G21" s="960">
        <v>-91</v>
      </c>
      <c r="H21" s="960">
        <v>-420</v>
      </c>
      <c r="I21" s="964">
        <f>SUM(B21:H21)</f>
        <v>-6320</v>
      </c>
      <c r="J21" s="962">
        <v>1579</v>
      </c>
      <c r="K21" s="962">
        <v>0</v>
      </c>
      <c r="L21" s="962">
        <v>-12</v>
      </c>
      <c r="M21" s="962">
        <v>4753</v>
      </c>
      <c r="N21" s="961">
        <f>SUM(J21:M21)</f>
        <v>6320</v>
      </c>
      <c r="O21" s="315"/>
    </row>
    <row r="22" spans="1:16" s="52" customFormat="1" ht="25.5" customHeight="1">
      <c r="A22" s="965" t="str">
        <f>+'7. SVDS'!A25</f>
        <v>Mar. 2025</v>
      </c>
      <c r="B22" s="960">
        <v>157</v>
      </c>
      <c r="C22" s="960">
        <v>151</v>
      </c>
      <c r="D22" s="960">
        <v>20</v>
      </c>
      <c r="E22" s="960">
        <v>-798</v>
      </c>
      <c r="F22" s="963">
        <v>668</v>
      </c>
      <c r="G22" s="963">
        <v>-15</v>
      </c>
      <c r="H22" s="963">
        <v>-227</v>
      </c>
      <c r="I22" s="964">
        <f t="shared" si="0"/>
        <v>-44</v>
      </c>
      <c r="J22" s="962">
        <v>-11</v>
      </c>
      <c r="K22" s="962">
        <v>0</v>
      </c>
      <c r="L22" s="962">
        <v>-1</v>
      </c>
      <c r="M22" s="962">
        <v>56</v>
      </c>
      <c r="N22" s="961">
        <f>SUM(J22:M22)</f>
        <v>44</v>
      </c>
      <c r="O22" s="315"/>
    </row>
    <row r="23" spans="1:16" s="70" customFormat="1" ht="25.5" customHeight="1">
      <c r="A23" s="959" t="s">
        <v>90</v>
      </c>
      <c r="B23" s="966">
        <f t="shared" ref="B23:N23" si="4">SUM(B6:B22)</f>
        <v>35797</v>
      </c>
      <c r="C23" s="966">
        <f t="shared" si="4"/>
        <v>-109510</v>
      </c>
      <c r="D23" s="966">
        <f t="shared" si="4"/>
        <v>12606</v>
      </c>
      <c r="E23" s="966">
        <f t="shared" si="4"/>
        <v>-77520</v>
      </c>
      <c r="F23" s="966">
        <f t="shared" si="4"/>
        <v>106222</v>
      </c>
      <c r="G23" s="966">
        <f t="shared" si="4"/>
        <v>3759</v>
      </c>
      <c r="H23" s="966">
        <f t="shared" si="4"/>
        <v>-65905</v>
      </c>
      <c r="I23" s="966">
        <f t="shared" si="4"/>
        <v>-94551</v>
      </c>
      <c r="J23" s="966">
        <f t="shared" si="4"/>
        <v>15524</v>
      </c>
      <c r="K23" s="966">
        <f t="shared" si="4"/>
        <v>-470</v>
      </c>
      <c r="L23" s="966">
        <f t="shared" si="4"/>
        <v>-166</v>
      </c>
      <c r="M23" s="966">
        <f t="shared" si="4"/>
        <v>79673</v>
      </c>
      <c r="N23" s="966">
        <f t="shared" si="4"/>
        <v>94561</v>
      </c>
      <c r="O23" s="397"/>
      <c r="P23" s="70" t="s">
        <v>477</v>
      </c>
    </row>
    <row r="24" spans="1:16">
      <c r="A24" s="131" t="str">
        <f>+'9.SVDS'!A23</f>
        <v>Fuente: SIPEN</v>
      </c>
    </row>
    <row r="29" spans="1:16">
      <c r="O29" s="24"/>
    </row>
    <row r="30" spans="1:16">
      <c r="O30" s="24"/>
    </row>
    <row r="31" spans="1:16">
      <c r="O31" s="24"/>
    </row>
    <row r="32" spans="1:16">
      <c r="O32" s="24"/>
    </row>
    <row r="33" spans="15:15">
      <c r="O33" s="24"/>
    </row>
    <row r="34" spans="15:15">
      <c r="O34" s="24"/>
    </row>
    <row r="35" spans="15:15">
      <c r="O35" s="24"/>
    </row>
    <row r="36" spans="15:15">
      <c r="O36" s="24"/>
    </row>
    <row r="37" spans="15:15">
      <c r="O37" s="24"/>
    </row>
    <row r="38" spans="15:15">
      <c r="O38" s="24"/>
    </row>
    <row r="39" spans="15:15">
      <c r="O39" s="24"/>
    </row>
    <row r="40" spans="15:15">
      <c r="O40" s="24"/>
    </row>
    <row r="41" spans="15:15">
      <c r="O41" s="24"/>
    </row>
    <row r="42" spans="15:15">
      <c r="O42" s="24"/>
    </row>
    <row r="43" spans="15:15">
      <c r="O43" s="24"/>
    </row>
    <row r="44" spans="15:15">
      <c r="O44" s="24"/>
    </row>
    <row r="45" spans="15:15">
      <c r="O45" s="24"/>
    </row>
    <row r="46" spans="15:15">
      <c r="O46" s="24"/>
    </row>
    <row r="47" spans="15:15">
      <c r="O47" s="24"/>
    </row>
    <row r="48" spans="15:15">
      <c r="O48" s="24"/>
    </row>
    <row r="49" spans="15:15">
      <c r="O49" s="24"/>
    </row>
    <row r="50" spans="15:15">
      <c r="O50" s="24"/>
    </row>
    <row r="51" spans="15:15">
      <c r="O51" s="24"/>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1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defaultColWidth="11.42578125" defaultRowHeight="14.25"/>
  <cols>
    <col min="1" max="6" width="11.42578125" style="140"/>
    <col min="7" max="7" width="8.85546875" style="140" customWidth="1"/>
    <col min="8" max="8" width="11.42578125" style="140"/>
    <col min="9" max="9" width="7.85546875" style="140" customWidth="1"/>
    <col min="10" max="10" width="7" style="140" customWidth="1"/>
    <col min="11" max="11" width="5.85546875" style="140" customWidth="1"/>
    <col min="12" max="12" width="7.42578125" style="140" customWidth="1"/>
    <col min="13" max="16384" width="11.42578125" style="140"/>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defaultColWidth="11.42578125" defaultRowHeight="14.25"/>
  <cols>
    <col min="1" max="4" width="10.7109375" style="140" customWidth="1"/>
    <col min="5" max="5" width="22.140625" style="140" customWidth="1"/>
    <col min="6" max="6" width="21.28515625" style="140" customWidth="1"/>
    <col min="7" max="8" width="10.7109375" style="140" customWidth="1"/>
    <col min="9" max="9" width="27.28515625" style="140" customWidth="1"/>
    <col min="10" max="10" width="20.28515625" style="140" customWidth="1"/>
    <col min="11" max="11" width="26.7109375" style="140" customWidth="1"/>
    <col min="12" max="13" width="20.28515625" style="140" customWidth="1"/>
    <col min="14" max="14" width="31.42578125" style="140" customWidth="1"/>
    <col min="15" max="15" width="29.140625" style="140" customWidth="1"/>
    <col min="16" max="16" width="16.140625" style="140" customWidth="1"/>
    <col min="17" max="16384" width="11.42578125" style="140"/>
  </cols>
  <sheetData>
    <row r="5" spans="1:16" ht="54" customHeight="1"/>
    <row r="6" spans="1:16" ht="20.25" customHeight="1"/>
    <row r="7" spans="1:16" ht="14.25" customHeight="1">
      <c r="A7" s="1522" t="s">
        <v>557</v>
      </c>
      <c r="B7" s="1522"/>
      <c r="C7" s="1522"/>
      <c r="D7" s="1522"/>
      <c r="E7" s="1522"/>
      <c r="F7" s="1522"/>
      <c r="G7" s="1522"/>
      <c r="H7" s="1522"/>
      <c r="I7" s="1522"/>
      <c r="J7" s="1522"/>
      <c r="K7" s="1522"/>
      <c r="L7" s="1522"/>
      <c r="M7" s="1522"/>
      <c r="N7" s="1522"/>
      <c r="O7" s="1522"/>
      <c r="P7" s="1522"/>
    </row>
    <row r="8" spans="1:16" ht="14.25" customHeight="1">
      <c r="A8" s="1522"/>
      <c r="B8" s="1522"/>
      <c r="C8" s="1522"/>
      <c r="D8" s="1522"/>
      <c r="E8" s="1522"/>
      <c r="F8" s="1522"/>
      <c r="G8" s="1522"/>
      <c r="H8" s="1522"/>
      <c r="I8" s="1522"/>
      <c r="J8" s="1522"/>
      <c r="K8" s="1522"/>
      <c r="L8" s="1522"/>
      <c r="M8" s="1522"/>
      <c r="N8" s="1522"/>
      <c r="O8" s="1522"/>
      <c r="P8" s="1522"/>
    </row>
    <row r="9" spans="1:16" ht="14.25" customHeight="1">
      <c r="A9" s="1522"/>
      <c r="B9" s="1522"/>
      <c r="C9" s="1522"/>
      <c r="D9" s="1522"/>
      <c r="E9" s="1522"/>
      <c r="F9" s="1522"/>
      <c r="G9" s="1522"/>
      <c r="H9" s="1522"/>
      <c r="I9" s="1522"/>
      <c r="J9" s="1522"/>
      <c r="K9" s="1522"/>
      <c r="L9" s="1522"/>
      <c r="M9" s="1522"/>
      <c r="N9" s="1522"/>
      <c r="O9" s="1522"/>
      <c r="P9" s="1522"/>
    </row>
    <row r="10" spans="1:16" ht="14.25" customHeight="1">
      <c r="A10" s="1522"/>
      <c r="B10" s="1522"/>
      <c r="C10" s="1522"/>
      <c r="D10" s="1522"/>
      <c r="E10" s="1522"/>
      <c r="F10" s="1522"/>
      <c r="G10" s="1522"/>
      <c r="H10" s="1522"/>
      <c r="I10" s="1522"/>
      <c r="J10" s="1522"/>
      <c r="K10" s="1522"/>
      <c r="L10" s="1522"/>
      <c r="M10" s="1522"/>
      <c r="N10" s="1522"/>
      <c r="O10" s="1522"/>
      <c r="P10" s="1522"/>
    </row>
    <row r="11" spans="1:16" ht="14.25" customHeight="1">
      <c r="A11" s="1522"/>
      <c r="B11" s="1522"/>
      <c r="C11" s="1522"/>
      <c r="D11" s="1522"/>
      <c r="E11" s="1522"/>
      <c r="F11" s="1522"/>
      <c r="G11" s="1522"/>
      <c r="H11" s="1522"/>
      <c r="I11" s="1522"/>
      <c r="J11" s="1522"/>
      <c r="K11" s="1522"/>
      <c r="L11" s="1522"/>
      <c r="M11" s="1522"/>
      <c r="N11" s="1522"/>
      <c r="O11" s="1522"/>
      <c r="P11" s="1522"/>
    </row>
    <row r="12" spans="1:16" ht="14.25" customHeight="1">
      <c r="A12" s="1522"/>
      <c r="B12" s="1522"/>
      <c r="C12" s="1522"/>
      <c r="D12" s="1522"/>
      <c r="E12" s="1522"/>
      <c r="F12" s="1522"/>
      <c r="G12" s="1522"/>
      <c r="H12" s="1522"/>
      <c r="I12" s="1522"/>
      <c r="J12" s="1522"/>
      <c r="K12" s="1522"/>
      <c r="L12" s="1522"/>
      <c r="M12" s="1522"/>
      <c r="N12" s="1522"/>
      <c r="O12" s="1522"/>
      <c r="P12" s="1522"/>
    </row>
    <row r="13" spans="1:16" ht="14.25" customHeight="1">
      <c r="A13" s="1522"/>
      <c r="B13" s="1522"/>
      <c r="C13" s="1522"/>
      <c r="D13" s="1522"/>
      <c r="E13" s="1522"/>
      <c r="F13" s="1522"/>
      <c r="G13" s="1522"/>
      <c r="H13" s="1522"/>
      <c r="I13" s="1522"/>
      <c r="J13" s="1522"/>
      <c r="K13" s="1522"/>
      <c r="L13" s="1522"/>
      <c r="M13" s="1522"/>
      <c r="N13" s="1522"/>
      <c r="O13" s="1522"/>
      <c r="P13" s="1522"/>
    </row>
    <row r="14" spans="1:16" ht="14.25" customHeight="1">
      <c r="A14" s="1522"/>
      <c r="B14" s="1522"/>
      <c r="C14" s="1522"/>
      <c r="D14" s="1522"/>
      <c r="E14" s="1522"/>
      <c r="F14" s="1522"/>
      <c r="G14" s="1522"/>
      <c r="H14" s="1522"/>
      <c r="I14" s="1522"/>
      <c r="J14" s="1522"/>
      <c r="K14" s="1522"/>
      <c r="L14" s="1522"/>
      <c r="M14" s="1522"/>
      <c r="N14" s="1522"/>
      <c r="O14" s="1522"/>
      <c r="P14" s="1522"/>
    </row>
    <row r="15" spans="1:16" ht="14.25" customHeight="1">
      <c r="A15" s="1522"/>
      <c r="B15" s="1522"/>
      <c r="C15" s="1522"/>
      <c r="D15" s="1522"/>
      <c r="E15" s="1522"/>
      <c r="F15" s="1522"/>
      <c r="G15" s="1522"/>
      <c r="H15" s="1522"/>
      <c r="I15" s="1522"/>
      <c r="J15" s="1522"/>
      <c r="K15" s="1522"/>
      <c r="L15" s="1522"/>
      <c r="M15" s="1522"/>
      <c r="N15" s="1522"/>
      <c r="O15" s="1522"/>
      <c r="P15" s="1522"/>
    </row>
    <row r="16" spans="1:16" ht="14.25" customHeight="1">
      <c r="A16" s="1522"/>
      <c r="B16" s="1522"/>
      <c r="C16" s="1522"/>
      <c r="D16" s="1522"/>
      <c r="E16" s="1522"/>
      <c r="F16" s="1522"/>
      <c r="G16" s="1522"/>
      <c r="H16" s="1522"/>
      <c r="I16" s="1522"/>
      <c r="J16" s="1522"/>
      <c r="K16" s="1522"/>
      <c r="L16" s="1522"/>
      <c r="M16" s="1522"/>
      <c r="N16" s="1522"/>
      <c r="O16" s="1522"/>
      <c r="P16" s="1522"/>
    </row>
    <row r="17" spans="1:16" ht="14.25" customHeight="1">
      <c r="A17" s="1522"/>
      <c r="B17" s="1522"/>
      <c r="C17" s="1522"/>
      <c r="D17" s="1522"/>
      <c r="E17" s="1522"/>
      <c r="F17" s="1522"/>
      <c r="G17" s="1522"/>
      <c r="H17" s="1522"/>
      <c r="I17" s="1522"/>
      <c r="J17" s="1522"/>
      <c r="K17" s="1522"/>
      <c r="L17" s="1522"/>
      <c r="M17" s="1522"/>
      <c r="N17" s="1522"/>
      <c r="O17" s="1522"/>
      <c r="P17" s="1522"/>
    </row>
    <row r="18" spans="1:16" ht="14.25" customHeight="1">
      <c r="A18" s="1522"/>
      <c r="B18" s="1522"/>
      <c r="C18" s="1522"/>
      <c r="D18" s="1522"/>
      <c r="E18" s="1522"/>
      <c r="F18" s="1522"/>
      <c r="G18" s="1522"/>
      <c r="H18" s="1522"/>
      <c r="I18" s="1522"/>
      <c r="J18" s="1522"/>
      <c r="K18" s="1522"/>
      <c r="L18" s="1522"/>
      <c r="M18" s="1522"/>
      <c r="N18" s="1522"/>
      <c r="O18" s="1522"/>
      <c r="P18" s="1522"/>
    </row>
    <row r="19" spans="1:16" ht="14.25" customHeight="1">
      <c r="A19" s="1522"/>
      <c r="B19" s="1522"/>
      <c r="C19" s="1522"/>
      <c r="D19" s="1522"/>
      <c r="E19" s="1522"/>
      <c r="F19" s="1522"/>
      <c r="G19" s="1522"/>
      <c r="H19" s="1522"/>
      <c r="I19" s="1522"/>
      <c r="J19" s="1522"/>
      <c r="K19" s="1522"/>
      <c r="L19" s="1522"/>
      <c r="M19" s="1522"/>
      <c r="N19" s="1522"/>
      <c r="O19" s="1522"/>
      <c r="P19" s="1522"/>
    </row>
    <row r="20" spans="1:16" ht="14.25" customHeight="1">
      <c r="A20" s="1522"/>
      <c r="B20" s="1522"/>
      <c r="C20" s="1522"/>
      <c r="D20" s="1522"/>
      <c r="E20" s="1522"/>
      <c r="F20" s="1522"/>
      <c r="G20" s="1522"/>
      <c r="H20" s="1522"/>
      <c r="I20" s="1522"/>
      <c r="J20" s="1522"/>
      <c r="K20" s="1522"/>
      <c r="L20" s="1522"/>
      <c r="M20" s="1522"/>
      <c r="N20" s="1522"/>
      <c r="O20" s="1522"/>
      <c r="P20" s="1522"/>
    </row>
    <row r="21" spans="1:16" ht="14.25" customHeight="1">
      <c r="A21" s="1522"/>
      <c r="B21" s="1522"/>
      <c r="C21" s="1522"/>
      <c r="D21" s="1522"/>
      <c r="E21" s="1522"/>
      <c r="F21" s="1522"/>
      <c r="G21" s="1522"/>
      <c r="H21" s="1522"/>
      <c r="I21" s="1522"/>
      <c r="J21" s="1522"/>
      <c r="K21" s="1522"/>
      <c r="L21" s="1522"/>
      <c r="M21" s="1522"/>
      <c r="N21" s="1522"/>
      <c r="O21" s="1522"/>
      <c r="P21" s="1522"/>
    </row>
    <row r="22" spans="1:16" ht="14.25" customHeight="1">
      <c r="A22" s="1522"/>
      <c r="B22" s="1522"/>
      <c r="C22" s="1522"/>
      <c r="D22" s="1522"/>
      <c r="E22" s="1522"/>
      <c r="F22" s="1522"/>
      <c r="G22" s="1522"/>
      <c r="H22" s="1522"/>
      <c r="I22" s="1522"/>
      <c r="J22" s="1522"/>
      <c r="K22" s="1522"/>
      <c r="L22" s="1522"/>
      <c r="M22" s="1522"/>
      <c r="N22" s="1522"/>
      <c r="O22" s="1522"/>
      <c r="P22" s="1522"/>
    </row>
    <row r="23" spans="1:16" ht="14.25" customHeight="1">
      <c r="A23" s="1522"/>
      <c r="B23" s="1522"/>
      <c r="C23" s="1522"/>
      <c r="D23" s="1522"/>
      <c r="E23" s="1522"/>
      <c r="F23" s="1522"/>
      <c r="G23" s="1522"/>
      <c r="H23" s="1522"/>
      <c r="I23" s="1522"/>
      <c r="J23" s="1522"/>
      <c r="K23" s="1522"/>
      <c r="L23" s="1522"/>
      <c r="M23" s="1522"/>
      <c r="N23" s="1522"/>
      <c r="O23" s="1522"/>
      <c r="P23" s="1522"/>
    </row>
    <row r="24" spans="1:16" ht="14.25" customHeight="1">
      <c r="A24" s="1522"/>
      <c r="B24" s="1522"/>
      <c r="C24" s="1522"/>
      <c r="D24" s="1522"/>
      <c r="E24" s="1522"/>
      <c r="F24" s="1522"/>
      <c r="G24" s="1522"/>
      <c r="H24" s="1522"/>
      <c r="I24" s="1522"/>
      <c r="J24" s="1522"/>
      <c r="K24" s="1522"/>
      <c r="L24" s="1522"/>
      <c r="M24" s="1522"/>
      <c r="N24" s="1522"/>
      <c r="O24" s="1522"/>
      <c r="P24" s="1522"/>
    </row>
    <row r="25" spans="1:16" ht="14.25" customHeight="1">
      <c r="A25" s="1522"/>
      <c r="B25" s="1522"/>
      <c r="C25" s="1522"/>
      <c r="D25" s="1522"/>
      <c r="E25" s="1522"/>
      <c r="F25" s="1522"/>
      <c r="G25" s="1522"/>
      <c r="H25" s="1522"/>
      <c r="I25" s="1522"/>
      <c r="J25" s="1522"/>
      <c r="K25" s="1522"/>
      <c r="L25" s="1522"/>
      <c r="M25" s="1522"/>
      <c r="N25" s="1522"/>
      <c r="O25" s="1522"/>
      <c r="P25" s="1522"/>
    </row>
    <row r="26" spans="1:16" ht="14.25" customHeight="1">
      <c r="A26" s="1522"/>
      <c r="B26" s="1522"/>
      <c r="C26" s="1522"/>
      <c r="D26" s="1522"/>
      <c r="E26" s="1522"/>
      <c r="F26" s="1522"/>
      <c r="G26" s="1522"/>
      <c r="H26" s="1522"/>
      <c r="I26" s="1522"/>
      <c r="J26" s="1522"/>
      <c r="K26" s="1522"/>
      <c r="L26" s="1522"/>
      <c r="M26" s="1522"/>
      <c r="N26" s="1522"/>
      <c r="O26" s="1522"/>
      <c r="P26" s="1522"/>
    </row>
    <row r="27" spans="1:16" ht="14.25" customHeight="1">
      <c r="A27" s="1522"/>
      <c r="B27" s="1522"/>
      <c r="C27" s="1522"/>
      <c r="D27" s="1522"/>
      <c r="E27" s="1522"/>
      <c r="F27" s="1522"/>
      <c r="G27" s="1522"/>
      <c r="H27" s="1522"/>
      <c r="I27" s="1522"/>
      <c r="J27" s="1522"/>
      <c r="K27" s="1522"/>
      <c r="L27" s="1522"/>
      <c r="M27" s="1522"/>
      <c r="N27" s="1522"/>
      <c r="O27" s="1522"/>
      <c r="P27" s="1522"/>
    </row>
    <row r="28" spans="1:16" ht="14.25" customHeight="1">
      <c r="A28" s="1522"/>
      <c r="B28" s="1522"/>
      <c r="C28" s="1522"/>
      <c r="D28" s="1522"/>
      <c r="E28" s="1522"/>
      <c r="F28" s="1522"/>
      <c r="G28" s="1522"/>
      <c r="H28" s="1522"/>
      <c r="I28" s="1522"/>
      <c r="J28" s="1522"/>
      <c r="K28" s="1522"/>
      <c r="L28" s="1522"/>
      <c r="M28" s="1522"/>
      <c r="N28" s="1522"/>
      <c r="O28" s="1522"/>
      <c r="P28" s="1522"/>
    </row>
    <row r="29" spans="1:16" ht="14.25" customHeight="1">
      <c r="A29" s="1522"/>
      <c r="B29" s="1522"/>
      <c r="C29" s="1522"/>
      <c r="D29" s="1522"/>
      <c r="E29" s="1522"/>
      <c r="F29" s="1522"/>
      <c r="G29" s="1522"/>
      <c r="H29" s="1522"/>
      <c r="I29" s="1522"/>
      <c r="J29" s="1522"/>
      <c r="K29" s="1522"/>
      <c r="L29" s="1522"/>
      <c r="M29" s="1522"/>
      <c r="N29" s="1522"/>
      <c r="O29" s="1522"/>
      <c r="P29" s="1522"/>
    </row>
    <row r="30" spans="1:16" ht="14.25" customHeight="1">
      <c r="A30" s="1522"/>
      <c r="B30" s="1522"/>
      <c r="C30" s="1522"/>
      <c r="D30" s="1522"/>
      <c r="E30" s="1522"/>
      <c r="F30" s="1522"/>
      <c r="G30" s="1522"/>
      <c r="H30" s="1522"/>
      <c r="I30" s="1522"/>
      <c r="J30" s="1522"/>
      <c r="K30" s="1522"/>
      <c r="L30" s="1522"/>
      <c r="M30" s="1522"/>
      <c r="N30" s="1522"/>
      <c r="O30" s="1522"/>
      <c r="P30" s="1522"/>
    </row>
    <row r="31" spans="1:16" ht="14.25" customHeight="1">
      <c r="A31" s="1522"/>
      <c r="B31" s="1522"/>
      <c r="C31" s="1522"/>
      <c r="D31" s="1522"/>
      <c r="E31" s="1522"/>
      <c r="F31" s="1522"/>
      <c r="G31" s="1522"/>
      <c r="H31" s="1522"/>
      <c r="I31" s="1522"/>
      <c r="J31" s="1522"/>
      <c r="K31" s="1522"/>
      <c r="L31" s="1522"/>
      <c r="M31" s="1522"/>
      <c r="N31" s="1522"/>
      <c r="O31" s="1522"/>
      <c r="P31" s="1522"/>
    </row>
    <row r="32" spans="1:16" ht="14.25" customHeight="1">
      <c r="A32" s="1522"/>
      <c r="B32" s="1522"/>
      <c r="C32" s="1522"/>
      <c r="D32" s="1522"/>
      <c r="E32" s="1522"/>
      <c r="F32" s="1522"/>
      <c r="G32" s="1522"/>
      <c r="H32" s="1522"/>
      <c r="I32" s="1522"/>
      <c r="J32" s="1522"/>
      <c r="K32" s="1522"/>
      <c r="L32" s="1522"/>
      <c r="M32" s="1522"/>
      <c r="N32" s="1522"/>
      <c r="O32" s="1522"/>
      <c r="P32" s="1522"/>
    </row>
    <row r="33" spans="1:16" ht="14.25" customHeight="1">
      <c r="A33" s="1522"/>
      <c r="B33" s="1522"/>
      <c r="C33" s="1522"/>
      <c r="D33" s="1522"/>
      <c r="E33" s="1522"/>
      <c r="F33" s="1522"/>
      <c r="G33" s="1522"/>
      <c r="H33" s="1522"/>
      <c r="I33" s="1522"/>
      <c r="J33" s="1522"/>
      <c r="K33" s="1522"/>
      <c r="L33" s="1522"/>
      <c r="M33" s="1522"/>
      <c r="N33" s="1522"/>
      <c r="O33" s="1522"/>
      <c r="P33" s="1522"/>
    </row>
    <row r="34" spans="1:16" ht="14.25" customHeight="1">
      <c r="A34" s="1522"/>
      <c r="B34" s="1522"/>
      <c r="C34" s="1522"/>
      <c r="D34" s="1522"/>
      <c r="E34" s="1522"/>
      <c r="F34" s="1522"/>
      <c r="G34" s="1522"/>
      <c r="H34" s="1522"/>
      <c r="I34" s="1522"/>
      <c r="J34" s="1522"/>
      <c r="K34" s="1522"/>
      <c r="L34" s="1522"/>
      <c r="M34" s="1522"/>
      <c r="N34" s="1522"/>
      <c r="O34" s="1522"/>
      <c r="P34" s="1522"/>
    </row>
    <row r="35" spans="1:16" ht="14.25" customHeight="1">
      <c r="A35" s="1522"/>
      <c r="B35" s="1522"/>
      <c r="C35" s="1522"/>
      <c r="D35" s="1522"/>
      <c r="E35" s="1522"/>
      <c r="F35" s="1522"/>
      <c r="G35" s="1522"/>
      <c r="H35" s="1522"/>
      <c r="I35" s="1522"/>
      <c r="J35" s="1522"/>
      <c r="K35" s="1522"/>
      <c r="L35" s="1522"/>
      <c r="M35" s="1522"/>
      <c r="N35" s="1522"/>
      <c r="O35" s="1522"/>
      <c r="P35" s="1522"/>
    </row>
    <row r="36" spans="1:16" ht="14.25" customHeight="1">
      <c r="A36" s="1522"/>
      <c r="B36" s="1522"/>
      <c r="C36" s="1522"/>
      <c r="D36" s="1522"/>
      <c r="E36" s="1522"/>
      <c r="F36" s="1522"/>
      <c r="G36" s="1522"/>
      <c r="H36" s="1522"/>
      <c r="I36" s="1522"/>
      <c r="J36" s="1522"/>
      <c r="K36" s="1522"/>
      <c r="L36" s="1522"/>
      <c r="M36" s="1522"/>
      <c r="N36" s="1522"/>
      <c r="O36" s="1522"/>
      <c r="P36" s="1522"/>
    </row>
    <row r="37" spans="1:16" ht="14.25" customHeight="1">
      <c r="A37" s="1522"/>
      <c r="B37" s="1522"/>
      <c r="C37" s="1522"/>
      <c r="D37" s="1522"/>
      <c r="E37" s="1522"/>
      <c r="F37" s="1522"/>
      <c r="G37" s="1522"/>
      <c r="H37" s="1522"/>
      <c r="I37" s="1522"/>
      <c r="J37" s="1522"/>
      <c r="K37" s="1522"/>
      <c r="L37" s="1522"/>
      <c r="M37" s="1522"/>
      <c r="N37" s="1522"/>
      <c r="O37" s="1522"/>
      <c r="P37" s="1522"/>
    </row>
    <row r="38" spans="1:16" ht="14.25" customHeight="1">
      <c r="A38" s="1522"/>
      <c r="B38" s="1522"/>
      <c r="C38" s="1522"/>
      <c r="D38" s="1522"/>
      <c r="E38" s="1522"/>
      <c r="F38" s="1522"/>
      <c r="G38" s="1522"/>
      <c r="H38" s="1522"/>
      <c r="I38" s="1522"/>
      <c r="J38" s="1522"/>
      <c r="K38" s="1522"/>
      <c r="L38" s="1522"/>
      <c r="M38" s="1522"/>
      <c r="N38" s="1522"/>
      <c r="O38" s="1522"/>
      <c r="P38" s="1522"/>
    </row>
    <row r="39" spans="1:16" ht="14.25" customHeight="1">
      <c r="A39" s="1522"/>
      <c r="B39" s="1522"/>
      <c r="C39" s="1522"/>
      <c r="D39" s="1522"/>
      <c r="E39" s="1522"/>
      <c r="F39" s="1522"/>
      <c r="G39" s="1522"/>
      <c r="H39" s="1522"/>
      <c r="I39" s="1522"/>
      <c r="J39" s="1522"/>
      <c r="K39" s="1522"/>
      <c r="L39" s="1522"/>
      <c r="M39" s="1522"/>
      <c r="N39" s="1522"/>
      <c r="O39" s="1522"/>
      <c r="P39" s="1522"/>
    </row>
    <row r="40" spans="1:16" ht="14.25" customHeight="1">
      <c r="A40" s="1522"/>
      <c r="B40" s="1522"/>
      <c r="C40" s="1522"/>
      <c r="D40" s="1522"/>
      <c r="E40" s="1522"/>
      <c r="F40" s="1522"/>
      <c r="G40" s="1522"/>
      <c r="H40" s="1522"/>
      <c r="I40" s="1522"/>
      <c r="J40" s="1522"/>
      <c r="K40" s="1522"/>
      <c r="L40" s="1522"/>
      <c r="M40" s="1522"/>
      <c r="N40" s="1522"/>
      <c r="O40" s="1522"/>
      <c r="P40" s="1522"/>
    </row>
    <row r="41" spans="1:16" ht="14.25" customHeight="1">
      <c r="A41" s="1522"/>
      <c r="B41" s="1522"/>
      <c r="C41" s="1522"/>
      <c r="D41" s="1522"/>
      <c r="E41" s="1522"/>
      <c r="F41" s="1522"/>
      <c r="G41" s="1522"/>
      <c r="H41" s="1522"/>
      <c r="I41" s="1522"/>
      <c r="J41" s="1522"/>
      <c r="K41" s="1522"/>
      <c r="L41" s="1522"/>
      <c r="M41" s="1522"/>
      <c r="N41" s="1522"/>
      <c r="O41" s="1522"/>
      <c r="P41" s="1522"/>
    </row>
    <row r="42" spans="1:16" ht="14.25" customHeight="1">
      <c r="A42" s="1522"/>
      <c r="B42" s="1522"/>
      <c r="C42" s="1522"/>
      <c r="D42" s="1522"/>
      <c r="E42" s="1522"/>
      <c r="F42" s="1522"/>
      <c r="G42" s="1522"/>
      <c r="H42" s="1522"/>
      <c r="I42" s="1522"/>
      <c r="J42" s="1522"/>
      <c r="K42" s="1522"/>
      <c r="L42" s="1522"/>
      <c r="M42" s="1522"/>
      <c r="N42" s="1522"/>
      <c r="O42" s="1522"/>
      <c r="P42" s="1522"/>
    </row>
    <row r="43" spans="1:16" ht="14.25" customHeight="1">
      <c r="A43" s="1522"/>
      <c r="B43" s="1522"/>
      <c r="C43" s="1522"/>
      <c r="D43" s="1522"/>
      <c r="E43" s="1522"/>
      <c r="F43" s="1522"/>
      <c r="G43" s="1522"/>
      <c r="H43" s="1522"/>
      <c r="I43" s="1522"/>
      <c r="J43" s="1522"/>
      <c r="K43" s="1522"/>
      <c r="L43" s="1522"/>
      <c r="M43" s="1522"/>
      <c r="N43" s="1522"/>
      <c r="O43" s="1522"/>
      <c r="P43" s="1522"/>
    </row>
    <row r="44" spans="1:16" ht="14.25" customHeight="1">
      <c r="A44" s="1522"/>
      <c r="B44" s="1522"/>
      <c r="C44" s="1522"/>
      <c r="D44" s="1522"/>
      <c r="E44" s="1522"/>
      <c r="F44" s="1522"/>
      <c r="G44" s="1522"/>
      <c r="H44" s="1522"/>
      <c r="I44" s="1522"/>
      <c r="J44" s="1522"/>
      <c r="K44" s="1522"/>
      <c r="L44" s="1522"/>
      <c r="M44" s="1522"/>
      <c r="N44" s="1522"/>
      <c r="O44" s="1522"/>
      <c r="P44" s="1522"/>
    </row>
    <row r="45" spans="1:16" ht="14.25" customHeight="1">
      <c r="A45" s="1522"/>
      <c r="B45" s="1522"/>
      <c r="C45" s="1522"/>
      <c r="D45" s="1522"/>
      <c r="E45" s="1522"/>
      <c r="F45" s="1522"/>
      <c r="G45" s="1522"/>
      <c r="H45" s="1522"/>
      <c r="I45" s="1522"/>
      <c r="J45" s="1522"/>
      <c r="K45" s="1522"/>
      <c r="L45" s="1522"/>
      <c r="M45" s="1522"/>
      <c r="N45" s="1522"/>
      <c r="O45" s="1522"/>
      <c r="P45" s="1522"/>
    </row>
    <row r="46" spans="1:16" ht="14.25" customHeight="1">
      <c r="A46" s="1522"/>
      <c r="B46" s="1522"/>
      <c r="C46" s="1522"/>
      <c r="D46" s="1522"/>
      <c r="E46" s="1522"/>
      <c r="F46" s="1522"/>
      <c r="G46" s="1522"/>
      <c r="H46" s="1522"/>
      <c r="I46" s="1522"/>
      <c r="J46" s="1522"/>
      <c r="K46" s="1522"/>
      <c r="L46" s="1522"/>
      <c r="M46" s="1522"/>
      <c r="N46" s="1522"/>
      <c r="O46" s="1522"/>
      <c r="P46" s="1522"/>
    </row>
    <row r="47" spans="1:16" ht="14.25" customHeight="1">
      <c r="A47" s="1522"/>
      <c r="B47" s="1522"/>
      <c r="C47" s="1522"/>
      <c r="D47" s="1522"/>
      <c r="E47" s="1522"/>
      <c r="F47" s="1522"/>
      <c r="G47" s="1522"/>
      <c r="H47" s="1522"/>
      <c r="I47" s="1522"/>
      <c r="J47" s="1522"/>
      <c r="K47" s="1522"/>
      <c r="L47" s="1522"/>
      <c r="M47" s="1522"/>
      <c r="N47" s="1522"/>
      <c r="O47" s="1522"/>
      <c r="P47" s="1522"/>
    </row>
    <row r="48" spans="1:16" ht="14.25" customHeight="1">
      <c r="A48" s="1522"/>
      <c r="B48" s="1522"/>
      <c r="C48" s="1522"/>
      <c r="D48" s="1522"/>
      <c r="E48" s="1522"/>
      <c r="F48" s="1522"/>
      <c r="G48" s="1522"/>
      <c r="H48" s="1522"/>
      <c r="I48" s="1522"/>
      <c r="J48" s="1522"/>
      <c r="K48" s="1522"/>
      <c r="L48" s="1522"/>
      <c r="M48" s="1522"/>
      <c r="N48" s="1522"/>
      <c r="O48" s="1522"/>
      <c r="P48" s="1522"/>
    </row>
    <row r="49" spans="1:16" ht="14.25" customHeight="1">
      <c r="A49" s="1522"/>
      <c r="B49" s="1522"/>
      <c r="C49" s="1522"/>
      <c r="D49" s="1522"/>
      <c r="E49" s="1522"/>
      <c r="F49" s="1522"/>
      <c r="G49" s="1522"/>
      <c r="H49" s="1522"/>
      <c r="I49" s="1522"/>
      <c r="J49" s="1522"/>
      <c r="K49" s="1522"/>
      <c r="L49" s="1522"/>
      <c r="M49" s="1522"/>
      <c r="N49" s="1522"/>
      <c r="O49" s="1522"/>
      <c r="P49" s="1522"/>
    </row>
    <row r="50" spans="1:16" ht="14.25" customHeight="1">
      <c r="A50" s="1522"/>
      <c r="B50" s="1522"/>
      <c r="C50" s="1522"/>
      <c r="D50" s="1522"/>
      <c r="E50" s="1522"/>
      <c r="F50" s="1522"/>
      <c r="G50" s="1522"/>
      <c r="H50" s="1522"/>
      <c r="I50" s="1522"/>
      <c r="J50" s="1522"/>
      <c r="K50" s="1522"/>
      <c r="L50" s="1522"/>
      <c r="M50" s="1522"/>
      <c r="N50" s="1522"/>
      <c r="O50" s="1522"/>
      <c r="P50" s="1522"/>
    </row>
    <row r="51" spans="1:16" ht="14.25" customHeight="1">
      <c r="A51" s="1522"/>
      <c r="B51" s="1522"/>
      <c r="C51" s="1522"/>
      <c r="D51" s="1522"/>
      <c r="E51" s="1522"/>
      <c r="F51" s="1522"/>
      <c r="G51" s="1522"/>
      <c r="H51" s="1522"/>
      <c r="I51" s="1522"/>
      <c r="J51" s="1522"/>
      <c r="K51" s="1522"/>
      <c r="L51" s="1522"/>
      <c r="M51" s="1522"/>
      <c r="N51" s="1522"/>
      <c r="O51" s="1522"/>
      <c r="P51" s="1522"/>
    </row>
    <row r="52" spans="1:16" ht="14.25" customHeight="1">
      <c r="A52" s="1522"/>
      <c r="B52" s="1522"/>
      <c r="C52" s="1522"/>
      <c r="D52" s="1522"/>
      <c r="E52" s="1522"/>
      <c r="F52" s="1522"/>
      <c r="G52" s="1522"/>
      <c r="H52" s="1522"/>
      <c r="I52" s="1522"/>
      <c r="J52" s="1522"/>
      <c r="K52" s="1522"/>
      <c r="L52" s="1522"/>
      <c r="M52" s="1522"/>
      <c r="N52" s="1522"/>
      <c r="O52" s="1522"/>
      <c r="P52" s="1522"/>
    </row>
    <row r="53" spans="1:16" ht="14.25" customHeight="1">
      <c r="A53" s="1522"/>
      <c r="B53" s="1522"/>
      <c r="C53" s="1522"/>
      <c r="D53" s="1522"/>
      <c r="E53" s="1522"/>
      <c r="F53" s="1522"/>
      <c r="G53" s="1522"/>
      <c r="H53" s="1522"/>
      <c r="I53" s="1522"/>
      <c r="J53" s="1522"/>
      <c r="K53" s="1522"/>
      <c r="L53" s="1522"/>
      <c r="M53" s="1522"/>
      <c r="N53" s="1522"/>
      <c r="O53" s="1522"/>
      <c r="P53" s="1522"/>
    </row>
    <row r="54" spans="1:16" ht="92.25" customHeight="1">
      <c r="A54" s="1522"/>
      <c r="B54" s="1522"/>
      <c r="C54" s="1522"/>
      <c r="D54" s="1522"/>
      <c r="E54" s="1522"/>
      <c r="F54" s="1522"/>
      <c r="G54" s="1522"/>
      <c r="H54" s="1522"/>
      <c r="I54" s="1522"/>
      <c r="J54" s="1522"/>
      <c r="K54" s="1522"/>
      <c r="L54" s="1522"/>
      <c r="M54" s="1522"/>
      <c r="N54" s="1522"/>
      <c r="O54" s="1522"/>
      <c r="P54" s="1522"/>
    </row>
    <row r="55" spans="1:16">
      <c r="A55" s="1522"/>
      <c r="B55" s="1522"/>
      <c r="C55" s="1522"/>
      <c r="D55" s="1522"/>
      <c r="E55" s="1522"/>
      <c r="F55" s="1522"/>
      <c r="G55" s="1522"/>
      <c r="H55" s="1522"/>
      <c r="I55" s="1522"/>
      <c r="J55" s="1522"/>
      <c r="K55" s="1522"/>
      <c r="L55" s="1522"/>
      <c r="M55" s="1522"/>
      <c r="N55" s="1522"/>
      <c r="O55" s="1522"/>
      <c r="P55" s="1522"/>
    </row>
    <row r="56" spans="1:16">
      <c r="A56" s="1522"/>
      <c r="B56" s="1522"/>
      <c r="C56" s="1522"/>
      <c r="D56" s="1522"/>
      <c r="E56" s="1522"/>
      <c r="F56" s="1522"/>
      <c r="G56" s="1522"/>
      <c r="H56" s="1522"/>
      <c r="I56" s="1522"/>
      <c r="J56" s="1522"/>
      <c r="K56" s="1522"/>
      <c r="L56" s="1522"/>
      <c r="M56" s="1522"/>
      <c r="N56" s="1522"/>
      <c r="O56" s="1522"/>
      <c r="P56" s="1522"/>
    </row>
    <row r="57" spans="1:16">
      <c r="A57" s="1522"/>
      <c r="B57" s="1522"/>
      <c r="C57" s="1522"/>
      <c r="D57" s="1522"/>
      <c r="E57" s="1522"/>
      <c r="F57" s="1522"/>
      <c r="G57" s="1522"/>
      <c r="H57" s="1522"/>
      <c r="I57" s="1522"/>
      <c r="J57" s="1522"/>
      <c r="K57" s="1522"/>
      <c r="L57" s="1522"/>
      <c r="M57" s="1522"/>
      <c r="N57" s="1522"/>
      <c r="O57" s="1522"/>
      <c r="P57" s="1522"/>
    </row>
    <row r="58" spans="1:16">
      <c r="A58" s="1522"/>
      <c r="B58" s="1522"/>
      <c r="C58" s="1522"/>
      <c r="D58" s="1522"/>
      <c r="E58" s="1522"/>
      <c r="F58" s="1522"/>
      <c r="G58" s="1522"/>
      <c r="H58" s="1522"/>
      <c r="I58" s="1522"/>
      <c r="J58" s="1522"/>
      <c r="K58" s="1522"/>
      <c r="L58" s="1522"/>
      <c r="M58" s="1522"/>
      <c r="N58" s="1522"/>
      <c r="O58" s="1522"/>
      <c r="P58" s="1522"/>
    </row>
    <row r="59" spans="1:16">
      <c r="A59" s="1522"/>
      <c r="B59" s="1522"/>
      <c r="C59" s="1522"/>
      <c r="D59" s="1522"/>
      <c r="E59" s="1522"/>
      <c r="F59" s="1522"/>
      <c r="G59" s="1522"/>
      <c r="H59" s="1522"/>
      <c r="I59" s="1522"/>
      <c r="J59" s="1522"/>
      <c r="K59" s="1522"/>
      <c r="L59" s="1522"/>
      <c r="M59" s="1522"/>
      <c r="N59" s="1522"/>
      <c r="O59" s="1522"/>
      <c r="P59" s="1522"/>
    </row>
    <row r="60" spans="1:16">
      <c r="A60" s="1522"/>
      <c r="B60" s="1522"/>
      <c r="C60" s="1522"/>
      <c r="D60" s="1522"/>
      <c r="E60" s="1522"/>
      <c r="F60" s="1522"/>
      <c r="G60" s="1522"/>
      <c r="H60" s="1522"/>
      <c r="I60" s="1522"/>
      <c r="J60" s="1522"/>
      <c r="K60" s="1522"/>
      <c r="L60" s="1522"/>
      <c r="M60" s="1522"/>
      <c r="N60" s="1522"/>
      <c r="O60" s="1522"/>
      <c r="P60" s="1522"/>
    </row>
    <row r="61" spans="1:16">
      <c r="A61" s="1522"/>
      <c r="B61" s="1522"/>
      <c r="C61" s="1522"/>
      <c r="D61" s="1522"/>
      <c r="E61" s="1522"/>
      <c r="F61" s="1522"/>
      <c r="G61" s="1522"/>
      <c r="H61" s="1522"/>
      <c r="I61" s="1522"/>
      <c r="J61" s="1522"/>
      <c r="K61" s="1522"/>
      <c r="L61" s="1522"/>
      <c r="M61" s="1522"/>
      <c r="N61" s="1522"/>
      <c r="O61" s="1522"/>
      <c r="P61" s="1522"/>
    </row>
    <row r="62" spans="1:16" ht="90" customHeight="1">
      <c r="A62" s="1522"/>
      <c r="B62" s="1522"/>
      <c r="C62" s="1522"/>
      <c r="D62" s="1522"/>
      <c r="E62" s="1522"/>
      <c r="F62" s="1522"/>
      <c r="G62" s="1522"/>
      <c r="H62" s="1522"/>
      <c r="I62" s="1522"/>
      <c r="J62" s="1522"/>
      <c r="K62" s="1522"/>
      <c r="L62" s="1522"/>
      <c r="M62" s="1522"/>
      <c r="N62" s="1522"/>
      <c r="O62" s="1522"/>
      <c r="P62" s="1522"/>
    </row>
    <row r="63" spans="1:16">
      <c r="A63" s="1522"/>
      <c r="B63" s="1522"/>
      <c r="C63" s="1522"/>
      <c r="D63" s="1522"/>
      <c r="E63" s="1522"/>
      <c r="F63" s="1522"/>
      <c r="G63" s="1522"/>
      <c r="H63" s="1522"/>
      <c r="I63" s="1522"/>
      <c r="J63" s="1522"/>
      <c r="K63" s="1522"/>
      <c r="L63" s="1522"/>
      <c r="M63" s="1522"/>
      <c r="N63" s="1522"/>
      <c r="O63" s="1522"/>
      <c r="P63" s="1522"/>
    </row>
    <row r="64" spans="1:16">
      <c r="A64" s="1522"/>
      <c r="B64" s="1522"/>
      <c r="C64" s="1522"/>
      <c r="D64" s="1522"/>
      <c r="E64" s="1522"/>
      <c r="F64" s="1522"/>
      <c r="G64" s="1522"/>
      <c r="H64" s="1522"/>
      <c r="I64" s="1522"/>
      <c r="J64" s="1522"/>
      <c r="K64" s="1522"/>
      <c r="L64" s="1522"/>
      <c r="M64" s="1522"/>
      <c r="N64" s="1522"/>
      <c r="O64" s="1522"/>
      <c r="P64" s="1522"/>
    </row>
    <row r="65" spans="1:16">
      <c r="A65" s="1522"/>
      <c r="B65" s="1522"/>
      <c r="C65" s="1522"/>
      <c r="D65" s="1522"/>
      <c r="E65" s="1522"/>
      <c r="F65" s="1522"/>
      <c r="G65" s="1522"/>
      <c r="H65" s="1522"/>
      <c r="I65" s="1522"/>
      <c r="J65" s="1522"/>
      <c r="K65" s="1522"/>
      <c r="L65" s="1522"/>
      <c r="M65" s="1522"/>
      <c r="N65" s="1522"/>
      <c r="O65" s="1522"/>
      <c r="P65" s="1522"/>
    </row>
    <row r="66" spans="1:16" ht="19.5" customHeight="1">
      <c r="A66" s="1522"/>
      <c r="B66" s="1522"/>
      <c r="C66" s="1522"/>
      <c r="D66" s="1522"/>
      <c r="E66" s="1522"/>
      <c r="F66" s="1522"/>
      <c r="G66" s="1522"/>
      <c r="H66" s="1522"/>
      <c r="I66" s="1522"/>
      <c r="J66" s="1522"/>
      <c r="K66" s="1522"/>
      <c r="L66" s="1522"/>
      <c r="M66" s="1522"/>
      <c r="N66" s="1522"/>
      <c r="O66" s="1522"/>
      <c r="P66" s="1522"/>
    </row>
    <row r="67" spans="1:16" ht="127.5" customHeight="1">
      <c r="A67" s="1522"/>
      <c r="B67" s="1522"/>
      <c r="C67" s="1522"/>
      <c r="D67" s="1522"/>
      <c r="E67" s="1522"/>
      <c r="F67" s="1522"/>
      <c r="G67" s="1522"/>
      <c r="H67" s="1522"/>
      <c r="I67" s="1522"/>
      <c r="J67" s="1522"/>
      <c r="K67" s="1522"/>
      <c r="L67" s="1522"/>
      <c r="M67" s="1522"/>
      <c r="N67" s="1522"/>
      <c r="O67" s="1522"/>
      <c r="P67" s="1522"/>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defaultColWidth="11.42578125" defaultRowHeight="14.25"/>
  <cols>
    <col min="1" max="6" width="11.42578125" style="140"/>
    <col min="7" max="7" width="13.42578125" style="140" customWidth="1"/>
    <col min="8" max="8" width="11.42578125" style="140"/>
    <col min="9" max="9" width="23.42578125" style="140" customWidth="1"/>
    <col min="10" max="10" width="24.42578125" style="140" customWidth="1"/>
    <col min="11" max="11" width="15.5703125" style="140" customWidth="1"/>
    <col min="12" max="12" width="13.140625" style="140" customWidth="1"/>
    <col min="13" max="13" width="20.140625" style="140" customWidth="1"/>
    <col min="14" max="16384" width="11.42578125" style="140"/>
  </cols>
  <sheetData>
    <row r="5" spans="1:28" ht="22.5" customHeight="1"/>
    <row r="6" spans="1:28">
      <c r="A6" s="1523" t="s">
        <v>558</v>
      </c>
      <c r="B6" s="1524"/>
      <c r="C6" s="1524"/>
      <c r="D6" s="1524"/>
      <c r="E6" s="1524"/>
      <c r="F6" s="1524"/>
      <c r="G6" s="1524"/>
      <c r="H6" s="1524"/>
      <c r="I6" s="1524"/>
      <c r="J6" s="1524"/>
      <c r="K6" s="1524"/>
      <c r="L6" s="1524"/>
      <c r="M6" s="1524"/>
    </row>
    <row r="7" spans="1:28" ht="14.25" customHeight="1">
      <c r="A7" s="1524"/>
      <c r="B7" s="1524"/>
      <c r="C7" s="1524"/>
      <c r="D7" s="1524"/>
      <c r="E7" s="1524"/>
      <c r="F7" s="1524"/>
      <c r="G7" s="1524"/>
      <c r="H7" s="1524"/>
      <c r="I7" s="1524"/>
      <c r="J7" s="1524"/>
      <c r="K7" s="1524"/>
      <c r="L7" s="1524"/>
      <c r="M7" s="1524"/>
      <c r="O7" s="281"/>
      <c r="P7" s="282"/>
      <c r="Q7" s="282"/>
      <c r="R7" s="282"/>
      <c r="S7" s="282"/>
      <c r="T7" s="282"/>
      <c r="U7" s="282"/>
      <c r="V7" s="282"/>
      <c r="W7" s="282"/>
      <c r="X7" s="282"/>
      <c r="Y7" s="282"/>
      <c r="Z7" s="282"/>
      <c r="AA7" s="282"/>
      <c r="AB7" s="282"/>
    </row>
    <row r="8" spans="1:28" ht="14.25" customHeight="1">
      <c r="A8" s="1524"/>
      <c r="B8" s="1524"/>
      <c r="C8" s="1524"/>
      <c r="D8" s="1524"/>
      <c r="E8" s="1524"/>
      <c r="F8" s="1524"/>
      <c r="G8" s="1524"/>
      <c r="H8" s="1524"/>
      <c r="I8" s="1524"/>
      <c r="J8" s="1524"/>
      <c r="K8" s="1524"/>
      <c r="L8" s="1524"/>
      <c r="M8" s="1524"/>
      <c r="O8" s="282"/>
      <c r="P8" s="282"/>
      <c r="Q8" s="282"/>
      <c r="R8" s="282"/>
      <c r="S8" s="282"/>
      <c r="T8" s="282"/>
      <c r="U8" s="282"/>
      <c r="V8" s="282"/>
      <c r="W8" s="282"/>
      <c r="X8" s="282"/>
      <c r="Y8" s="282"/>
      <c r="Z8" s="282"/>
      <c r="AA8" s="282"/>
      <c r="AB8" s="282"/>
    </row>
    <row r="9" spans="1:28" ht="14.25" customHeight="1">
      <c r="A9" s="1524"/>
      <c r="B9" s="1524"/>
      <c r="C9" s="1524"/>
      <c r="D9" s="1524"/>
      <c r="E9" s="1524"/>
      <c r="F9" s="1524"/>
      <c r="G9" s="1524"/>
      <c r="H9" s="1524"/>
      <c r="I9" s="1524"/>
      <c r="J9" s="1524"/>
      <c r="K9" s="1524"/>
      <c r="L9" s="1524"/>
      <c r="M9" s="1524"/>
      <c r="O9" s="282"/>
      <c r="P9" s="282"/>
      <c r="Q9" s="282"/>
      <c r="R9" s="282"/>
      <c r="S9" s="282"/>
      <c r="T9" s="282"/>
      <c r="U9" s="282"/>
      <c r="V9" s="282"/>
      <c r="W9" s="282"/>
      <c r="X9" s="282"/>
      <c r="Y9" s="282"/>
      <c r="Z9" s="282"/>
      <c r="AA9" s="282"/>
      <c r="AB9" s="282"/>
    </row>
    <row r="10" spans="1:28" ht="14.25" customHeight="1">
      <c r="A10" s="1524"/>
      <c r="B10" s="1524"/>
      <c r="C10" s="1524"/>
      <c r="D10" s="1524"/>
      <c r="E10" s="1524"/>
      <c r="F10" s="1524"/>
      <c r="G10" s="1524"/>
      <c r="H10" s="1524"/>
      <c r="I10" s="1524"/>
      <c r="J10" s="1524"/>
      <c r="K10" s="1524"/>
      <c r="L10" s="1524"/>
      <c r="M10" s="1524"/>
      <c r="O10" s="282"/>
      <c r="P10" s="282"/>
      <c r="Q10" s="282"/>
      <c r="R10" s="282"/>
      <c r="S10" s="282"/>
      <c r="T10" s="282"/>
      <c r="U10" s="282"/>
      <c r="V10" s="282"/>
      <c r="W10" s="282"/>
      <c r="X10" s="282"/>
      <c r="Y10" s="282"/>
      <c r="Z10" s="282"/>
      <c r="AA10" s="282"/>
      <c r="AB10" s="282"/>
    </row>
    <row r="11" spans="1:28" ht="14.25" customHeight="1">
      <c r="A11" s="1524"/>
      <c r="B11" s="1524"/>
      <c r="C11" s="1524"/>
      <c r="D11" s="1524"/>
      <c r="E11" s="1524"/>
      <c r="F11" s="1524"/>
      <c r="G11" s="1524"/>
      <c r="H11" s="1524"/>
      <c r="I11" s="1524"/>
      <c r="J11" s="1524"/>
      <c r="K11" s="1524"/>
      <c r="L11" s="1524"/>
      <c r="M11" s="1524"/>
      <c r="O11" s="282"/>
      <c r="P11" s="282"/>
      <c r="Q11" s="282"/>
      <c r="R11" s="282"/>
      <c r="S11" s="282"/>
      <c r="T11" s="282"/>
      <c r="U11" s="282"/>
      <c r="V11" s="282"/>
      <c r="W11" s="282"/>
      <c r="X11" s="282"/>
      <c r="Y11" s="282"/>
      <c r="Z11" s="282"/>
      <c r="AA11" s="282"/>
      <c r="AB11" s="282"/>
    </row>
    <row r="12" spans="1:28" ht="14.25" customHeight="1">
      <c r="A12" s="1524"/>
      <c r="B12" s="1524"/>
      <c r="C12" s="1524"/>
      <c r="D12" s="1524"/>
      <c r="E12" s="1524"/>
      <c r="F12" s="1524"/>
      <c r="G12" s="1524"/>
      <c r="H12" s="1524"/>
      <c r="I12" s="1524"/>
      <c r="J12" s="1524"/>
      <c r="K12" s="1524"/>
      <c r="L12" s="1524"/>
      <c r="M12" s="1524"/>
      <c r="O12" s="282"/>
      <c r="P12" s="282"/>
      <c r="Q12" s="282"/>
      <c r="R12" s="282"/>
      <c r="S12" s="282"/>
      <c r="T12" s="282"/>
      <c r="U12" s="282"/>
      <c r="V12" s="282"/>
      <c r="W12" s="282"/>
      <c r="X12" s="282"/>
      <c r="Y12" s="282"/>
      <c r="Z12" s="282"/>
      <c r="AA12" s="282"/>
      <c r="AB12" s="282"/>
    </row>
    <row r="13" spans="1:28" ht="14.25" customHeight="1">
      <c r="A13" s="1524"/>
      <c r="B13" s="1524"/>
      <c r="C13" s="1524"/>
      <c r="D13" s="1524"/>
      <c r="E13" s="1524"/>
      <c r="F13" s="1524"/>
      <c r="G13" s="1524"/>
      <c r="H13" s="1524"/>
      <c r="I13" s="1524"/>
      <c r="J13" s="1524"/>
      <c r="K13" s="1524"/>
      <c r="L13" s="1524"/>
      <c r="M13" s="1524"/>
      <c r="O13" s="282"/>
      <c r="P13" s="282"/>
      <c r="Q13" s="282"/>
      <c r="R13" s="282"/>
      <c r="S13" s="282"/>
      <c r="T13" s="282"/>
      <c r="U13" s="282"/>
      <c r="V13" s="282"/>
      <c r="W13" s="282"/>
      <c r="X13" s="282"/>
      <c r="Y13" s="282"/>
      <c r="Z13" s="282"/>
      <c r="AA13" s="282"/>
      <c r="AB13" s="282"/>
    </row>
    <row r="14" spans="1:28" ht="14.25" customHeight="1">
      <c r="A14" s="1524"/>
      <c r="B14" s="1524"/>
      <c r="C14" s="1524"/>
      <c r="D14" s="1524"/>
      <c r="E14" s="1524"/>
      <c r="F14" s="1524"/>
      <c r="G14" s="1524"/>
      <c r="H14" s="1524"/>
      <c r="I14" s="1524"/>
      <c r="J14" s="1524"/>
      <c r="K14" s="1524"/>
      <c r="L14" s="1524"/>
      <c r="M14" s="1524"/>
      <c r="O14" s="282"/>
      <c r="P14" s="282"/>
      <c r="Q14" s="282"/>
      <c r="R14" s="282"/>
      <c r="S14" s="282"/>
      <c r="T14" s="282"/>
      <c r="U14" s="282"/>
      <c r="V14" s="282"/>
      <c r="W14" s="282"/>
      <c r="X14" s="282"/>
      <c r="Y14" s="282"/>
      <c r="Z14" s="282"/>
      <c r="AA14" s="282"/>
      <c r="AB14" s="282"/>
    </row>
    <row r="15" spans="1:28" ht="14.25" customHeight="1">
      <c r="A15" s="1524"/>
      <c r="B15" s="1524"/>
      <c r="C15" s="1524"/>
      <c r="D15" s="1524"/>
      <c r="E15" s="1524"/>
      <c r="F15" s="1524"/>
      <c r="G15" s="1524"/>
      <c r="H15" s="1524"/>
      <c r="I15" s="1524"/>
      <c r="J15" s="1524"/>
      <c r="K15" s="1524"/>
      <c r="L15" s="1524"/>
      <c r="M15" s="1524"/>
      <c r="O15" s="282"/>
      <c r="P15" s="282"/>
      <c r="Q15" s="282"/>
      <c r="R15" s="282"/>
      <c r="S15" s="282"/>
      <c r="T15" s="282"/>
      <c r="U15" s="282"/>
      <c r="V15" s="282"/>
      <c r="W15" s="282"/>
      <c r="X15" s="282"/>
      <c r="Y15" s="282"/>
      <c r="Z15" s="282"/>
      <c r="AA15" s="282"/>
      <c r="AB15" s="282"/>
    </row>
    <row r="16" spans="1:28" ht="14.25" customHeight="1">
      <c r="A16" s="1524"/>
      <c r="B16" s="1524"/>
      <c r="C16" s="1524"/>
      <c r="D16" s="1524"/>
      <c r="E16" s="1524"/>
      <c r="F16" s="1524"/>
      <c r="G16" s="1524"/>
      <c r="H16" s="1524"/>
      <c r="I16" s="1524"/>
      <c r="J16" s="1524"/>
      <c r="K16" s="1524"/>
      <c r="L16" s="1524"/>
      <c r="M16" s="1524"/>
      <c r="O16" s="282"/>
      <c r="P16" s="282"/>
      <c r="Q16" s="282"/>
      <c r="R16" s="282"/>
      <c r="S16" s="282"/>
      <c r="T16" s="282"/>
      <c r="U16" s="282"/>
      <c r="V16" s="282"/>
      <c r="W16" s="282"/>
      <c r="X16" s="282"/>
      <c r="Y16" s="282"/>
      <c r="Z16" s="282"/>
      <c r="AA16" s="282"/>
      <c r="AB16" s="282"/>
    </row>
    <row r="17" spans="1:28" ht="14.25" customHeight="1">
      <c r="A17" s="1524"/>
      <c r="B17" s="1524"/>
      <c r="C17" s="1524"/>
      <c r="D17" s="1524"/>
      <c r="E17" s="1524"/>
      <c r="F17" s="1524"/>
      <c r="G17" s="1524"/>
      <c r="H17" s="1524"/>
      <c r="I17" s="1524"/>
      <c r="J17" s="1524"/>
      <c r="K17" s="1524"/>
      <c r="L17" s="1524"/>
      <c r="M17" s="1524"/>
      <c r="O17" s="282"/>
      <c r="P17" s="282"/>
      <c r="Q17" s="282"/>
      <c r="R17" s="282"/>
      <c r="S17" s="282"/>
      <c r="T17" s="282"/>
      <c r="U17" s="282"/>
      <c r="V17" s="282"/>
      <c r="W17" s="282"/>
      <c r="X17" s="282"/>
      <c r="Y17" s="282"/>
      <c r="Z17" s="282"/>
      <c r="AA17" s="282"/>
      <c r="AB17" s="282"/>
    </row>
    <row r="18" spans="1:28" ht="14.25" customHeight="1">
      <c r="A18" s="1524"/>
      <c r="B18" s="1524"/>
      <c r="C18" s="1524"/>
      <c r="D18" s="1524"/>
      <c r="E18" s="1524"/>
      <c r="F18" s="1524"/>
      <c r="G18" s="1524"/>
      <c r="H18" s="1524"/>
      <c r="I18" s="1524"/>
      <c r="J18" s="1524"/>
      <c r="K18" s="1524"/>
      <c r="L18" s="1524"/>
      <c r="M18" s="1524"/>
      <c r="O18" s="282"/>
      <c r="P18" s="282"/>
      <c r="Q18" s="282"/>
      <c r="R18" s="282"/>
      <c r="S18" s="282"/>
      <c r="T18" s="282"/>
      <c r="U18" s="282"/>
      <c r="V18" s="282"/>
      <c r="W18" s="282"/>
      <c r="X18" s="282"/>
      <c r="Y18" s="282"/>
      <c r="Z18" s="282"/>
      <c r="AA18" s="282"/>
      <c r="AB18" s="282"/>
    </row>
    <row r="19" spans="1:28" ht="14.25" customHeight="1">
      <c r="A19" s="1524"/>
      <c r="B19" s="1524"/>
      <c r="C19" s="1524"/>
      <c r="D19" s="1524"/>
      <c r="E19" s="1524"/>
      <c r="F19" s="1524"/>
      <c r="G19" s="1524"/>
      <c r="H19" s="1524"/>
      <c r="I19" s="1524"/>
      <c r="J19" s="1524"/>
      <c r="K19" s="1524"/>
      <c r="L19" s="1524"/>
      <c r="M19" s="1524"/>
      <c r="O19" s="282"/>
      <c r="P19" s="282"/>
      <c r="Q19" s="282"/>
      <c r="R19" s="282"/>
      <c r="S19" s="282"/>
      <c r="T19" s="282"/>
      <c r="U19" s="282"/>
      <c r="V19" s="282"/>
      <c r="W19" s="282"/>
      <c r="X19" s="282"/>
      <c r="Y19" s="282"/>
      <c r="Z19" s="282"/>
      <c r="AA19" s="282"/>
      <c r="AB19" s="282"/>
    </row>
    <row r="20" spans="1:28" ht="14.25" customHeight="1">
      <c r="A20" s="1524"/>
      <c r="B20" s="1524"/>
      <c r="C20" s="1524"/>
      <c r="D20" s="1524"/>
      <c r="E20" s="1524"/>
      <c r="F20" s="1524"/>
      <c r="G20" s="1524"/>
      <c r="H20" s="1524"/>
      <c r="I20" s="1524"/>
      <c r="J20" s="1524"/>
      <c r="K20" s="1524"/>
      <c r="L20" s="1524"/>
      <c r="M20" s="1524"/>
      <c r="O20" s="282"/>
      <c r="P20" s="282"/>
      <c r="Q20" s="282"/>
      <c r="R20" s="282"/>
      <c r="S20" s="282"/>
      <c r="T20" s="282"/>
      <c r="U20" s="282"/>
      <c r="V20" s="282"/>
      <c r="W20" s="282"/>
      <c r="X20" s="282"/>
      <c r="Y20" s="282"/>
      <c r="Z20" s="282"/>
      <c r="AA20" s="282"/>
      <c r="AB20" s="282"/>
    </row>
    <row r="21" spans="1:28" ht="14.25" customHeight="1">
      <c r="A21" s="1524"/>
      <c r="B21" s="1524"/>
      <c r="C21" s="1524"/>
      <c r="D21" s="1524"/>
      <c r="E21" s="1524"/>
      <c r="F21" s="1524"/>
      <c r="G21" s="1524"/>
      <c r="H21" s="1524"/>
      <c r="I21" s="1524"/>
      <c r="J21" s="1524"/>
      <c r="K21" s="1524"/>
      <c r="L21" s="1524"/>
      <c r="M21" s="1524"/>
      <c r="O21" s="282"/>
      <c r="P21" s="282"/>
      <c r="Q21" s="282"/>
      <c r="R21" s="282"/>
      <c r="S21" s="282"/>
      <c r="T21" s="282"/>
      <c r="U21" s="282"/>
      <c r="V21" s="282"/>
      <c r="W21" s="282"/>
      <c r="X21" s="282"/>
      <c r="Y21" s="282"/>
      <c r="Z21" s="282"/>
      <c r="AA21" s="282"/>
      <c r="AB21" s="282"/>
    </row>
    <row r="22" spans="1:28" ht="14.25" customHeight="1">
      <c r="A22" s="1524"/>
      <c r="B22" s="1524"/>
      <c r="C22" s="1524"/>
      <c r="D22" s="1524"/>
      <c r="E22" s="1524"/>
      <c r="F22" s="1524"/>
      <c r="G22" s="1524"/>
      <c r="H22" s="1524"/>
      <c r="I22" s="1524"/>
      <c r="J22" s="1524"/>
      <c r="K22" s="1524"/>
      <c r="L22" s="1524"/>
      <c r="M22" s="1524"/>
      <c r="O22" s="282"/>
      <c r="P22" s="282"/>
      <c r="Q22" s="282"/>
      <c r="R22" s="282"/>
      <c r="S22" s="282"/>
      <c r="T22" s="282"/>
      <c r="U22" s="282"/>
      <c r="V22" s="282"/>
      <c r="W22" s="282"/>
      <c r="X22" s="282"/>
      <c r="Y22" s="282"/>
      <c r="Z22" s="282"/>
      <c r="AA22" s="282"/>
      <c r="AB22" s="282"/>
    </row>
    <row r="23" spans="1:28" ht="14.25" customHeight="1">
      <c r="A23" s="1524"/>
      <c r="B23" s="1524"/>
      <c r="C23" s="1524"/>
      <c r="D23" s="1524"/>
      <c r="E23" s="1524"/>
      <c r="F23" s="1524"/>
      <c r="G23" s="1524"/>
      <c r="H23" s="1524"/>
      <c r="I23" s="1524"/>
      <c r="J23" s="1524"/>
      <c r="K23" s="1524"/>
      <c r="L23" s="1524"/>
      <c r="M23" s="1524"/>
      <c r="O23" s="282"/>
      <c r="P23" s="282"/>
      <c r="Q23" s="282"/>
      <c r="R23" s="282"/>
      <c r="S23" s="282"/>
      <c r="T23" s="282"/>
      <c r="U23" s="282"/>
      <c r="V23" s="282"/>
      <c r="W23" s="282"/>
      <c r="X23" s="282"/>
      <c r="Y23" s="282"/>
      <c r="Z23" s="282"/>
      <c r="AA23" s="282"/>
      <c r="AB23" s="282"/>
    </row>
    <row r="24" spans="1:28" ht="14.25" customHeight="1">
      <c r="A24" s="1524"/>
      <c r="B24" s="1524"/>
      <c r="C24" s="1524"/>
      <c r="D24" s="1524"/>
      <c r="E24" s="1524"/>
      <c r="F24" s="1524"/>
      <c r="G24" s="1524"/>
      <c r="H24" s="1524"/>
      <c r="I24" s="1524"/>
      <c r="J24" s="1524"/>
      <c r="K24" s="1524"/>
      <c r="L24" s="1524"/>
      <c r="M24" s="1524"/>
      <c r="O24" s="282"/>
      <c r="P24" s="282"/>
      <c r="Q24" s="282"/>
      <c r="R24" s="282"/>
      <c r="S24" s="282"/>
      <c r="T24" s="282"/>
      <c r="U24" s="282"/>
      <c r="V24" s="282"/>
      <c r="W24" s="282"/>
      <c r="X24" s="282"/>
      <c r="Y24" s="282"/>
      <c r="Z24" s="282"/>
      <c r="AA24" s="282"/>
      <c r="AB24" s="282"/>
    </row>
    <row r="25" spans="1:28" ht="14.25" customHeight="1">
      <c r="A25" s="1524"/>
      <c r="B25" s="1524"/>
      <c r="C25" s="1524"/>
      <c r="D25" s="1524"/>
      <c r="E25" s="1524"/>
      <c r="F25" s="1524"/>
      <c r="G25" s="1524"/>
      <c r="H25" s="1524"/>
      <c r="I25" s="1524"/>
      <c r="J25" s="1524"/>
      <c r="K25" s="1524"/>
      <c r="L25" s="1524"/>
      <c r="M25" s="1524"/>
      <c r="O25" s="282"/>
      <c r="P25" s="282"/>
      <c r="Q25" s="282"/>
      <c r="R25" s="282"/>
      <c r="S25" s="282"/>
      <c r="T25" s="282"/>
      <c r="U25" s="282"/>
      <c r="V25" s="282"/>
      <c r="W25" s="282"/>
      <c r="X25" s="282"/>
      <c r="Y25" s="282"/>
      <c r="Z25" s="282"/>
      <c r="AA25" s="282"/>
      <c r="AB25" s="282"/>
    </row>
    <row r="26" spans="1:28" ht="14.25" customHeight="1">
      <c r="A26" s="1524"/>
      <c r="B26" s="1524"/>
      <c r="C26" s="1524"/>
      <c r="D26" s="1524"/>
      <c r="E26" s="1524"/>
      <c r="F26" s="1524"/>
      <c r="G26" s="1524"/>
      <c r="H26" s="1524"/>
      <c r="I26" s="1524"/>
      <c r="J26" s="1524"/>
      <c r="K26" s="1524"/>
      <c r="L26" s="1524"/>
      <c r="M26" s="1524"/>
      <c r="O26" s="282"/>
      <c r="P26" s="282"/>
      <c r="Q26" s="282"/>
      <c r="R26" s="282"/>
      <c r="S26" s="282"/>
      <c r="T26" s="282"/>
      <c r="U26" s="282"/>
      <c r="V26" s="282"/>
      <c r="W26" s="282"/>
      <c r="X26" s="282"/>
      <c r="Y26" s="282"/>
      <c r="Z26" s="282"/>
      <c r="AA26" s="282"/>
      <c r="AB26" s="282"/>
    </row>
    <row r="27" spans="1:28" ht="14.25" customHeight="1">
      <c r="A27" s="1524"/>
      <c r="B27" s="1524"/>
      <c r="C27" s="1524"/>
      <c r="D27" s="1524"/>
      <c r="E27" s="1524"/>
      <c r="F27" s="1524"/>
      <c r="G27" s="1524"/>
      <c r="H27" s="1524"/>
      <c r="I27" s="1524"/>
      <c r="J27" s="1524"/>
      <c r="K27" s="1524"/>
      <c r="L27" s="1524"/>
      <c r="M27" s="1524"/>
      <c r="O27" s="282"/>
      <c r="P27" s="282"/>
      <c r="Q27" s="282"/>
      <c r="R27" s="282"/>
      <c r="S27" s="282"/>
      <c r="T27" s="282"/>
      <c r="U27" s="282"/>
      <c r="V27" s="282"/>
      <c r="W27" s="282"/>
      <c r="X27" s="282"/>
      <c r="Y27" s="282"/>
      <c r="Z27" s="282"/>
      <c r="AA27" s="282"/>
      <c r="AB27" s="282"/>
    </row>
    <row r="28" spans="1:28" ht="61.5" customHeight="1">
      <c r="A28" s="1524"/>
      <c r="B28" s="1524"/>
      <c r="C28" s="1524"/>
      <c r="D28" s="1524"/>
      <c r="E28" s="1524"/>
      <c r="F28" s="1524"/>
      <c r="G28" s="1524"/>
      <c r="H28" s="1524"/>
      <c r="I28" s="1524"/>
      <c r="J28" s="1524"/>
      <c r="K28" s="1524"/>
      <c r="L28" s="1524"/>
      <c r="M28" s="1524"/>
      <c r="O28" s="282"/>
      <c r="P28" s="282"/>
      <c r="Q28" s="282"/>
      <c r="R28" s="282"/>
      <c r="S28" s="282"/>
      <c r="T28" s="282"/>
      <c r="U28" s="282"/>
      <c r="V28" s="282"/>
      <c r="W28" s="282"/>
      <c r="X28" s="282"/>
      <c r="Y28" s="282"/>
      <c r="Z28" s="282"/>
      <c r="AA28" s="282"/>
      <c r="AB28" s="282"/>
    </row>
    <row r="29" spans="1:28" ht="61.5" customHeight="1">
      <c r="A29" s="1524"/>
      <c r="B29" s="1524"/>
      <c r="C29" s="1524"/>
      <c r="D29" s="1524"/>
      <c r="E29" s="1524"/>
      <c r="F29" s="1524"/>
      <c r="G29" s="1524"/>
      <c r="H29" s="1524"/>
      <c r="I29" s="1524"/>
      <c r="J29" s="1524"/>
      <c r="K29" s="1524"/>
      <c r="L29" s="1524"/>
      <c r="M29" s="1524"/>
      <c r="O29" s="282"/>
      <c r="P29" s="282"/>
      <c r="Q29" s="282"/>
      <c r="R29" s="282"/>
      <c r="S29" s="282"/>
      <c r="T29" s="282"/>
      <c r="U29" s="282"/>
      <c r="V29" s="282"/>
      <c r="W29" s="282"/>
      <c r="X29" s="282"/>
      <c r="Y29" s="282"/>
      <c r="Z29" s="282"/>
      <c r="AA29" s="282"/>
      <c r="AB29" s="282"/>
    </row>
    <row r="30" spans="1:28" ht="61.5" customHeight="1">
      <c r="A30" s="1524"/>
      <c r="B30" s="1524"/>
      <c r="C30" s="1524"/>
      <c r="D30" s="1524"/>
      <c r="E30" s="1524"/>
      <c r="F30" s="1524"/>
      <c r="G30" s="1524"/>
      <c r="H30" s="1524"/>
      <c r="I30" s="1524"/>
      <c r="J30" s="1524"/>
      <c r="K30" s="1524"/>
      <c r="L30" s="1524"/>
      <c r="M30" s="1524"/>
      <c r="O30" s="282"/>
      <c r="P30" s="282"/>
      <c r="Q30" s="282"/>
      <c r="R30" s="282"/>
      <c r="S30" s="282"/>
      <c r="T30" s="282"/>
      <c r="U30" s="282"/>
      <c r="V30" s="282"/>
      <c r="W30" s="282"/>
      <c r="X30" s="282"/>
      <c r="Y30" s="282"/>
      <c r="Z30" s="282"/>
      <c r="AA30" s="282"/>
      <c r="AB30" s="282"/>
    </row>
    <row r="31" spans="1:28" ht="61.5" customHeight="1">
      <c r="A31" s="1524"/>
      <c r="B31" s="1524"/>
      <c r="C31" s="1524"/>
      <c r="D31" s="1524"/>
      <c r="E31" s="1524"/>
      <c r="F31" s="1524"/>
      <c r="G31" s="1524"/>
      <c r="H31" s="1524"/>
      <c r="I31" s="1524"/>
      <c r="J31" s="1524"/>
      <c r="K31" s="1524"/>
      <c r="L31" s="1524"/>
      <c r="M31" s="1524"/>
      <c r="O31" s="282"/>
      <c r="P31" s="282"/>
      <c r="Q31" s="282"/>
      <c r="R31" s="282"/>
      <c r="S31" s="282"/>
      <c r="T31" s="282"/>
      <c r="U31" s="282"/>
      <c r="V31" s="282"/>
      <c r="W31" s="282"/>
      <c r="X31" s="282"/>
      <c r="Y31" s="282"/>
      <c r="Z31" s="282"/>
      <c r="AA31" s="282"/>
      <c r="AB31" s="282"/>
    </row>
    <row r="32" spans="1:28" ht="61.5" customHeight="1">
      <c r="A32" s="1524"/>
      <c r="B32" s="1524"/>
      <c r="C32" s="1524"/>
      <c r="D32" s="1524"/>
      <c r="E32" s="1524"/>
      <c r="F32" s="1524"/>
      <c r="G32" s="1524"/>
      <c r="H32" s="1524"/>
      <c r="I32" s="1524"/>
      <c r="J32" s="1524"/>
      <c r="K32" s="1524"/>
      <c r="L32" s="1524"/>
      <c r="M32" s="1524"/>
      <c r="O32" s="282"/>
      <c r="P32" s="282"/>
      <c r="Q32" s="282"/>
      <c r="R32" s="282"/>
      <c r="S32" s="282"/>
      <c r="T32" s="282"/>
      <c r="U32" s="282"/>
      <c r="V32" s="282"/>
      <c r="W32" s="282"/>
      <c r="X32" s="282"/>
      <c r="Y32" s="282"/>
      <c r="Z32" s="282"/>
      <c r="AA32" s="282"/>
      <c r="AB32" s="282"/>
    </row>
    <row r="33" spans="1:28" ht="61.5" customHeight="1">
      <c r="A33" s="1524"/>
      <c r="B33" s="1524"/>
      <c r="C33" s="1524"/>
      <c r="D33" s="1524"/>
      <c r="E33" s="1524"/>
      <c r="F33" s="1524"/>
      <c r="G33" s="1524"/>
      <c r="H33" s="1524"/>
      <c r="I33" s="1524"/>
      <c r="J33" s="1524"/>
      <c r="K33" s="1524"/>
      <c r="L33" s="1524"/>
      <c r="M33" s="1524"/>
      <c r="O33" s="282"/>
      <c r="P33" s="282"/>
      <c r="Q33" s="282"/>
      <c r="R33" s="282"/>
      <c r="S33" s="282"/>
      <c r="T33" s="282"/>
      <c r="U33" s="282"/>
      <c r="V33" s="282"/>
      <c r="W33" s="282"/>
      <c r="X33" s="282"/>
      <c r="Y33" s="282"/>
      <c r="Z33" s="282"/>
      <c r="AA33" s="282"/>
      <c r="AB33" s="282"/>
    </row>
    <row r="34" spans="1:28" ht="14.25" customHeight="1">
      <c r="A34" s="1524"/>
      <c r="B34" s="1524"/>
      <c r="C34" s="1524"/>
      <c r="D34" s="1524"/>
      <c r="E34" s="1524"/>
      <c r="F34" s="1524"/>
      <c r="G34" s="1524"/>
      <c r="H34" s="1524"/>
      <c r="I34" s="1524"/>
      <c r="J34" s="1524"/>
      <c r="K34" s="1524"/>
      <c r="L34" s="1524"/>
      <c r="M34" s="1524"/>
      <c r="O34" s="282"/>
      <c r="P34" s="282"/>
      <c r="Q34" s="282"/>
      <c r="R34" s="282"/>
      <c r="S34" s="282"/>
      <c r="T34" s="282"/>
      <c r="U34" s="282"/>
      <c r="V34" s="282"/>
      <c r="W34" s="282"/>
      <c r="X34" s="282"/>
      <c r="Y34" s="282"/>
      <c r="Z34" s="282"/>
      <c r="AA34" s="282"/>
      <c r="AB34" s="282"/>
    </row>
    <row r="35" spans="1:28" ht="14.25" customHeight="1">
      <c r="A35" s="1524"/>
      <c r="B35" s="1524"/>
      <c r="C35" s="1524"/>
      <c r="D35" s="1524"/>
      <c r="E35" s="1524"/>
      <c r="F35" s="1524"/>
      <c r="G35" s="1524"/>
      <c r="H35" s="1524"/>
      <c r="I35" s="1524"/>
      <c r="J35" s="1524"/>
      <c r="K35" s="1524"/>
      <c r="L35" s="1524"/>
      <c r="M35" s="1524"/>
      <c r="O35" s="282"/>
      <c r="P35" s="282"/>
      <c r="Q35" s="282"/>
      <c r="R35" s="282"/>
      <c r="S35" s="282"/>
      <c r="T35" s="282"/>
      <c r="U35" s="282"/>
      <c r="V35" s="282"/>
      <c r="W35" s="282"/>
      <c r="X35" s="282"/>
      <c r="Y35" s="282"/>
      <c r="Z35" s="282"/>
      <c r="AA35" s="282"/>
      <c r="AB35" s="282"/>
    </row>
    <row r="36" spans="1:28" ht="14.25" customHeight="1">
      <c r="O36" s="282"/>
      <c r="P36" s="282"/>
      <c r="Q36" s="282"/>
      <c r="R36" s="282"/>
      <c r="S36" s="282"/>
      <c r="T36" s="282"/>
      <c r="U36" s="282"/>
      <c r="V36" s="282"/>
      <c r="W36" s="282"/>
      <c r="X36" s="282"/>
      <c r="Y36" s="282"/>
      <c r="Z36" s="282"/>
      <c r="AA36" s="282"/>
      <c r="AB36" s="282"/>
    </row>
    <row r="37" spans="1:28" ht="14.25" customHeight="1">
      <c r="O37" s="282"/>
      <c r="P37" s="282"/>
      <c r="Q37" s="282"/>
      <c r="R37" s="282"/>
      <c r="S37" s="282"/>
      <c r="T37" s="282"/>
      <c r="U37" s="282"/>
      <c r="V37" s="282"/>
      <c r="W37" s="282"/>
      <c r="X37" s="282"/>
      <c r="Y37" s="282"/>
      <c r="Z37" s="282"/>
      <c r="AA37" s="282"/>
      <c r="AB37" s="282"/>
    </row>
    <row r="38" spans="1:28" ht="14.25" customHeight="1">
      <c r="O38" s="282"/>
      <c r="P38" s="282"/>
      <c r="Q38" s="282"/>
      <c r="R38" s="282"/>
      <c r="S38" s="282"/>
      <c r="T38" s="282"/>
      <c r="U38" s="282"/>
      <c r="V38" s="282"/>
      <c r="W38" s="282"/>
      <c r="X38" s="282"/>
      <c r="Y38" s="282"/>
      <c r="Z38" s="282"/>
      <c r="AA38" s="282"/>
      <c r="AB38" s="282"/>
    </row>
    <row r="39" spans="1:28" ht="14.25" customHeight="1">
      <c r="O39" s="282"/>
      <c r="P39" s="282"/>
      <c r="Q39" s="282"/>
      <c r="R39" s="282"/>
      <c r="S39" s="282"/>
      <c r="T39" s="282"/>
      <c r="U39" s="282"/>
      <c r="V39" s="282"/>
      <c r="W39" s="282"/>
      <c r="X39" s="282"/>
      <c r="Y39" s="282"/>
      <c r="Z39" s="282"/>
      <c r="AA39" s="282"/>
      <c r="AB39" s="282"/>
    </row>
    <row r="40" spans="1:28" ht="14.25" customHeight="1">
      <c r="O40" s="282"/>
      <c r="P40" s="282"/>
      <c r="Q40" s="282"/>
      <c r="R40" s="282"/>
      <c r="S40" s="282"/>
      <c r="T40" s="282"/>
      <c r="U40" s="282"/>
      <c r="V40" s="282"/>
      <c r="W40" s="282"/>
      <c r="X40" s="282"/>
      <c r="Y40" s="282"/>
      <c r="Z40" s="282"/>
      <c r="AA40" s="282"/>
      <c r="AB40" s="282"/>
    </row>
    <row r="41" spans="1:28" ht="14.25" customHeight="1">
      <c r="O41" s="282"/>
      <c r="P41" s="282"/>
      <c r="Q41" s="282"/>
      <c r="R41" s="282"/>
      <c r="S41" s="282"/>
      <c r="T41" s="282"/>
      <c r="U41" s="282"/>
      <c r="V41" s="282"/>
      <c r="W41" s="282"/>
      <c r="X41" s="282"/>
      <c r="Y41" s="282"/>
      <c r="Z41" s="282"/>
      <c r="AA41" s="282"/>
      <c r="AB41" s="282"/>
    </row>
    <row r="42" spans="1:28" ht="14.25" customHeight="1">
      <c r="O42" s="282"/>
      <c r="P42" s="282"/>
      <c r="Q42" s="282"/>
      <c r="R42" s="282"/>
      <c r="S42" s="282"/>
      <c r="T42" s="282"/>
      <c r="U42" s="282"/>
      <c r="V42" s="282"/>
      <c r="W42" s="282"/>
      <c r="X42" s="282"/>
      <c r="Y42" s="282"/>
      <c r="Z42" s="282"/>
      <c r="AA42" s="282"/>
      <c r="AB42" s="282"/>
    </row>
    <row r="43" spans="1:28" ht="14.25" customHeight="1">
      <c r="O43" s="282"/>
      <c r="P43" s="282"/>
      <c r="Q43" s="282"/>
      <c r="R43" s="282"/>
      <c r="S43" s="282"/>
      <c r="T43" s="282"/>
      <c r="U43" s="282"/>
      <c r="V43" s="282"/>
      <c r="W43" s="282"/>
      <c r="X43" s="282"/>
      <c r="Y43" s="282"/>
      <c r="Z43" s="282"/>
      <c r="AA43" s="282"/>
      <c r="AB43" s="282"/>
    </row>
    <row r="44" spans="1:28" ht="14.25" customHeight="1">
      <c r="O44" s="282"/>
      <c r="P44" s="282"/>
      <c r="Q44" s="282"/>
      <c r="R44" s="282"/>
      <c r="S44" s="282"/>
      <c r="T44" s="282"/>
      <c r="U44" s="282"/>
      <c r="V44" s="282"/>
      <c r="W44" s="282"/>
      <c r="X44" s="282"/>
      <c r="Y44" s="282"/>
      <c r="Z44" s="282"/>
      <c r="AA44" s="282"/>
      <c r="AB44" s="282"/>
    </row>
    <row r="45" spans="1:28" ht="14.25" customHeight="1">
      <c r="O45" s="282"/>
      <c r="P45" s="282"/>
      <c r="Q45" s="282"/>
      <c r="R45" s="282"/>
      <c r="S45" s="282"/>
      <c r="T45" s="282"/>
      <c r="U45" s="282"/>
      <c r="V45" s="282"/>
      <c r="W45" s="282"/>
      <c r="X45" s="282"/>
      <c r="Y45" s="282"/>
      <c r="Z45" s="282"/>
      <c r="AA45" s="282"/>
      <c r="AB45" s="282"/>
    </row>
    <row r="46" spans="1:28" ht="14.25" customHeight="1">
      <c r="O46" s="282"/>
      <c r="P46" s="282"/>
      <c r="Q46" s="282"/>
      <c r="R46" s="282"/>
      <c r="S46" s="282"/>
      <c r="T46" s="282"/>
      <c r="U46" s="282"/>
      <c r="V46" s="282"/>
      <c r="W46" s="282"/>
      <c r="X46" s="282"/>
      <c r="Y46" s="282"/>
      <c r="Z46" s="282"/>
      <c r="AA46" s="282"/>
      <c r="AB46" s="282"/>
    </row>
    <row r="47" spans="1:28" ht="14.25" customHeight="1">
      <c r="O47" s="282"/>
      <c r="P47" s="282"/>
      <c r="Q47" s="282"/>
      <c r="R47" s="282"/>
      <c r="S47" s="282"/>
      <c r="T47" s="282"/>
      <c r="U47" s="282"/>
      <c r="V47" s="282"/>
      <c r="W47" s="282"/>
      <c r="X47" s="282"/>
      <c r="Y47" s="282"/>
      <c r="Z47" s="282"/>
      <c r="AA47" s="282"/>
      <c r="AB47" s="28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L1:M1"/>
  <sheetViews>
    <sheetView showGridLines="0" view="pageBreakPreview" zoomScale="70" zoomScaleNormal="100" zoomScaleSheetLayoutView="70" workbookViewId="0">
      <selection activeCell="S35" sqref="S35"/>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5">
    <tabColor rgb="FF00B0F0"/>
    <pageSetUpPr fitToPage="1"/>
  </sheetPr>
  <dimension ref="A1:N33"/>
  <sheetViews>
    <sheetView showGridLines="0" view="pageBreakPreview" zoomScale="85" zoomScaleNormal="66" zoomScaleSheetLayoutView="85" workbookViewId="0">
      <selection activeCell="L15" sqref="L15"/>
    </sheetView>
  </sheetViews>
  <sheetFormatPr defaultColWidth="11.5703125" defaultRowHeight="14.25"/>
  <cols>
    <col min="1" max="1" width="27.7109375" style="140" customWidth="1"/>
    <col min="2" max="2" width="24.7109375" style="140" bestFit="1" customWidth="1"/>
    <col min="3" max="3" width="27.28515625" style="140" customWidth="1"/>
    <col min="4" max="4" width="28.140625" style="140" customWidth="1"/>
    <col min="5" max="6" width="16.5703125" style="140" customWidth="1"/>
    <col min="7" max="7" width="18.42578125" style="140" customWidth="1"/>
    <col min="8" max="8" width="16.85546875" style="140" customWidth="1"/>
    <col min="9" max="11" width="6.85546875" style="140" customWidth="1"/>
    <col min="12" max="12" width="16.140625" style="140" customWidth="1"/>
    <col min="13" max="13" width="7.85546875" style="140" customWidth="1"/>
    <col min="14" max="14" width="29.42578125" style="140" customWidth="1"/>
    <col min="15" max="16384" width="11.5703125" style="140"/>
  </cols>
  <sheetData>
    <row r="1" spans="1:14" s="239" customFormat="1" ht="43.5" customHeight="1">
      <c r="A1" s="1529" t="s">
        <v>559</v>
      </c>
      <c r="B1" s="1530"/>
      <c r="C1" s="1530"/>
      <c r="D1" s="1530"/>
      <c r="E1" s="1530"/>
      <c r="F1" s="1530"/>
      <c r="G1" s="1530"/>
      <c r="H1" s="1530"/>
      <c r="I1" s="1530"/>
      <c r="J1" s="1530"/>
      <c r="K1" s="453"/>
      <c r="L1" s="453"/>
      <c r="M1" s="453"/>
    </row>
    <row r="2" spans="1:14" s="239" customFormat="1" ht="22.5" customHeight="1">
      <c r="A2" s="1527" t="str">
        <f>+'Resumen '!P16</f>
        <v>Período: 2024 - Marzo 2026</v>
      </c>
      <c r="B2" s="1528"/>
      <c r="C2" s="1528"/>
      <c r="D2" s="1528"/>
      <c r="E2" s="1528"/>
      <c r="F2" s="1528"/>
      <c r="G2" s="1528"/>
      <c r="H2" s="1528"/>
      <c r="I2" s="1528"/>
      <c r="J2" s="1528"/>
      <c r="K2" s="453"/>
      <c r="L2" s="453"/>
      <c r="M2" s="453"/>
      <c r="N2" s="386"/>
    </row>
    <row r="3" spans="1:14" ht="4.5" customHeight="1">
      <c r="A3" s="183"/>
      <c r="B3" s="183"/>
      <c r="C3" s="183"/>
      <c r="D3" s="183"/>
      <c r="E3" s="183"/>
      <c r="F3" s="183"/>
      <c r="G3" s="183"/>
      <c r="H3" s="183"/>
      <c r="I3" s="183"/>
      <c r="J3" s="183"/>
      <c r="K3" s="183"/>
      <c r="L3" s="183"/>
      <c r="M3" s="183"/>
      <c r="N3" s="211"/>
    </row>
    <row r="4" spans="1:14" ht="158.25" customHeight="1">
      <c r="A4" s="1453" t="s">
        <v>1002</v>
      </c>
      <c r="B4" s="1531"/>
      <c r="C4" s="1531"/>
      <c r="D4" s="1531"/>
      <c r="E4" s="1531"/>
      <c r="F4" s="1531"/>
      <c r="G4" s="1531"/>
      <c r="H4" s="1531"/>
      <c r="I4" s="1531"/>
      <c r="J4" s="1531"/>
      <c r="K4" s="183"/>
      <c r="L4" s="183"/>
      <c r="M4" s="183"/>
      <c r="N4" s="211"/>
    </row>
    <row r="5" spans="1:14" ht="4.5" customHeight="1">
      <c r="A5" s="183"/>
      <c r="B5" s="183"/>
      <c r="C5" s="183"/>
      <c r="D5" s="183"/>
      <c r="E5" s="183"/>
      <c r="F5" s="264"/>
      <c r="G5" s="183"/>
      <c r="H5" s="183"/>
      <c r="I5" s="183"/>
      <c r="J5" s="183"/>
      <c r="K5" s="183"/>
      <c r="L5" s="183"/>
      <c r="M5" s="183"/>
      <c r="N5" s="211"/>
    </row>
    <row r="6" spans="1:14" s="184" customFormat="1" ht="18">
      <c r="A6" s="967" t="s">
        <v>560</v>
      </c>
      <c r="B6" s="968" t="s">
        <v>240</v>
      </c>
      <c r="C6" s="969" t="s">
        <v>970</v>
      </c>
      <c r="D6" s="967" t="s">
        <v>90</v>
      </c>
      <c r="E6" s="967" t="s">
        <v>100</v>
      </c>
      <c r="F6" s="264"/>
      <c r="G6" s="264"/>
      <c r="H6" s="264"/>
      <c r="I6" s="264"/>
      <c r="J6" s="264"/>
      <c r="K6" s="264"/>
      <c r="L6" s="640">
        <f>D11/1000000</f>
        <v>138260.13902472</v>
      </c>
      <c r="M6" s="641" t="s">
        <v>561</v>
      </c>
      <c r="N6" s="642"/>
    </row>
    <row r="7" spans="1:14" s="145" customFormat="1" ht="16.5" customHeight="1">
      <c r="A7" s="970" t="s">
        <v>562</v>
      </c>
      <c r="B7" s="971">
        <v>100739849211.56</v>
      </c>
      <c r="C7" s="972">
        <f>+'Resumen '!E89</f>
        <v>27816363153.120003</v>
      </c>
      <c r="D7" s="973">
        <f>SUM(B7:C7)</f>
        <v>128556212364.67999</v>
      </c>
      <c r="E7" s="974">
        <f>+Tabla29[[#This Row],[Total]]/$D$11</f>
        <v>0.92981399607659143</v>
      </c>
      <c r="F7" s="264"/>
      <c r="G7" s="264"/>
      <c r="H7" s="264"/>
      <c r="I7" s="264"/>
      <c r="J7" s="264"/>
      <c r="K7" s="264"/>
      <c r="L7" s="638">
        <f>Tabla29[[#This Row],[Total]]/1000000</f>
        <v>128556.21236467999</v>
      </c>
      <c r="M7" s="264" t="s">
        <v>561</v>
      </c>
      <c r="N7" s="639">
        <f>+D7/$D$11</f>
        <v>0.92981399607659143</v>
      </c>
    </row>
    <row r="8" spans="1:14" s="145" customFormat="1" ht="16.5" customHeight="1">
      <c r="A8" s="970" t="s">
        <v>563</v>
      </c>
      <c r="B8" s="971">
        <v>1876534238.5899999</v>
      </c>
      <c r="C8" s="972">
        <f>+'Resumen '!E90</f>
        <v>475214961.22000003</v>
      </c>
      <c r="D8" s="973">
        <f t="shared" ref="D8:D10" si="0">SUM(B8:C8)</f>
        <v>2351749199.8099999</v>
      </c>
      <c r="E8" s="974">
        <f>+Tabla29[[#This Row],[Total]]/$D$11</f>
        <v>1.700959666610434E-2</v>
      </c>
      <c r="F8" s="264"/>
      <c r="G8" s="264"/>
      <c r="H8" s="264"/>
      <c r="I8" s="264"/>
      <c r="J8" s="264"/>
      <c r="K8" s="264"/>
      <c r="L8" s="638">
        <f>Tabla29[[#This Row],[Total]]/1000000</f>
        <v>2351.7491998099999</v>
      </c>
      <c r="M8" s="264" t="s">
        <v>561</v>
      </c>
      <c r="N8" s="639">
        <f>+D8/$D$11</f>
        <v>1.700959666610434E-2</v>
      </c>
    </row>
    <row r="9" spans="1:14" s="145" customFormat="1" ht="16.5" customHeight="1">
      <c r="A9" s="970" t="s">
        <v>564</v>
      </c>
      <c r="B9" s="971">
        <v>5069237525.1599998</v>
      </c>
      <c r="C9" s="972">
        <f>+'Resumen '!E91</f>
        <v>1360416394.22</v>
      </c>
      <c r="D9" s="973">
        <f t="shared" si="0"/>
        <v>6429653919.3800001</v>
      </c>
      <c r="E9" s="974">
        <f>+Tabla29[[#This Row],[Total]]/$D$11</f>
        <v>4.6504031926587461E-2</v>
      </c>
      <c r="F9" s="264"/>
      <c r="G9" s="264"/>
      <c r="H9" s="264"/>
      <c r="I9" s="264"/>
      <c r="J9" s="264"/>
      <c r="K9" s="264"/>
      <c r="L9" s="638">
        <f>Tabla29[[#This Row],[Total]]/1000000</f>
        <v>6429.6539193799999</v>
      </c>
      <c r="M9" s="264" t="s">
        <v>561</v>
      </c>
      <c r="N9" s="639">
        <f>+D9/$D$11</f>
        <v>4.6504031926587461E-2</v>
      </c>
    </row>
    <row r="10" spans="1:14" s="145" customFormat="1" ht="16.5" customHeight="1">
      <c r="A10" s="970" t="s">
        <v>565</v>
      </c>
      <c r="B10" s="971">
        <v>728686033.45000005</v>
      </c>
      <c r="C10" s="972">
        <f>+'Resumen '!E92</f>
        <v>193837507.40000001</v>
      </c>
      <c r="D10" s="973">
        <f t="shared" si="0"/>
        <v>922523540.85000002</v>
      </c>
      <c r="E10" s="974">
        <f>+Tabla29[[#This Row],[Total]]/$D$11</f>
        <v>6.6723753307166784E-3</v>
      </c>
      <c r="F10" s="264"/>
      <c r="G10" s="264"/>
      <c r="H10" s="264"/>
      <c r="I10" s="264"/>
      <c r="J10" s="264"/>
      <c r="K10" s="264"/>
      <c r="L10" s="638">
        <f>Tabla29[[#This Row],[Total]]/1000000</f>
        <v>922.52354085000002</v>
      </c>
      <c r="M10" s="264" t="s">
        <v>561</v>
      </c>
      <c r="N10" s="639">
        <f>+D10/$D$11</f>
        <v>6.6723753307166784E-3</v>
      </c>
    </row>
    <row r="11" spans="1:14" s="145" customFormat="1" ht="18">
      <c r="A11" s="975" t="s">
        <v>566</v>
      </c>
      <c r="B11" s="976">
        <f>SUM(B7:B10)</f>
        <v>108414307008.75999</v>
      </c>
      <c r="C11" s="976">
        <f>SUM(C7:C10)</f>
        <v>29845832015.960007</v>
      </c>
      <c r="D11" s="976">
        <f>SUM(D7:D10)</f>
        <v>138260139024.72</v>
      </c>
      <c r="E11" s="977">
        <f>SUM(E7:E10)</f>
        <v>0.99999999999999989</v>
      </c>
      <c r="F11" s="264"/>
      <c r="G11" s="264"/>
      <c r="H11" s="264"/>
      <c r="I11" s="264"/>
      <c r="J11" s="264"/>
      <c r="K11" s="264"/>
      <c r="L11" s="264"/>
      <c r="M11" s="264"/>
      <c r="N11" s="639">
        <f>+D11/$D$11</f>
        <v>1</v>
      </c>
    </row>
    <row r="12" spans="1:14">
      <c r="A12" s="1525" t="s">
        <v>567</v>
      </c>
      <c r="B12" s="1526"/>
      <c r="C12" s="1526"/>
      <c r="D12" s="1526"/>
      <c r="E12" s="264"/>
      <c r="F12" s="264"/>
      <c r="G12" s="264"/>
      <c r="H12" s="264"/>
      <c r="I12" s="264"/>
      <c r="J12" s="264"/>
      <c r="K12" s="264"/>
      <c r="L12" s="264"/>
      <c r="M12" s="264"/>
      <c r="N12" s="387"/>
    </row>
    <row r="13" spans="1:14" ht="15">
      <c r="N13" s="187"/>
    </row>
    <row r="15" spans="1:14">
      <c r="N15" s="140">
        <f>102919184835.91-C11</f>
        <v>73073352819.949997</v>
      </c>
    </row>
    <row r="16" spans="1:14" ht="20.25">
      <c r="D16" s="149"/>
      <c r="E16" s="149"/>
      <c r="F16" s="149"/>
      <c r="G16" s="149"/>
      <c r="H16" s="149"/>
      <c r="I16" s="149"/>
      <c r="J16" s="149"/>
      <c r="K16" s="149"/>
      <c r="L16" s="149"/>
      <c r="M16" s="149"/>
    </row>
    <row r="17" spans="2:14">
      <c r="D17" s="154"/>
      <c r="E17" s="154"/>
      <c r="F17" s="154"/>
      <c r="G17" s="154"/>
      <c r="H17" s="154"/>
      <c r="I17" s="154"/>
      <c r="J17" s="154"/>
      <c r="K17" s="154"/>
      <c r="L17" s="154"/>
      <c r="M17" s="154"/>
    </row>
    <row r="18" spans="2:14">
      <c r="D18" s="154"/>
      <c r="E18" s="154"/>
      <c r="F18" s="154"/>
      <c r="G18" s="154"/>
      <c r="H18" s="154"/>
      <c r="I18" s="154"/>
      <c r="J18" s="154"/>
      <c r="K18" s="154"/>
      <c r="L18" s="154"/>
      <c r="M18" s="154"/>
    </row>
    <row r="19" spans="2:14">
      <c r="D19" s="154"/>
      <c r="E19" s="154"/>
      <c r="F19" s="154"/>
      <c r="G19" s="154"/>
      <c r="H19" s="154"/>
      <c r="I19" s="154"/>
      <c r="J19" s="154"/>
      <c r="K19" s="154"/>
      <c r="L19" s="154"/>
      <c r="M19" s="154"/>
    </row>
    <row r="20" spans="2:14">
      <c r="D20" s="154"/>
      <c r="E20" s="154"/>
      <c r="F20" s="154"/>
      <c r="G20" s="154"/>
      <c r="H20" s="154"/>
      <c r="I20" s="154"/>
      <c r="J20" s="154"/>
      <c r="K20" s="154"/>
      <c r="L20" s="154"/>
      <c r="M20" s="154"/>
    </row>
    <row r="21" spans="2:14">
      <c r="B21" s="154"/>
      <c r="C21" s="154"/>
      <c r="D21" s="154"/>
      <c r="E21" s="154"/>
      <c r="F21" s="154"/>
      <c r="G21" s="154"/>
      <c r="H21" s="154"/>
      <c r="I21" s="154"/>
      <c r="J21" s="154"/>
      <c r="K21" s="154"/>
      <c r="L21" s="154"/>
      <c r="M21" s="154"/>
    </row>
    <row r="22" spans="2:14">
      <c r="B22" s="154"/>
      <c r="C22" s="154"/>
      <c r="D22" s="154"/>
      <c r="E22" s="154"/>
      <c r="F22" s="154"/>
      <c r="G22" s="154"/>
      <c r="H22" s="154"/>
      <c r="I22" s="154"/>
      <c r="J22" s="154"/>
      <c r="K22" s="154"/>
      <c r="L22" s="154"/>
      <c r="M22" s="154"/>
    </row>
    <row r="23" spans="2:14">
      <c r="B23" s="154"/>
      <c r="C23" s="154"/>
      <c r="D23" s="154"/>
      <c r="E23" s="154"/>
      <c r="F23" s="154"/>
      <c r="G23" s="154"/>
      <c r="H23" s="154"/>
      <c r="I23" s="154"/>
      <c r="J23" s="154"/>
      <c r="K23" s="154"/>
      <c r="L23" s="154"/>
      <c r="M23" s="154"/>
    </row>
    <row r="24" spans="2:14">
      <c r="B24" s="154"/>
      <c r="C24" s="154"/>
      <c r="D24" s="154"/>
      <c r="E24" s="154"/>
      <c r="F24" s="154"/>
      <c r="G24" s="154"/>
      <c r="H24" s="154"/>
      <c r="I24" s="154"/>
      <c r="J24" s="154"/>
      <c r="K24" s="154"/>
      <c r="L24" s="154"/>
      <c r="M24" s="154"/>
    </row>
    <row r="25" spans="2:14">
      <c r="B25" s="154"/>
      <c r="C25" s="154"/>
      <c r="D25" s="154"/>
      <c r="E25" s="154"/>
      <c r="F25" s="154"/>
      <c r="G25" s="154"/>
      <c r="H25" s="154"/>
      <c r="I25" s="154"/>
      <c r="J25" s="154"/>
      <c r="K25" s="154"/>
      <c r="L25" s="154"/>
      <c r="M25" s="154"/>
    </row>
    <row r="26" spans="2:14">
      <c r="B26" s="154"/>
      <c r="C26" s="154"/>
      <c r="D26" s="154"/>
      <c r="E26" s="154"/>
      <c r="F26" s="154"/>
      <c r="G26" s="154"/>
      <c r="H26" s="154"/>
      <c r="I26" s="154"/>
      <c r="J26" s="154"/>
      <c r="K26" s="154"/>
      <c r="L26" s="154"/>
      <c r="M26" s="154"/>
    </row>
    <row r="27" spans="2:14">
      <c r="B27" s="154"/>
      <c r="C27" s="154"/>
      <c r="D27" s="154"/>
      <c r="E27" s="154"/>
      <c r="F27" s="154"/>
      <c r="G27" s="154"/>
      <c r="H27" s="154"/>
      <c r="I27" s="154"/>
      <c r="J27" s="154"/>
      <c r="K27" s="154"/>
      <c r="L27" s="154"/>
      <c r="M27" s="154"/>
    </row>
    <row r="28" spans="2:14">
      <c r="B28" s="154"/>
      <c r="C28" s="154"/>
      <c r="D28" s="154"/>
      <c r="E28" s="154"/>
      <c r="F28" s="154"/>
      <c r="G28" s="154"/>
      <c r="H28" s="154"/>
      <c r="I28" s="154"/>
      <c r="J28" s="154"/>
      <c r="K28" s="154"/>
      <c r="L28" s="154"/>
      <c r="M28" s="154"/>
    </row>
    <row r="29" spans="2:14">
      <c r="B29" s="154"/>
      <c r="C29" s="154"/>
      <c r="D29" s="154"/>
      <c r="E29" s="154"/>
      <c r="F29" s="154"/>
      <c r="G29" s="154"/>
      <c r="H29" s="154"/>
      <c r="I29" s="154"/>
      <c r="J29" s="154"/>
      <c r="K29" s="154"/>
      <c r="L29" s="154"/>
      <c r="M29" s="154"/>
      <c r="N29" s="169"/>
    </row>
    <row r="30" spans="2:14">
      <c r="B30" s="154"/>
      <c r="C30" s="154"/>
      <c r="D30" s="154"/>
      <c r="E30" s="154"/>
      <c r="F30" s="154"/>
      <c r="G30" s="154"/>
      <c r="H30" s="154"/>
      <c r="I30" s="154"/>
      <c r="J30" s="154"/>
      <c r="K30" s="154"/>
      <c r="L30" s="154"/>
      <c r="M30" s="154"/>
      <c r="N30" s="169"/>
    </row>
    <row r="31" spans="2:14">
      <c r="B31" s="154"/>
      <c r="C31" s="154"/>
      <c r="D31" s="154"/>
      <c r="E31" s="154"/>
      <c r="F31" s="154"/>
      <c r="G31" s="154"/>
      <c r="H31" s="154"/>
      <c r="I31" s="154"/>
      <c r="J31" s="154"/>
      <c r="K31" s="154"/>
      <c r="L31" s="154"/>
      <c r="M31" s="154"/>
      <c r="N31" s="169"/>
    </row>
    <row r="32" spans="2:14">
      <c r="B32" s="154"/>
      <c r="C32" s="154"/>
      <c r="D32" s="154"/>
      <c r="E32" s="154"/>
      <c r="F32" s="154"/>
      <c r="G32" s="154"/>
      <c r="H32" s="154"/>
      <c r="I32" s="154"/>
      <c r="J32" s="154"/>
      <c r="K32" s="154"/>
      <c r="L32" s="154"/>
      <c r="M32" s="154"/>
      <c r="N32" s="169"/>
    </row>
    <row r="33" spans="2:14">
      <c r="B33" s="154"/>
      <c r="C33" s="154"/>
      <c r="D33" s="154"/>
      <c r="E33" s="154"/>
      <c r="F33" s="154"/>
      <c r="G33" s="154"/>
      <c r="H33" s="154"/>
      <c r="I33" s="154"/>
      <c r="J33" s="154"/>
      <c r="K33" s="154"/>
      <c r="L33" s="154"/>
      <c r="M33" s="154"/>
      <c r="N33" s="169"/>
    </row>
  </sheetData>
  <mergeCells count="4">
    <mergeCell ref="A12:D12"/>
    <mergeCell ref="A2:J2"/>
    <mergeCell ref="A1:J1"/>
    <mergeCell ref="A4:J4"/>
  </mergeCells>
  <conditionalFormatting sqref="B7:C10 B11:E11">
    <cfRule type="cellIs" dxfId="14"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6">
    <tabColor rgb="FF00B0F0"/>
    <pageSetUpPr fitToPage="1"/>
  </sheetPr>
  <dimension ref="A1:K83"/>
  <sheetViews>
    <sheetView showGridLines="0" view="pageBreakPreview" zoomScale="85" zoomScaleNormal="100" zoomScaleSheetLayoutView="85" workbookViewId="0">
      <selection activeCell="A3" sqref="A3:H3"/>
    </sheetView>
  </sheetViews>
  <sheetFormatPr defaultColWidth="11.5703125" defaultRowHeight="14.25"/>
  <cols>
    <col min="1" max="1" width="11.42578125" style="177" bestFit="1" customWidth="1"/>
    <col min="2" max="2" width="44.42578125" style="140" customWidth="1"/>
    <col min="3" max="3" width="24.85546875" style="167" customWidth="1"/>
    <col min="4" max="4" width="26" style="167" customWidth="1"/>
    <col min="5" max="5" width="26.42578125" style="167" customWidth="1"/>
    <col min="6" max="6" width="28" style="167" customWidth="1"/>
    <col min="7" max="7" width="22.5703125" style="188" customWidth="1"/>
    <col min="8" max="8" width="18.7109375" style="188" customWidth="1"/>
    <col min="9" max="9" width="11.5703125" style="140"/>
    <col min="10" max="10" width="19.42578125" style="140" bestFit="1" customWidth="1"/>
    <col min="11" max="16384" width="11.5703125" style="140"/>
  </cols>
  <sheetData>
    <row r="1" spans="1:10" s="239" customFormat="1" ht="54" customHeight="1">
      <c r="A1" s="1532" t="s">
        <v>568</v>
      </c>
      <c r="B1" s="1532"/>
      <c r="C1" s="1532"/>
      <c r="D1" s="1532"/>
      <c r="E1" s="1532"/>
      <c r="F1" s="1532"/>
      <c r="G1" s="1532"/>
      <c r="H1" s="1532"/>
    </row>
    <row r="2" spans="1:10" s="239" customFormat="1" ht="31.5" customHeight="1">
      <c r="A2" s="1532" t="str">
        <f>+'Resumen '!P17</f>
        <v>Período: 2022 - Marzo 2026</v>
      </c>
      <c r="B2" s="1532"/>
      <c r="C2" s="1532"/>
      <c r="D2" s="1532"/>
      <c r="E2" s="1532"/>
      <c r="F2" s="1532"/>
      <c r="G2" s="1532"/>
      <c r="H2" s="1532"/>
    </row>
    <row r="3" spans="1:10" ht="192" customHeight="1">
      <c r="A3" s="1533" t="s">
        <v>1003</v>
      </c>
      <c r="B3" s="1533"/>
      <c r="C3" s="1533"/>
      <c r="D3" s="1533"/>
      <c r="E3" s="1533"/>
      <c r="F3" s="1533"/>
      <c r="G3" s="1533"/>
      <c r="H3" s="1533"/>
    </row>
    <row r="4" spans="1:10" s="237" customFormat="1" ht="23.25" customHeight="1">
      <c r="A4" s="625" t="s">
        <v>2</v>
      </c>
      <c r="B4" s="250" t="s">
        <v>569</v>
      </c>
      <c r="C4" s="318" t="s">
        <v>543</v>
      </c>
      <c r="D4" s="318" t="s">
        <v>975</v>
      </c>
      <c r="E4" s="319" t="s">
        <v>240</v>
      </c>
      <c r="F4" s="1253" t="s">
        <v>955</v>
      </c>
      <c r="G4" s="140"/>
      <c r="H4" s="140"/>
      <c r="I4" s="140">
        <f>+C30/1000000</f>
        <v>376049.07769594993</v>
      </c>
      <c r="J4" s="237" t="s">
        <v>570</v>
      </c>
    </row>
    <row r="5" spans="1:10" ht="15.75">
      <c r="A5" s="978">
        <v>1</v>
      </c>
      <c r="B5" s="979" t="s">
        <v>571</v>
      </c>
      <c r="C5" s="980">
        <f>SUM(D5:F5)</f>
        <v>97194048243.199997</v>
      </c>
      <c r="D5" s="981">
        <f>+'Resumen '!M75</f>
        <v>2166930528.7399998</v>
      </c>
      <c r="E5" s="981">
        <v>23941798824.259998</v>
      </c>
      <c r="F5" s="1254">
        <v>71085318890.199997</v>
      </c>
      <c r="G5" s="1257"/>
      <c r="H5" s="140"/>
      <c r="I5" s="140">
        <f>+Tabla30[[#This Row],[Total General]]+C6</f>
        <v>227440984119.12</v>
      </c>
    </row>
    <row r="6" spans="1:10" ht="15.75">
      <c r="A6" s="978">
        <v>2</v>
      </c>
      <c r="B6" s="979" t="s">
        <v>572</v>
      </c>
      <c r="C6" s="980">
        <f t="shared" ref="C6:C29" si="0">SUM(D6:F6)</f>
        <v>130246935875.92</v>
      </c>
      <c r="D6" s="981">
        <f>+'Resumen '!M76</f>
        <v>3468931317.6799998</v>
      </c>
      <c r="E6" s="981">
        <v>37955252115.989998</v>
      </c>
      <c r="F6" s="1254">
        <v>88822752442.25</v>
      </c>
      <c r="G6" s="1257"/>
      <c r="H6" s="140"/>
      <c r="I6" s="140">
        <f>+I5/1000000</f>
        <v>227440.98411912</v>
      </c>
      <c r="J6" s="141">
        <f>+I5/C30</f>
        <v>0.6048172901065183</v>
      </c>
    </row>
    <row r="7" spans="1:10" ht="15.75">
      <c r="A7" s="978">
        <v>3</v>
      </c>
      <c r="B7" s="979" t="s">
        <v>573</v>
      </c>
      <c r="C7" s="980">
        <f t="shared" si="0"/>
        <v>41791941504.529999</v>
      </c>
      <c r="D7" s="981">
        <f>+'Resumen '!M77</f>
        <v>909661253.29999995</v>
      </c>
      <c r="E7" s="981">
        <v>10173849589.17</v>
      </c>
      <c r="F7" s="1254">
        <v>30708430662.059998</v>
      </c>
      <c r="G7" s="1257"/>
      <c r="H7" s="140"/>
    </row>
    <row r="8" spans="1:10" ht="15.75">
      <c r="A8" s="978">
        <v>4</v>
      </c>
      <c r="B8" s="979" t="s">
        <v>574</v>
      </c>
      <c r="C8" s="980">
        <f t="shared" si="0"/>
        <v>22329261883.84</v>
      </c>
      <c r="D8" s="981">
        <f>+'Resumen '!M78</f>
        <v>513965380.30000001</v>
      </c>
      <c r="E8" s="981">
        <v>5489835807.3599997</v>
      </c>
      <c r="F8" s="1254">
        <v>16325460696.18</v>
      </c>
      <c r="G8" s="1257"/>
      <c r="H8" s="140"/>
      <c r="I8" s="140">
        <f>+C7/C30</f>
        <v>0.11113427470847403</v>
      </c>
    </row>
    <row r="9" spans="1:10" ht="15.75">
      <c r="A9" s="978">
        <v>5</v>
      </c>
      <c r="B9" s="979" t="s">
        <v>575</v>
      </c>
      <c r="C9" s="980">
        <f t="shared" si="0"/>
        <v>11537405079.35</v>
      </c>
      <c r="D9" s="981">
        <f>+'Resumen '!M79</f>
        <v>276945263.75999999</v>
      </c>
      <c r="E9" s="981">
        <v>2983716465.0700002</v>
      </c>
      <c r="F9" s="1254">
        <v>8276743350.5200005</v>
      </c>
      <c r="G9" s="1257"/>
      <c r="H9" s="140"/>
      <c r="I9" s="140">
        <f>+C8/C30</f>
        <v>5.9378584360986149E-2</v>
      </c>
    </row>
    <row r="10" spans="1:10" ht="15.75">
      <c r="A10" s="978">
        <v>6</v>
      </c>
      <c r="B10" s="979" t="s">
        <v>576</v>
      </c>
      <c r="C10" s="980">
        <f t="shared" si="0"/>
        <v>22726166573.43</v>
      </c>
      <c r="D10" s="981">
        <f>+'Resumen '!M80</f>
        <v>688240506.82000005</v>
      </c>
      <c r="E10" s="981">
        <v>7156461732.96</v>
      </c>
      <c r="F10" s="1254">
        <v>14881464333.65</v>
      </c>
      <c r="G10" s="1257"/>
      <c r="H10" s="140"/>
    </row>
    <row r="11" spans="1:10" ht="14.25" customHeight="1">
      <c r="A11" s="978">
        <v>7</v>
      </c>
      <c r="B11" s="979" t="s">
        <v>577</v>
      </c>
      <c r="C11" s="980">
        <f t="shared" si="0"/>
        <v>6702062305.1200008</v>
      </c>
      <c r="D11" s="981">
        <f>+'Resumen '!M82</f>
        <v>159971533.47</v>
      </c>
      <c r="E11" s="981">
        <v>1728040083.1400001</v>
      </c>
      <c r="F11" s="1254">
        <v>4814050688.5100002</v>
      </c>
      <c r="G11" s="1257"/>
      <c r="H11" s="140"/>
      <c r="I11" s="140">
        <f>+D30/1000000</f>
        <v>9510.5548187900022</v>
      </c>
      <c r="J11" s="643" t="str">
        <f>+J4</f>
        <v>Millones</v>
      </c>
    </row>
    <row r="12" spans="1:10" ht="15.75">
      <c r="A12" s="978">
        <v>8</v>
      </c>
      <c r="B12" s="979" t="s">
        <v>578</v>
      </c>
      <c r="C12" s="980">
        <f t="shared" si="0"/>
        <v>6472074188.1099997</v>
      </c>
      <c r="D12" s="981">
        <f>+'Resumen '!M83</f>
        <v>159054345.46000001</v>
      </c>
      <c r="E12" s="981">
        <v>1645990096.8199999</v>
      </c>
      <c r="F12" s="1254">
        <v>4667029745.8299999</v>
      </c>
      <c r="G12" s="1257"/>
      <c r="H12" s="140"/>
      <c r="J12" s="643"/>
    </row>
    <row r="13" spans="1:10" ht="15.75">
      <c r="A13" s="978">
        <v>9</v>
      </c>
      <c r="B13" s="979" t="s">
        <v>579</v>
      </c>
      <c r="C13" s="980">
        <f t="shared" si="0"/>
        <v>8237843843.1399994</v>
      </c>
      <c r="D13" s="981">
        <f>+'Resumen '!M84</f>
        <v>278541161.44</v>
      </c>
      <c r="E13" s="981">
        <v>2654932878.96</v>
      </c>
      <c r="F13" s="1254">
        <v>5304369802.7399998</v>
      </c>
      <c r="G13" s="1257"/>
      <c r="H13" s="140"/>
      <c r="J13" s="643"/>
    </row>
    <row r="14" spans="1:10" ht="15.75">
      <c r="A14" s="978">
        <v>10</v>
      </c>
      <c r="B14" s="979" t="s">
        <v>580</v>
      </c>
      <c r="C14" s="980">
        <f t="shared" si="0"/>
        <v>8364123277.1400003</v>
      </c>
      <c r="D14" s="981">
        <f>+'Resumen '!M85</f>
        <v>228156218.68000001</v>
      </c>
      <c r="E14" s="981">
        <v>2382981275.9400001</v>
      </c>
      <c r="F14" s="1254">
        <v>5752985782.5200005</v>
      </c>
      <c r="G14" s="1257"/>
      <c r="H14" s="140"/>
      <c r="J14" s="643"/>
    </row>
    <row r="15" spans="1:10" ht="15.75">
      <c r="A15" s="978">
        <v>11</v>
      </c>
      <c r="B15" s="979" t="s">
        <v>581</v>
      </c>
      <c r="C15" s="980">
        <f t="shared" si="0"/>
        <v>5519058934.0499992</v>
      </c>
      <c r="D15" s="981">
        <f>+'Resumen '!M86</f>
        <v>245114196.72999999</v>
      </c>
      <c r="E15" s="981">
        <v>2317188002.1799998</v>
      </c>
      <c r="F15" s="1254">
        <v>2956756735.1399999</v>
      </c>
      <c r="G15" s="1257"/>
      <c r="H15" s="140"/>
      <c r="J15" s="643"/>
    </row>
    <row r="16" spans="1:10" ht="15.75">
      <c r="A16" s="978">
        <v>12</v>
      </c>
      <c r="B16" s="979" t="s">
        <v>582</v>
      </c>
      <c r="C16" s="980">
        <f t="shared" si="0"/>
        <v>2060323436.1200001</v>
      </c>
      <c r="D16" s="981">
        <f>+'Resumen '!M87</f>
        <v>39114002.670000002</v>
      </c>
      <c r="E16" s="981">
        <v>422556564.29000002</v>
      </c>
      <c r="F16" s="1254">
        <v>1598652869.1600001</v>
      </c>
      <c r="G16" s="1257"/>
      <c r="H16" s="140"/>
    </row>
    <row r="17" spans="1:11" ht="15.75">
      <c r="A17" s="978">
        <v>13</v>
      </c>
      <c r="B17" s="979" t="s">
        <v>583</v>
      </c>
      <c r="C17" s="980">
        <f t="shared" si="0"/>
        <v>2030871442.0999999</v>
      </c>
      <c r="D17" s="981">
        <f>+'Resumen '!M88</f>
        <v>50013211.259999998</v>
      </c>
      <c r="E17" s="981">
        <v>533619644.81</v>
      </c>
      <c r="F17" s="1254">
        <v>1447238586.03</v>
      </c>
      <c r="G17" s="1257"/>
      <c r="H17" s="140"/>
    </row>
    <row r="18" spans="1:11" ht="15.75">
      <c r="A18" s="978">
        <v>14</v>
      </c>
      <c r="B18" s="979" t="s">
        <v>535</v>
      </c>
      <c r="C18" s="980">
        <f t="shared" si="0"/>
        <v>3365190560.6199999</v>
      </c>
      <c r="D18" s="981">
        <f>+'Resumen '!M89</f>
        <v>91494748.700000003</v>
      </c>
      <c r="E18" s="981">
        <v>1051226105.84</v>
      </c>
      <c r="F18" s="1254">
        <v>2222469706.0799999</v>
      </c>
      <c r="G18" s="1257"/>
      <c r="H18" s="140"/>
    </row>
    <row r="19" spans="1:11" ht="15.75">
      <c r="A19" s="978">
        <v>15</v>
      </c>
      <c r="B19" s="979" t="s">
        <v>584</v>
      </c>
      <c r="C19" s="980">
        <f t="shared" si="0"/>
        <v>2962716912.0299997</v>
      </c>
      <c r="D19" s="981">
        <f>+'Resumen '!M90</f>
        <v>75982831.950000003</v>
      </c>
      <c r="E19" s="981">
        <v>777100173.71000004</v>
      </c>
      <c r="F19" s="1254">
        <v>2109633906.3699999</v>
      </c>
      <c r="G19" s="1257"/>
      <c r="H19" s="140"/>
    </row>
    <row r="20" spans="1:11" ht="15.75">
      <c r="A20" s="978">
        <v>16</v>
      </c>
      <c r="B20" s="979" t="s">
        <v>585</v>
      </c>
      <c r="C20" s="980">
        <f t="shared" si="0"/>
        <v>3899896805.7299995</v>
      </c>
      <c r="D20" s="981">
        <f>+'Resumen '!M92</f>
        <v>143588231.69</v>
      </c>
      <c r="E20" s="981">
        <v>1240006851.5699999</v>
      </c>
      <c r="F20" s="1254">
        <v>2516301722.4699998</v>
      </c>
      <c r="G20" s="1257"/>
      <c r="H20" s="140"/>
      <c r="I20" s="1224">
        <f>+D30-'Resumen '!M104</f>
        <v>0</v>
      </c>
      <c r="J20" s="1224"/>
    </row>
    <row r="21" spans="1:11" ht="15.75">
      <c r="A21" s="978">
        <v>17</v>
      </c>
      <c r="B21" s="979" t="s">
        <v>586</v>
      </c>
      <c r="C21" s="980">
        <f t="shared" si="0"/>
        <v>609156831.51999998</v>
      </c>
      <c r="D21" s="981">
        <f>+'Resumen '!M95</f>
        <v>14850086.140000001</v>
      </c>
      <c r="E21" s="981">
        <v>161827238.08000001</v>
      </c>
      <c r="F21" s="1254">
        <v>432479507.29999995</v>
      </c>
      <c r="G21" s="1257"/>
      <c r="H21" s="140"/>
      <c r="I21" s="1224"/>
      <c r="J21" s="1224"/>
    </row>
    <row r="22" spans="1:11" ht="15.75" hidden="1" customHeight="1">
      <c r="A22" s="978">
        <v>22</v>
      </c>
      <c r="B22" s="979" t="s">
        <v>587</v>
      </c>
      <c r="C22" s="980">
        <f t="shared" si="0"/>
        <v>0</v>
      </c>
      <c r="D22" s="981">
        <f>+'Resumen '!M96</f>
        <v>0</v>
      </c>
      <c r="E22" s="982">
        <v>0</v>
      </c>
      <c r="F22" s="1255">
        <v>0</v>
      </c>
      <c r="G22" s="1258"/>
      <c r="H22" s="140"/>
      <c r="I22" s="1224"/>
      <c r="J22" s="1224"/>
    </row>
    <row r="23" spans="1:11" ht="15.75" hidden="1" customHeight="1">
      <c r="A23" s="978">
        <v>23</v>
      </c>
      <c r="B23" s="979" t="s">
        <v>588</v>
      </c>
      <c r="C23" s="980">
        <f t="shared" si="0"/>
        <v>0</v>
      </c>
      <c r="D23" s="981">
        <f>+'Resumen '!M97</f>
        <v>0</v>
      </c>
      <c r="E23" s="982">
        <v>0</v>
      </c>
      <c r="F23" s="1255">
        <v>0</v>
      </c>
      <c r="G23" s="1258"/>
      <c r="H23" s="140"/>
      <c r="I23" s="1224"/>
      <c r="J23" s="1224"/>
    </row>
    <row r="24" spans="1:11" ht="15.75" hidden="1" customHeight="1">
      <c r="A24" s="978">
        <v>24</v>
      </c>
      <c r="B24" s="979" t="s">
        <v>589</v>
      </c>
      <c r="C24" s="980">
        <f t="shared" si="0"/>
        <v>0</v>
      </c>
      <c r="D24" s="981">
        <f>+'Resumen '!M98</f>
        <v>0</v>
      </c>
      <c r="E24" s="982">
        <v>0</v>
      </c>
      <c r="F24" s="1255">
        <v>0</v>
      </c>
      <c r="G24" s="1258"/>
      <c r="H24" s="140"/>
      <c r="I24" s="1224"/>
      <c r="J24" s="1224"/>
    </row>
    <row r="25" spans="1:11" ht="15.75" hidden="1" customHeight="1">
      <c r="A25" s="978">
        <v>25</v>
      </c>
      <c r="B25" s="979" t="s">
        <v>590</v>
      </c>
      <c r="C25" s="980">
        <f t="shared" si="0"/>
        <v>0</v>
      </c>
      <c r="D25" s="981">
        <f>+'Resumen '!M99</f>
        <v>0</v>
      </c>
      <c r="E25" s="982">
        <v>0</v>
      </c>
      <c r="F25" s="1255">
        <v>0</v>
      </c>
      <c r="G25" s="1258"/>
      <c r="H25" s="140"/>
      <c r="I25" s="1224"/>
      <c r="J25" s="1224"/>
    </row>
    <row r="26" spans="1:11" ht="15.75" hidden="1" customHeight="1">
      <c r="A26" s="978">
        <v>26</v>
      </c>
      <c r="B26" s="979" t="s">
        <v>591</v>
      </c>
      <c r="C26" s="980">
        <f t="shared" si="0"/>
        <v>0</v>
      </c>
      <c r="D26" s="981">
        <f>+'Resumen '!M100</f>
        <v>0</v>
      </c>
      <c r="E26" s="982">
        <v>0</v>
      </c>
      <c r="F26" s="1255">
        <v>0</v>
      </c>
      <c r="G26" s="1258"/>
      <c r="H26" s="140"/>
      <c r="I26" s="1224"/>
      <c r="J26" s="1224"/>
    </row>
    <row r="27" spans="1:11" ht="15.75" hidden="1" customHeight="1">
      <c r="A27" s="978">
        <v>27</v>
      </c>
      <c r="B27" s="979" t="s">
        <v>592</v>
      </c>
      <c r="C27" s="980">
        <f t="shared" si="0"/>
        <v>0</v>
      </c>
      <c r="D27" s="981">
        <f>+'Resumen '!M101</f>
        <v>0</v>
      </c>
      <c r="E27" s="982">
        <v>0</v>
      </c>
      <c r="F27" s="1255">
        <v>0</v>
      </c>
      <c r="G27" s="1258"/>
      <c r="H27" s="140"/>
      <c r="I27" s="1224"/>
      <c r="J27" s="1224"/>
    </row>
    <row r="28" spans="1:11" ht="15.75" hidden="1" customHeight="1">
      <c r="A28" s="978">
        <v>28</v>
      </c>
      <c r="B28" s="979" t="s">
        <v>593</v>
      </c>
      <c r="C28" s="980">
        <f t="shared" si="0"/>
        <v>0</v>
      </c>
      <c r="D28" s="981">
        <f>+'Resumen '!M102</f>
        <v>0</v>
      </c>
      <c r="E28" s="982">
        <v>0</v>
      </c>
      <c r="F28" s="1255">
        <v>0</v>
      </c>
      <c r="G28" s="1258"/>
      <c r="H28" s="140"/>
      <c r="I28" s="1224"/>
      <c r="J28" s="1224"/>
    </row>
    <row r="29" spans="1:11" ht="15.75" hidden="1" customHeight="1">
      <c r="A29" s="978">
        <v>29</v>
      </c>
      <c r="B29" s="979" t="s">
        <v>594</v>
      </c>
      <c r="C29" s="980">
        <f t="shared" si="0"/>
        <v>0</v>
      </c>
      <c r="D29" s="981">
        <f>+'Resumen '!M103</f>
        <v>0</v>
      </c>
      <c r="E29" s="982">
        <v>0</v>
      </c>
      <c r="F29" s="1255">
        <v>0</v>
      </c>
      <c r="G29" s="1258"/>
      <c r="H29" s="140"/>
      <c r="I29" s="1224"/>
      <c r="J29" s="1224"/>
    </row>
    <row r="30" spans="1:11" s="190" customFormat="1" ht="15.75">
      <c r="A30" s="983" t="s">
        <v>90</v>
      </c>
      <c r="B30" s="984" t="s">
        <v>90</v>
      </c>
      <c r="C30" s="985">
        <f>SUM(C5:C29)</f>
        <v>376049077695.94995</v>
      </c>
      <c r="D30" s="985">
        <f>SUM(D5:D29)</f>
        <v>9510554818.7900028</v>
      </c>
      <c r="E30" s="985">
        <f>SUM(E5:E29)</f>
        <v>102616383450.15002</v>
      </c>
      <c r="F30" s="1256">
        <f>SUM(F5:F29)</f>
        <v>263922139427.00995</v>
      </c>
      <c r="G30" s="1259"/>
      <c r="I30" s="1224"/>
      <c r="J30" s="1224"/>
    </row>
    <row r="31" spans="1:11" ht="17.25" customHeight="1">
      <c r="A31" s="547"/>
      <c r="B31" s="188"/>
      <c r="C31" s="188"/>
      <c r="D31" s="188"/>
      <c r="E31" s="188"/>
      <c r="F31" s="188"/>
      <c r="H31" s="140"/>
      <c r="I31" s="1224"/>
      <c r="J31" s="1224"/>
    </row>
    <row r="32" spans="1:11">
      <c r="C32" s="433"/>
      <c r="D32" s="433"/>
      <c r="E32" s="433"/>
      <c r="J32" s="1224"/>
      <c r="K32" s="1224"/>
    </row>
    <row r="66" spans="2:2" ht="13.5" customHeight="1"/>
    <row r="79" spans="2:2" ht="15">
      <c r="B79" s="153" t="s">
        <v>1</v>
      </c>
    </row>
    <row r="80" spans="2:2" ht="15">
      <c r="B80" s="153"/>
    </row>
    <row r="81" spans="2:2" ht="15">
      <c r="B81" s="153"/>
    </row>
    <row r="82" spans="2:2" ht="74.25" customHeight="1"/>
    <row r="83" spans="2:2" ht="74.25" customHeight="1"/>
  </sheetData>
  <sortState xmlns:xlrd2="http://schemas.microsoft.com/office/spreadsheetml/2017/richdata2" ref="B4:K32">
    <sortCondition descending="1" ref="C4:C32"/>
  </sortState>
  <mergeCells count="3">
    <mergeCell ref="A1:H1"/>
    <mergeCell ref="A2:H2"/>
    <mergeCell ref="A3:H3"/>
  </mergeCells>
  <phoneticPr fontId="262" type="noConversion"/>
  <conditionalFormatting sqref="E22:G29">
    <cfRule type="cellIs" dxfId="13" priority="1" operator="equal">
      <formula>0</formula>
    </cfRule>
    <cfRule type="cellIs" dxfId="12" priority="5" operator="equal">
      <formula>0</formula>
    </cfRule>
  </conditionalFormatting>
  <pageMargins left="0.70866141732283472" right="0.70866141732283472" top="0.74803149606299213" bottom="0.74803149606299213" header="0.31496062992125984" footer="0.31496062992125984"/>
  <pageSetup scale="44"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A8:Q12"/>
  <sheetViews>
    <sheetView showGridLines="0" view="pageBreakPreview" zoomScale="55" zoomScaleNormal="100" zoomScaleSheetLayoutView="55" workbookViewId="0">
      <selection activeCell="I16" sqref="I16"/>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1368" t="s">
        <v>120</v>
      </c>
      <c r="B8" s="1368"/>
      <c r="C8" s="1368"/>
      <c r="D8" s="1368"/>
      <c r="E8" s="1368"/>
      <c r="F8" s="1368"/>
      <c r="G8" s="1368"/>
      <c r="H8" s="1368"/>
      <c r="I8" s="1368"/>
      <c r="J8" s="1368"/>
      <c r="K8" s="1368"/>
      <c r="L8" s="1368"/>
      <c r="M8" s="1368"/>
      <c r="N8" s="1368"/>
      <c r="O8" s="1368"/>
      <c r="P8" s="1368"/>
      <c r="Q8" s="1368"/>
    </row>
    <row r="9" spans="1:17">
      <c r="A9" s="1368"/>
      <c r="B9" s="1368"/>
      <c r="C9" s="1368"/>
      <c r="D9" s="1368"/>
      <c r="E9" s="1368"/>
      <c r="F9" s="1368"/>
      <c r="G9" s="1368"/>
      <c r="H9" s="1368"/>
      <c r="I9" s="1368"/>
      <c r="J9" s="1368"/>
      <c r="K9" s="1368"/>
      <c r="L9" s="1368"/>
      <c r="M9" s="1368"/>
      <c r="N9" s="1368"/>
      <c r="O9" s="1368"/>
      <c r="P9" s="1368"/>
      <c r="Q9" s="1368"/>
    </row>
    <row r="10" spans="1:17">
      <c r="A10" s="1368"/>
      <c r="B10" s="1368"/>
      <c r="C10" s="1368"/>
      <c r="D10" s="1368"/>
      <c r="E10" s="1368"/>
      <c r="F10" s="1368"/>
      <c r="G10" s="1368"/>
      <c r="H10" s="1368"/>
      <c r="I10" s="1368"/>
      <c r="J10" s="1368"/>
      <c r="K10" s="1368"/>
      <c r="L10" s="1368"/>
      <c r="M10" s="1368"/>
      <c r="N10" s="1368"/>
      <c r="O10" s="1368"/>
      <c r="P10" s="1368"/>
      <c r="Q10" s="1368"/>
    </row>
    <row r="11" spans="1:17" ht="28.5" customHeight="1">
      <c r="A11" s="1368"/>
      <c r="B11" s="1368"/>
      <c r="C11" s="1368"/>
      <c r="D11" s="1368"/>
      <c r="E11" s="1368"/>
      <c r="F11" s="1368"/>
      <c r="G11" s="1368"/>
      <c r="H11" s="1368"/>
      <c r="I11" s="1368"/>
      <c r="J11" s="1368"/>
      <c r="K11" s="1368"/>
      <c r="L11" s="1368"/>
      <c r="M11" s="1368"/>
      <c r="N11" s="1368"/>
      <c r="O11" s="1368"/>
      <c r="P11" s="1368"/>
      <c r="Q11" s="1368"/>
    </row>
    <row r="12" spans="1:17" ht="53.25" customHeight="1">
      <c r="A12" s="1368"/>
      <c r="B12" s="1368"/>
      <c r="C12" s="1368"/>
      <c r="D12" s="1368"/>
      <c r="E12" s="1368"/>
      <c r="F12" s="1368"/>
      <c r="G12" s="1368"/>
      <c r="H12" s="1368"/>
      <c r="I12" s="1368"/>
      <c r="J12" s="1368"/>
      <c r="K12" s="1368"/>
      <c r="L12" s="1368"/>
      <c r="M12" s="1368"/>
      <c r="N12" s="1368"/>
      <c r="O12" s="1368"/>
      <c r="P12" s="1368"/>
      <c r="Q12" s="1368"/>
    </row>
  </sheetData>
  <mergeCells count="1">
    <mergeCell ref="A8:Q12"/>
  </mergeCells>
  <printOptions horizontalCentered="1"/>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6">
    <tabColor rgb="FF00B0F0"/>
    <pageSetUpPr fitToPage="1"/>
  </sheetPr>
  <dimension ref="A1:J48"/>
  <sheetViews>
    <sheetView showGridLines="0" view="pageBreakPreview" zoomScale="70" zoomScaleNormal="85" zoomScaleSheetLayoutView="70" workbookViewId="0">
      <selection activeCell="F25" sqref="F25"/>
    </sheetView>
  </sheetViews>
  <sheetFormatPr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9" width="11.42578125" style="19"/>
    <col min="10" max="10" width="31" style="19" customWidth="1"/>
    <col min="11" max="16384" width="11.42578125" style="19"/>
  </cols>
  <sheetData>
    <row r="1" spans="1:10" s="242" customFormat="1" ht="64.5" customHeight="1">
      <c r="A1" s="1535" t="s">
        <v>595</v>
      </c>
      <c r="B1" s="1535"/>
      <c r="C1" s="1535"/>
      <c r="D1" s="1535"/>
      <c r="E1" s="1535"/>
      <c r="F1" s="1535"/>
      <c r="G1" s="1535"/>
      <c r="H1" s="1535"/>
    </row>
    <row r="2" spans="1:10" s="242" customFormat="1" ht="27" customHeight="1">
      <c r="A2" s="1534" t="str">
        <f>+'Resumen '!O3</f>
        <v>Período: Marzo 2026</v>
      </c>
      <c r="B2" s="1534"/>
      <c r="C2" s="1534"/>
      <c r="D2" s="1534"/>
      <c r="E2" s="1534"/>
      <c r="F2" s="1534"/>
      <c r="G2" s="1534"/>
      <c r="H2" s="1534"/>
    </row>
    <row r="3" spans="1:10" ht="12" customHeight="1">
      <c r="A3" s="1536" t="s">
        <v>1004</v>
      </c>
      <c r="B3" s="1536"/>
      <c r="C3" s="1536"/>
      <c r="D3" s="1536"/>
      <c r="E3" s="1536"/>
      <c r="F3" s="1536"/>
      <c r="G3" s="1536"/>
      <c r="H3" s="1536"/>
    </row>
    <row r="4" spans="1:10" ht="123.75" customHeight="1">
      <c r="A4" s="1536"/>
      <c r="B4" s="1536"/>
      <c r="C4" s="1536"/>
      <c r="D4" s="1536"/>
      <c r="E4" s="1536"/>
      <c r="F4" s="1536"/>
      <c r="G4" s="1536"/>
      <c r="H4" s="1536"/>
    </row>
    <row r="5" spans="1:10" ht="12" customHeight="1">
      <c r="A5" s="1536"/>
      <c r="B5" s="1536"/>
      <c r="C5" s="1536"/>
      <c r="D5" s="1536"/>
      <c r="E5" s="1536"/>
      <c r="F5" s="1536"/>
      <c r="G5" s="1536"/>
      <c r="H5" s="1536"/>
    </row>
    <row r="6" spans="1:10" s="231" customFormat="1" ht="24.75" customHeight="1">
      <c r="A6" s="1536"/>
      <c r="B6" s="1536"/>
      <c r="C6" s="1536"/>
      <c r="D6" s="1536"/>
      <c r="E6" s="1536"/>
      <c r="F6" s="1536"/>
      <c r="G6" s="1536"/>
      <c r="H6" s="1536"/>
      <c r="J6" s="230">
        <f>+B10/1000000</f>
        <v>1057.25161183</v>
      </c>
    </row>
    <row r="7" spans="1:10" s="87" customFormat="1" ht="20.25" customHeight="1">
      <c r="A7" s="1536"/>
      <c r="B7" s="1536"/>
      <c r="C7" s="1536"/>
      <c r="D7" s="1536"/>
      <c r="E7" s="1536"/>
      <c r="F7" s="1536"/>
      <c r="G7" s="1536"/>
      <c r="H7" s="1536"/>
      <c r="J7" s="230">
        <f>+B11/1000000</f>
        <v>4052.9825711100002</v>
      </c>
    </row>
    <row r="8" spans="1:10" s="87" customFormat="1" ht="20.25" customHeight="1">
      <c r="A8" s="1536"/>
      <c r="B8" s="1536"/>
      <c r="C8" s="1536"/>
      <c r="D8" s="1536"/>
      <c r="E8" s="1536"/>
      <c r="F8" s="1536"/>
      <c r="G8" s="1536"/>
      <c r="H8" s="1536"/>
      <c r="J8" s="230">
        <f>+B12/1000000</f>
        <v>455</v>
      </c>
    </row>
    <row r="9" spans="1:10" s="87" customFormat="1" ht="20.25" customHeight="1">
      <c r="A9" s="548" t="s">
        <v>596</v>
      </c>
      <c r="B9" s="549" t="s">
        <v>597</v>
      </c>
      <c r="C9" s="550" t="s">
        <v>100</v>
      </c>
      <c r="D9" s="98"/>
      <c r="E9" s="86"/>
      <c r="F9" s="86"/>
      <c r="G9" s="86"/>
      <c r="J9" s="230">
        <f>+B14/1000000</f>
        <v>213.97980759999999</v>
      </c>
    </row>
    <row r="10" spans="1:10" s="87" customFormat="1" ht="20.25" customHeight="1">
      <c r="A10" s="986" t="s">
        <v>598</v>
      </c>
      <c r="B10" s="987">
        <v>1057251611.83</v>
      </c>
      <c r="C10" s="988">
        <f t="shared" ref="C10:C15" si="0">+B10/$B$16</f>
        <v>0.10129396012619604</v>
      </c>
      <c r="D10" s="98"/>
      <c r="E10" s="86"/>
      <c r="F10" s="86"/>
      <c r="G10" s="86"/>
      <c r="J10" s="230"/>
    </row>
    <row r="11" spans="1:10" s="87" customFormat="1" ht="20.25" customHeight="1">
      <c r="A11" s="986" t="s">
        <v>599</v>
      </c>
      <c r="B11" s="987">
        <v>4052982571.1100001</v>
      </c>
      <c r="C11" s="988">
        <f t="shared" si="0"/>
        <v>0.38831121216223485</v>
      </c>
      <c r="D11" s="98"/>
      <c r="E11" s="86"/>
      <c r="F11" s="86"/>
      <c r="G11" s="86"/>
    </row>
    <row r="12" spans="1:10" s="87" customFormat="1" ht="20.25" customHeight="1">
      <c r="A12" s="989" t="s">
        <v>600</v>
      </c>
      <c r="B12" s="987">
        <v>455000000</v>
      </c>
      <c r="C12" s="988">
        <f t="shared" si="0"/>
        <v>4.3592983299069216E-2</v>
      </c>
      <c r="D12" s="98"/>
      <c r="E12" s="86"/>
      <c r="F12" s="86"/>
      <c r="G12" s="86"/>
    </row>
    <row r="13" spans="1:10" s="85" customFormat="1" ht="20.25" customHeight="1">
      <c r="A13" s="989" t="s">
        <v>601</v>
      </c>
      <c r="B13" s="987">
        <v>4452790027.4799995</v>
      </c>
      <c r="C13" s="988">
        <f t="shared" si="0"/>
        <v>0.42661626659823643</v>
      </c>
      <c r="D13" s="98"/>
      <c r="E13" s="86"/>
      <c r="F13" s="86"/>
      <c r="G13" s="86"/>
    </row>
    <row r="14" spans="1:10" ht="20.25" customHeight="1">
      <c r="A14" s="986" t="s">
        <v>602</v>
      </c>
      <c r="B14" s="987">
        <v>213979807.59999999</v>
      </c>
      <c r="C14" s="988">
        <f t="shared" si="0"/>
        <v>2.0501138855043614E-2</v>
      </c>
      <c r="D14" s="25"/>
    </row>
    <row r="15" spans="1:10" ht="18">
      <c r="A15" s="1261" t="s">
        <v>956</v>
      </c>
      <c r="B15" s="1260">
        <v>205455535.47</v>
      </c>
      <c r="C15" s="988">
        <f t="shared" si="0"/>
        <v>1.9684438959219851E-2</v>
      </c>
      <c r="D15" s="25"/>
    </row>
    <row r="16" spans="1:10" ht="18">
      <c r="A16" s="990" t="s">
        <v>90</v>
      </c>
      <c r="B16" s="991">
        <f>SUM(B10:B15)</f>
        <v>10437459553.49</v>
      </c>
      <c r="C16" s="992">
        <f>SUM(C10:C15)</f>
        <v>1</v>
      </c>
      <c r="D16" s="25"/>
    </row>
    <row r="17" spans="1:8" ht="18">
      <c r="A17" s="551" t="s">
        <v>603</v>
      </c>
      <c r="B17" s="552"/>
      <c r="C17" s="553"/>
      <c r="D17" s="25"/>
    </row>
    <row r="18" spans="1:8" ht="83.25" customHeight="1">
      <c r="D18" s="25"/>
    </row>
    <row r="19" spans="1:8">
      <c r="B19" s="25"/>
      <c r="C19" s="25"/>
      <c r="D19" s="25"/>
    </row>
    <row r="20" spans="1:8">
      <c r="B20" s="25"/>
      <c r="C20" s="25"/>
      <c r="D20" s="25"/>
    </row>
    <row r="21" spans="1:8" ht="21" customHeight="1">
      <c r="B21" s="25"/>
      <c r="C21" s="25"/>
      <c r="D21" s="25"/>
    </row>
    <row r="22" spans="1:8" ht="21" customHeight="1">
      <c r="B22" s="25"/>
      <c r="C22" s="25"/>
      <c r="D22" s="25"/>
    </row>
    <row r="23" spans="1:8">
      <c r="B23" s="25"/>
      <c r="C23" s="25"/>
      <c r="D23" s="25"/>
    </row>
    <row r="24" spans="1:8">
      <c r="B24" s="25"/>
      <c r="C24" s="25"/>
      <c r="D24" s="25"/>
    </row>
    <row r="25" spans="1:8">
      <c r="B25" s="25"/>
      <c r="C25" s="25"/>
      <c r="D25" s="25"/>
    </row>
    <row r="26" spans="1:8">
      <c r="B26" s="25"/>
      <c r="C26" s="25"/>
      <c r="D26" s="25"/>
    </row>
    <row r="27" spans="1:8">
      <c r="E27" s="25"/>
      <c r="F27" s="25"/>
      <c r="G27" s="25"/>
      <c r="H27" s="25"/>
    </row>
    <row r="28" spans="1:8">
      <c r="E28" s="25"/>
      <c r="F28" s="25"/>
      <c r="G28" s="25"/>
      <c r="H28" s="25"/>
    </row>
    <row r="29" spans="1:8">
      <c r="E29" s="25"/>
      <c r="F29" s="25"/>
      <c r="G29" s="25"/>
      <c r="H29" s="25"/>
    </row>
    <row r="30" spans="1:8">
      <c r="E30" s="25"/>
      <c r="F30" s="25"/>
      <c r="G30" s="25"/>
      <c r="H30" s="25"/>
    </row>
    <row r="31" spans="1:8">
      <c r="E31" s="25"/>
      <c r="F31" s="25"/>
      <c r="G31" s="25"/>
      <c r="H31" s="25"/>
    </row>
    <row r="32" spans="1:8">
      <c r="E32" s="25"/>
      <c r="F32" s="25"/>
      <c r="G32" s="25"/>
      <c r="H32" s="25"/>
    </row>
    <row r="33" spans="2:4">
      <c r="B33" s="25"/>
      <c r="C33" s="25"/>
      <c r="D33" s="25"/>
    </row>
    <row r="34" spans="2:4">
      <c r="B34" s="25"/>
      <c r="C34" s="25"/>
      <c r="D34" s="25"/>
    </row>
    <row r="35" spans="2:4">
      <c r="B35" s="25"/>
      <c r="C35" s="25"/>
      <c r="D35" s="25"/>
    </row>
    <row r="36" spans="2:4">
      <c r="B36" s="25"/>
    </row>
    <row r="37" spans="2:4">
      <c r="B37" s="25"/>
    </row>
    <row r="38" spans="2:4">
      <c r="B38" s="25"/>
    </row>
    <row r="39" spans="2:4">
      <c r="B39" s="25"/>
    </row>
    <row r="40" spans="2:4">
      <c r="B40" s="25"/>
    </row>
    <row r="41" spans="2:4">
      <c r="B41" s="25"/>
    </row>
    <row r="42" spans="2:4">
      <c r="B42" s="25"/>
    </row>
    <row r="43" spans="2:4">
      <c r="B43" s="25"/>
      <c r="C43" s="25"/>
      <c r="D43" s="25"/>
    </row>
    <row r="44" spans="2:4">
      <c r="B44" s="25"/>
      <c r="C44" s="25"/>
      <c r="D44" s="25"/>
    </row>
    <row r="45" spans="2:4">
      <c r="B45" s="25"/>
      <c r="C45" s="25"/>
      <c r="D45" s="25"/>
    </row>
    <row r="46" spans="2:4">
      <c r="B46" s="25"/>
      <c r="C46" s="25"/>
      <c r="D46" s="25"/>
    </row>
    <row r="47" spans="2:4">
      <c r="B47" s="25"/>
      <c r="C47" s="25"/>
      <c r="D47" s="25"/>
    </row>
    <row r="48" spans="2:4">
      <c r="B48" s="25"/>
      <c r="C48" s="25"/>
      <c r="D48" s="25"/>
    </row>
  </sheetData>
  <sortState xmlns:xlrd2="http://schemas.microsoft.com/office/spreadsheetml/2017/richdata2" ref="A4:C9">
    <sortCondition descending="1" ref="B4:B9"/>
  </sortState>
  <mergeCells count="3">
    <mergeCell ref="A2:H2"/>
    <mergeCell ref="A1:H1"/>
    <mergeCell ref="A3:H8"/>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5">
    <tabColor rgb="FF00B0F0"/>
    <pageSetUpPr fitToPage="1"/>
  </sheetPr>
  <dimension ref="A1:P75"/>
  <sheetViews>
    <sheetView showGridLines="0" view="pageBreakPreview" topLeftCell="A2" zoomScale="55" zoomScaleNormal="85" zoomScaleSheetLayoutView="55" workbookViewId="0">
      <selection activeCell="E11" sqref="E11"/>
    </sheetView>
  </sheetViews>
  <sheetFormatPr defaultColWidth="11.42578125" defaultRowHeight="14.25"/>
  <cols>
    <col min="1" max="1" width="76.28515625" style="191" customWidth="1"/>
    <col min="2" max="2" width="43.42578125" style="191" customWidth="1"/>
    <col min="3" max="3" width="29.42578125" style="191" customWidth="1"/>
    <col min="4" max="5" width="30.5703125" style="191" customWidth="1"/>
    <col min="6" max="7" width="30.5703125" style="557" customWidth="1"/>
    <col min="8" max="9" width="30.5703125" style="191" customWidth="1"/>
    <col min="10" max="10" width="11.7109375" style="191" customWidth="1"/>
    <col min="11" max="11" width="34.140625" style="191" customWidth="1"/>
    <col min="12" max="12" width="21" style="191" bestFit="1" customWidth="1"/>
    <col min="13" max="16384" width="11.42578125" style="191"/>
  </cols>
  <sheetData>
    <row r="1" spans="1:15" s="243" customFormat="1" ht="79.5" customHeight="1">
      <c r="A1" s="1537" t="s">
        <v>604</v>
      </c>
      <c r="B1" s="1537"/>
      <c r="C1" s="1537"/>
      <c r="D1" s="1537"/>
      <c r="E1" s="1537"/>
      <c r="F1" s="1537"/>
      <c r="G1" s="1537"/>
      <c r="H1" s="1537"/>
      <c r="I1" s="1537"/>
      <c r="J1" s="1537"/>
      <c r="K1" s="239"/>
      <c r="L1" s="239"/>
      <c r="M1" s="239"/>
      <c r="N1" s="239"/>
      <c r="O1" s="239"/>
    </row>
    <row r="2" spans="1:15" s="243" customFormat="1" ht="27" customHeight="1">
      <c r="A2" s="1537" t="str">
        <f>+'Resumen '!O3</f>
        <v>Período: Marzo 2026</v>
      </c>
      <c r="B2" s="1537"/>
      <c r="C2" s="1537"/>
      <c r="D2" s="1537"/>
      <c r="E2" s="1537"/>
      <c r="F2" s="1537"/>
      <c r="G2" s="1537"/>
      <c r="H2" s="1537"/>
      <c r="I2" s="1537"/>
      <c r="J2" s="1537"/>
      <c r="K2" s="239"/>
      <c r="L2" s="239"/>
      <c r="M2" s="239"/>
      <c r="N2" s="239"/>
      <c r="O2" s="239"/>
    </row>
    <row r="3" spans="1:15" ht="15" customHeight="1">
      <c r="A3" s="140"/>
      <c r="B3" s="140"/>
      <c r="C3" s="140"/>
      <c r="D3" s="140"/>
      <c r="E3" s="140"/>
      <c r="F3" s="212"/>
      <c r="G3" s="212"/>
      <c r="H3" s="140"/>
      <c r="I3" s="140"/>
      <c r="J3" s="140"/>
      <c r="K3" s="140"/>
      <c r="L3" s="140"/>
      <c r="M3" s="140"/>
      <c r="N3" s="140"/>
      <c r="O3" s="140"/>
    </row>
    <row r="4" spans="1:15" ht="198" customHeight="1">
      <c r="A4" s="1371" t="s">
        <v>1005</v>
      </c>
      <c r="B4" s="1371"/>
      <c r="C4" s="1371"/>
      <c r="D4" s="1371"/>
      <c r="E4" s="1371"/>
      <c r="F4" s="1371"/>
      <c r="G4" s="1371"/>
      <c r="H4" s="1371"/>
      <c r="I4" s="1371"/>
      <c r="J4" s="1371"/>
      <c r="K4" s="140"/>
      <c r="L4" s="140"/>
      <c r="M4" s="140"/>
      <c r="N4" s="140"/>
      <c r="O4" s="140"/>
    </row>
    <row r="5" spans="1:15" s="278" customFormat="1" ht="23.25" customHeight="1">
      <c r="A5" s="644" t="s">
        <v>560</v>
      </c>
      <c r="B5" s="645" t="s">
        <v>597</v>
      </c>
      <c r="C5" s="645" t="s">
        <v>100</v>
      </c>
      <c r="F5" s="554"/>
      <c r="G5" s="554"/>
      <c r="K5" s="704">
        <f>+B7/1000000</f>
        <v>4977.8559652600006</v>
      </c>
    </row>
    <row r="6" spans="1:15" s="279" customFormat="1" ht="31.5" customHeight="1">
      <c r="A6" s="646" t="s">
        <v>562</v>
      </c>
      <c r="B6" s="647">
        <v>10437459553.49</v>
      </c>
      <c r="C6" s="648">
        <f>+B6/$B$11</f>
        <v>0.64041017925709998</v>
      </c>
      <c r="F6" s="555"/>
      <c r="G6" s="555"/>
      <c r="K6" s="458">
        <f>+K5/1000000</f>
        <v>4.977855965260001E-3</v>
      </c>
    </row>
    <row r="7" spans="1:15" s="279" customFormat="1" ht="31.5" customHeight="1">
      <c r="A7" s="646" t="s">
        <v>605</v>
      </c>
      <c r="B7" s="647">
        <v>4977855965.2600002</v>
      </c>
      <c r="C7" s="648">
        <f>+B7/$B$11</f>
        <v>0.30542581886817899</v>
      </c>
      <c r="F7" s="555"/>
      <c r="G7" s="555"/>
    </row>
    <row r="8" spans="1:15" s="279" customFormat="1" ht="31.5" customHeight="1">
      <c r="A8" s="646" t="s">
        <v>606</v>
      </c>
      <c r="B8" s="647">
        <v>506626108.36000001</v>
      </c>
      <c r="C8" s="648">
        <f>+B8/$B$11</f>
        <v>3.108500830191652E-2</v>
      </c>
      <c r="F8" s="555"/>
      <c r="G8" s="555"/>
    </row>
    <row r="9" spans="1:15" s="279" customFormat="1" ht="31.5" customHeight="1">
      <c r="A9" s="646" t="s">
        <v>607</v>
      </c>
      <c r="B9" s="647">
        <v>139465024.94</v>
      </c>
      <c r="C9" s="648">
        <f>+B9/$B$11</f>
        <v>8.5571418182939819E-3</v>
      </c>
      <c r="F9" s="555"/>
      <c r="G9" s="555"/>
    </row>
    <row r="10" spans="1:15" s="279" customFormat="1" ht="31.5" customHeight="1">
      <c r="A10" s="646" t="s">
        <v>608</v>
      </c>
      <c r="B10" s="649">
        <v>236678374.63999999</v>
      </c>
      <c r="C10" s="648">
        <f>+B10/$B$11</f>
        <v>1.4521851754510531E-2</v>
      </c>
      <c r="F10" s="555"/>
      <c r="G10" s="555"/>
    </row>
    <row r="11" spans="1:15" s="279" customFormat="1" ht="31.5" customHeight="1">
      <c r="A11" s="993" t="s">
        <v>90</v>
      </c>
      <c r="B11" s="994">
        <f>SUM(B6:B10)</f>
        <v>16298085026.690001</v>
      </c>
      <c r="C11" s="995">
        <f>SUM(C6:C10)</f>
        <v>1</v>
      </c>
      <c r="F11" s="555"/>
      <c r="G11" s="555"/>
      <c r="J11" s="458"/>
      <c r="L11" s="280"/>
    </row>
    <row r="12" spans="1:15" ht="31.5" customHeight="1">
      <c r="A12" s="650" t="s">
        <v>609</v>
      </c>
      <c r="B12" s="651"/>
      <c r="C12" s="652"/>
      <c r="D12" s="279"/>
      <c r="E12" s="279"/>
      <c r="F12" s="555"/>
      <c r="G12" s="555"/>
      <c r="H12" s="279"/>
      <c r="I12" s="279"/>
      <c r="J12" s="192"/>
    </row>
    <row r="13" spans="1:15">
      <c r="A13" s="192"/>
      <c r="B13" s="192"/>
      <c r="C13" s="192"/>
      <c r="D13" s="192"/>
      <c r="E13" s="192"/>
      <c r="F13" s="556"/>
      <c r="G13" s="556"/>
      <c r="H13" s="192"/>
      <c r="I13" s="192"/>
      <c r="J13" s="192"/>
    </row>
    <row r="14" spans="1:15">
      <c r="B14" s="192"/>
      <c r="C14" s="192"/>
      <c r="D14" s="192"/>
      <c r="E14" s="192"/>
      <c r="F14" s="556"/>
      <c r="G14" s="556"/>
      <c r="H14" s="192"/>
      <c r="I14" s="192"/>
      <c r="J14" s="192"/>
    </row>
    <row r="15" spans="1:15">
      <c r="B15" s="192"/>
      <c r="C15" s="192"/>
      <c r="D15" s="192"/>
      <c r="E15" s="192"/>
      <c r="F15" s="556"/>
      <c r="G15" s="556"/>
      <c r="H15" s="192"/>
      <c r="I15" s="192"/>
      <c r="J15" s="192"/>
    </row>
    <row r="16" spans="1:15">
      <c r="B16" s="192"/>
      <c r="C16" s="192"/>
      <c r="D16" s="192"/>
      <c r="E16" s="192"/>
      <c r="F16" s="556"/>
      <c r="G16" s="556"/>
      <c r="H16" s="192"/>
      <c r="I16" s="192"/>
      <c r="J16" s="192"/>
    </row>
    <row r="17" spans="2:16">
      <c r="B17" s="192"/>
      <c r="C17" s="192"/>
      <c r="D17" s="192"/>
      <c r="E17" s="192"/>
      <c r="F17" s="556"/>
      <c r="G17" s="556"/>
      <c r="H17" s="192"/>
      <c r="I17" s="192"/>
      <c r="J17" s="192"/>
    </row>
    <row r="18" spans="2:16">
      <c r="B18" s="192"/>
      <c r="C18" s="192"/>
      <c r="D18" s="192"/>
      <c r="E18" s="192"/>
      <c r="F18" s="556"/>
      <c r="G18" s="556"/>
      <c r="H18" s="192"/>
      <c r="I18" s="192"/>
      <c r="J18" s="192"/>
    </row>
    <row r="19" spans="2:16">
      <c r="B19" s="192"/>
      <c r="C19" s="192"/>
      <c r="D19" s="192"/>
      <c r="E19" s="192"/>
      <c r="F19" s="556"/>
      <c r="G19" s="556"/>
      <c r="H19" s="192"/>
      <c r="I19" s="192"/>
      <c r="J19" s="192"/>
    </row>
    <row r="20" spans="2:16">
      <c r="B20" s="192"/>
      <c r="C20" s="192"/>
      <c r="D20" s="192"/>
      <c r="E20" s="192"/>
      <c r="F20" s="556"/>
      <c r="G20" s="556"/>
      <c r="H20" s="192"/>
      <c r="I20" s="192"/>
      <c r="J20" s="192"/>
    </row>
    <row r="21" spans="2:16">
      <c r="B21" s="192"/>
      <c r="C21" s="192"/>
      <c r="D21" s="192"/>
      <c r="E21" s="192"/>
      <c r="F21" s="556"/>
      <c r="G21" s="556"/>
      <c r="H21" s="192"/>
      <c r="I21" s="192"/>
      <c r="J21" s="192"/>
    </row>
    <row r="22" spans="2:16">
      <c r="B22" s="192"/>
      <c r="C22" s="192"/>
      <c r="D22" s="192"/>
      <c r="E22" s="192"/>
      <c r="F22" s="556"/>
      <c r="G22" s="556"/>
      <c r="H22" s="192"/>
      <c r="I22" s="192"/>
      <c r="J22" s="192"/>
    </row>
    <row r="23" spans="2:16">
      <c r="B23" s="192"/>
      <c r="C23" s="192"/>
      <c r="D23" s="192"/>
      <c r="E23" s="192"/>
      <c r="F23" s="556"/>
      <c r="G23" s="556"/>
      <c r="H23" s="192"/>
      <c r="I23" s="192"/>
      <c r="J23" s="192"/>
    </row>
    <row r="24" spans="2:16">
      <c r="B24" s="192"/>
      <c r="C24" s="192"/>
      <c r="D24" s="192"/>
      <c r="E24" s="192"/>
      <c r="F24" s="556"/>
      <c r="G24" s="556"/>
      <c r="H24" s="192"/>
      <c r="I24" s="192"/>
      <c r="J24" s="192"/>
    </row>
    <row r="25" spans="2:16">
      <c r="B25" s="192"/>
      <c r="C25" s="192"/>
      <c r="D25" s="192"/>
      <c r="E25" s="192"/>
      <c r="F25" s="556"/>
      <c r="G25" s="556"/>
      <c r="H25" s="192"/>
      <c r="I25" s="192"/>
      <c r="J25" s="192"/>
    </row>
    <row r="26" spans="2:16">
      <c r="B26" s="192"/>
      <c r="C26" s="192"/>
      <c r="D26" s="192"/>
      <c r="E26" s="192"/>
      <c r="F26" s="556"/>
      <c r="G26" s="556"/>
      <c r="H26" s="192"/>
      <c r="I26" s="192"/>
      <c r="J26" s="192"/>
    </row>
    <row r="27" spans="2:16" ht="93.75" customHeight="1">
      <c r="B27" s="192"/>
      <c r="C27" s="192"/>
      <c r="D27" s="192"/>
      <c r="E27" s="192"/>
      <c r="F27" s="556"/>
      <c r="G27" s="556"/>
      <c r="H27" s="192"/>
      <c r="I27" s="192"/>
      <c r="J27" s="192"/>
    </row>
    <row r="28" spans="2:16" ht="93.75" customHeight="1">
      <c r="B28" s="192"/>
      <c r="C28" s="192"/>
      <c r="D28" s="192"/>
      <c r="E28" s="192"/>
      <c r="F28" s="556"/>
      <c r="G28" s="556"/>
      <c r="H28" s="192"/>
      <c r="I28" s="192"/>
      <c r="J28" s="192"/>
    </row>
    <row r="29" spans="2:16" ht="93.75" customHeight="1">
      <c r="B29" s="192"/>
      <c r="C29" s="192"/>
      <c r="D29" s="192"/>
      <c r="E29" s="192"/>
      <c r="F29" s="556"/>
      <c r="G29" s="556"/>
      <c r="H29" s="192"/>
      <c r="I29" s="192"/>
      <c r="J29" s="192"/>
    </row>
    <row r="30" spans="2:16" ht="93.75" customHeight="1">
      <c r="B30" s="192"/>
      <c r="C30" s="192"/>
      <c r="D30" s="192"/>
      <c r="E30" s="192"/>
      <c r="F30" s="556"/>
      <c r="G30" s="556"/>
      <c r="H30" s="192"/>
      <c r="I30" s="192"/>
      <c r="J30" s="192"/>
    </row>
    <row r="31" spans="2:16">
      <c r="M31" s="192"/>
      <c r="N31" s="192"/>
      <c r="O31" s="192"/>
      <c r="P31" s="192"/>
    </row>
    <row r="32" spans="2:16">
      <c r="M32" s="192"/>
      <c r="N32" s="192"/>
      <c r="O32" s="192"/>
      <c r="P32" s="192"/>
    </row>
    <row r="33" spans="2:16">
      <c r="M33" s="192"/>
      <c r="N33" s="192"/>
      <c r="O33" s="192"/>
      <c r="P33" s="192"/>
    </row>
    <row r="34" spans="2:16">
      <c r="M34" s="192"/>
      <c r="N34" s="192"/>
      <c r="O34" s="192"/>
      <c r="P34" s="192"/>
    </row>
    <row r="35" spans="2:16">
      <c r="M35" s="192"/>
      <c r="N35" s="192"/>
      <c r="O35" s="192"/>
      <c r="P35" s="192"/>
    </row>
    <row r="36" spans="2:16">
      <c r="M36" s="192"/>
      <c r="N36" s="192"/>
      <c r="O36" s="192"/>
      <c r="P36" s="192"/>
    </row>
    <row r="37" spans="2:16">
      <c r="B37" s="192"/>
      <c r="C37" s="192"/>
      <c r="D37" s="192"/>
      <c r="E37" s="192"/>
      <c r="F37" s="556"/>
      <c r="G37" s="556"/>
      <c r="H37" s="192"/>
      <c r="I37" s="192"/>
      <c r="J37" s="192"/>
      <c r="M37" s="192"/>
    </row>
    <row r="38" spans="2:16" ht="27.75">
      <c r="B38" s="192"/>
      <c r="C38" s="192"/>
      <c r="D38" s="193"/>
      <c r="E38" s="193"/>
      <c r="F38" s="558"/>
      <c r="G38" s="558"/>
      <c r="H38" s="193"/>
      <c r="I38" s="193"/>
      <c r="J38" s="193"/>
      <c r="M38" s="192"/>
    </row>
    <row r="39" spans="2:16">
      <c r="B39" s="192"/>
      <c r="C39" s="192"/>
      <c r="D39" s="192"/>
      <c r="E39" s="192"/>
      <c r="F39" s="556"/>
      <c r="G39" s="556"/>
      <c r="H39" s="192"/>
      <c r="I39" s="192"/>
      <c r="J39" s="192"/>
      <c r="M39" s="192"/>
    </row>
    <row r="40" spans="2:16">
      <c r="B40" s="192"/>
      <c r="M40" s="192"/>
    </row>
    <row r="41" spans="2:16">
      <c r="B41" s="192"/>
      <c r="M41" s="192"/>
    </row>
    <row r="42" spans="2:16">
      <c r="B42" s="192"/>
    </row>
    <row r="43" spans="2:16">
      <c r="B43" s="192"/>
    </row>
    <row r="44" spans="2:16">
      <c r="B44" s="192"/>
    </row>
    <row r="45" spans="2:16">
      <c r="B45" s="192"/>
      <c r="C45" s="192"/>
      <c r="D45" s="192"/>
      <c r="E45" s="192"/>
      <c r="F45" s="556"/>
      <c r="G45" s="556"/>
      <c r="H45" s="192"/>
      <c r="I45" s="192"/>
      <c r="J45" s="192"/>
    </row>
    <row r="46" spans="2:16">
      <c r="B46" s="192"/>
      <c r="C46" s="192"/>
      <c r="D46" s="192"/>
      <c r="E46" s="192"/>
      <c r="F46" s="556"/>
      <c r="G46" s="556"/>
      <c r="H46" s="192"/>
      <c r="I46" s="192"/>
      <c r="J46" s="192"/>
    </row>
    <row r="47" spans="2:16">
      <c r="B47" s="192"/>
      <c r="C47" s="192"/>
      <c r="D47" s="192"/>
      <c r="E47" s="192"/>
      <c r="F47" s="556"/>
      <c r="G47" s="556"/>
      <c r="H47" s="192"/>
      <c r="I47" s="192"/>
      <c r="J47" s="192"/>
    </row>
    <row r="48" spans="2:16">
      <c r="B48" s="192"/>
      <c r="C48" s="192"/>
      <c r="D48" s="192"/>
      <c r="E48" s="192"/>
      <c r="F48" s="556"/>
      <c r="G48" s="556"/>
      <c r="H48" s="192"/>
      <c r="I48" s="192"/>
      <c r="J48" s="192"/>
    </row>
    <row r="49" spans="2:10">
      <c r="B49" s="192"/>
      <c r="C49" s="192"/>
      <c r="D49" s="192"/>
      <c r="E49" s="192"/>
      <c r="F49" s="556"/>
      <c r="G49" s="556"/>
      <c r="H49" s="192"/>
      <c r="I49" s="192"/>
      <c r="J49" s="192"/>
    </row>
    <row r="50" spans="2:10">
      <c r="B50" s="192"/>
      <c r="C50" s="192"/>
      <c r="D50" s="192"/>
      <c r="E50" s="192"/>
      <c r="F50" s="556"/>
      <c r="G50" s="556"/>
      <c r="H50" s="192"/>
      <c r="I50" s="192"/>
      <c r="J50" s="192"/>
    </row>
    <row r="51" spans="2:10">
      <c r="B51" s="192"/>
      <c r="C51" s="192"/>
      <c r="D51" s="192"/>
      <c r="E51" s="192"/>
      <c r="F51" s="556"/>
      <c r="G51" s="556"/>
      <c r="H51" s="192"/>
      <c r="I51" s="192"/>
      <c r="J51" s="192"/>
    </row>
    <row r="52" spans="2:10">
      <c r="B52" s="192"/>
      <c r="C52" s="192"/>
      <c r="D52" s="192"/>
      <c r="E52" s="192"/>
      <c r="F52" s="556"/>
      <c r="G52" s="556"/>
      <c r="H52" s="192"/>
      <c r="I52" s="192"/>
      <c r="J52" s="192"/>
    </row>
    <row r="53" spans="2:10">
      <c r="B53" s="192"/>
      <c r="C53" s="192"/>
      <c r="D53" s="192"/>
      <c r="E53" s="192"/>
      <c r="F53" s="556"/>
      <c r="G53" s="556"/>
      <c r="H53" s="192"/>
      <c r="I53" s="192"/>
      <c r="J53" s="192"/>
    </row>
    <row r="54" spans="2:10">
      <c r="B54" s="192"/>
      <c r="C54" s="192"/>
      <c r="D54" s="192"/>
      <c r="E54" s="192"/>
      <c r="F54" s="556"/>
      <c r="G54" s="556"/>
      <c r="H54" s="192"/>
      <c r="I54" s="192"/>
      <c r="J54" s="192"/>
    </row>
    <row r="55" spans="2:10">
      <c r="B55" s="192"/>
      <c r="C55" s="192"/>
      <c r="D55" s="192"/>
      <c r="E55" s="192"/>
      <c r="F55" s="556"/>
      <c r="G55" s="556"/>
      <c r="H55" s="192"/>
      <c r="I55" s="192"/>
      <c r="J55" s="192"/>
    </row>
    <row r="56" spans="2:10">
      <c r="B56" s="192"/>
      <c r="C56" s="192"/>
      <c r="D56" s="192"/>
      <c r="E56" s="192"/>
      <c r="F56" s="556"/>
      <c r="G56" s="556"/>
      <c r="H56" s="192"/>
      <c r="I56" s="192"/>
      <c r="J56" s="192"/>
    </row>
    <row r="57" spans="2:10">
      <c r="B57" s="192"/>
      <c r="C57" s="192"/>
      <c r="D57" s="192"/>
      <c r="E57" s="192"/>
      <c r="F57" s="556"/>
      <c r="G57" s="556"/>
      <c r="H57" s="192"/>
      <c r="I57" s="192"/>
      <c r="J57" s="192"/>
    </row>
    <row r="58" spans="2:10">
      <c r="B58" s="192"/>
      <c r="C58" s="192"/>
      <c r="D58" s="192"/>
      <c r="E58" s="192"/>
      <c r="F58" s="556"/>
      <c r="G58" s="556"/>
      <c r="H58" s="192"/>
      <c r="I58" s="192"/>
      <c r="J58" s="192"/>
    </row>
    <row r="59" spans="2:10">
      <c r="B59" s="192"/>
      <c r="C59" s="192"/>
      <c r="D59" s="192"/>
      <c r="E59" s="192"/>
      <c r="F59" s="556"/>
      <c r="G59" s="556"/>
      <c r="H59" s="192"/>
      <c r="I59" s="192"/>
      <c r="J59" s="192"/>
    </row>
    <row r="60" spans="2:10">
      <c r="B60" s="192"/>
      <c r="C60" s="192"/>
      <c r="D60" s="192"/>
      <c r="E60" s="192"/>
      <c r="F60" s="556"/>
      <c r="G60" s="556"/>
      <c r="H60" s="192"/>
      <c r="I60" s="192"/>
      <c r="J60" s="192"/>
    </row>
    <row r="61" spans="2:10">
      <c r="B61" s="192"/>
      <c r="C61" s="192"/>
      <c r="D61" s="192"/>
      <c r="E61" s="192"/>
      <c r="F61" s="556"/>
      <c r="G61" s="556"/>
      <c r="H61" s="192"/>
      <c r="I61" s="192"/>
      <c r="J61" s="192"/>
    </row>
    <row r="62" spans="2:10">
      <c r="B62" s="192"/>
      <c r="C62" s="192"/>
      <c r="D62" s="192"/>
      <c r="E62" s="192"/>
      <c r="F62" s="556"/>
      <c r="G62" s="556"/>
      <c r="H62" s="192"/>
      <c r="I62" s="192"/>
      <c r="J62" s="192"/>
    </row>
    <row r="63" spans="2:10">
      <c r="B63" s="192"/>
      <c r="C63" s="192"/>
      <c r="D63" s="192"/>
      <c r="E63" s="192"/>
      <c r="F63" s="556"/>
      <c r="G63" s="556"/>
      <c r="H63" s="192"/>
      <c r="I63" s="192"/>
      <c r="J63" s="192"/>
    </row>
    <row r="64" spans="2:10">
      <c r="B64" s="192"/>
      <c r="C64" s="192"/>
      <c r="D64" s="192"/>
      <c r="E64" s="192"/>
      <c r="F64" s="556"/>
      <c r="G64" s="556"/>
      <c r="H64" s="192"/>
      <c r="I64" s="192"/>
      <c r="J64" s="192"/>
    </row>
    <row r="65" spans="2:10">
      <c r="B65" s="192"/>
      <c r="C65" s="192"/>
      <c r="D65" s="192"/>
      <c r="E65" s="192"/>
      <c r="F65" s="556"/>
      <c r="G65" s="556"/>
      <c r="H65" s="192"/>
      <c r="I65" s="192"/>
      <c r="J65" s="192"/>
    </row>
    <row r="66" spans="2:10">
      <c r="B66" s="192"/>
      <c r="C66" s="192"/>
      <c r="D66" s="192"/>
      <c r="E66" s="192"/>
      <c r="F66" s="556"/>
      <c r="G66" s="556"/>
      <c r="H66" s="192"/>
      <c r="I66" s="192"/>
      <c r="J66" s="192"/>
    </row>
    <row r="67" spans="2:10">
      <c r="B67" s="192"/>
      <c r="C67" s="192"/>
      <c r="D67" s="192"/>
      <c r="E67" s="192"/>
      <c r="F67" s="556"/>
      <c r="G67" s="556"/>
      <c r="H67" s="192"/>
      <c r="I67" s="192"/>
      <c r="J67" s="192"/>
    </row>
    <row r="68" spans="2:10">
      <c r="B68" s="192"/>
      <c r="C68" s="192"/>
      <c r="D68" s="192"/>
      <c r="E68" s="192"/>
      <c r="F68" s="556"/>
      <c r="G68" s="556"/>
      <c r="H68" s="192"/>
      <c r="I68" s="192"/>
      <c r="J68" s="192"/>
    </row>
    <row r="69" spans="2:10">
      <c r="B69" s="192"/>
      <c r="C69" s="192"/>
      <c r="D69" s="192"/>
      <c r="E69" s="192"/>
      <c r="F69" s="556"/>
      <c r="G69" s="556"/>
      <c r="H69" s="192"/>
      <c r="I69" s="192"/>
      <c r="J69" s="192"/>
    </row>
    <row r="70" spans="2:10">
      <c r="B70" s="192"/>
      <c r="C70" s="192"/>
      <c r="D70" s="192"/>
      <c r="E70" s="192"/>
      <c r="F70" s="556"/>
      <c r="G70" s="556"/>
      <c r="H70" s="192"/>
      <c r="I70" s="192"/>
      <c r="J70" s="192"/>
    </row>
    <row r="71" spans="2:10">
      <c r="B71" s="192"/>
      <c r="C71" s="192"/>
      <c r="D71" s="192"/>
      <c r="E71" s="192"/>
      <c r="F71" s="556"/>
      <c r="G71" s="556"/>
      <c r="H71" s="192"/>
      <c r="I71" s="192"/>
      <c r="J71" s="192"/>
    </row>
    <row r="72" spans="2:10">
      <c r="B72" s="192"/>
      <c r="C72" s="192"/>
      <c r="D72" s="192"/>
      <c r="E72" s="192"/>
      <c r="F72" s="556"/>
      <c r="G72" s="556"/>
      <c r="H72" s="192"/>
      <c r="I72" s="192"/>
      <c r="J72" s="192"/>
    </row>
    <row r="73" spans="2:10">
      <c r="B73" s="192"/>
      <c r="C73" s="192"/>
      <c r="D73" s="192"/>
      <c r="E73" s="192"/>
      <c r="F73" s="556"/>
      <c r="G73" s="556"/>
      <c r="H73" s="192"/>
      <c r="I73" s="192"/>
      <c r="J73" s="192"/>
    </row>
    <row r="74" spans="2:10">
      <c r="B74" s="192"/>
      <c r="C74" s="192"/>
      <c r="D74" s="192"/>
      <c r="E74" s="192"/>
      <c r="F74" s="556"/>
      <c r="G74" s="556"/>
      <c r="H74" s="192"/>
      <c r="I74" s="192"/>
      <c r="J74" s="192"/>
    </row>
    <row r="75" spans="2:10">
      <c r="B75" s="192"/>
      <c r="C75" s="192"/>
      <c r="D75" s="192"/>
      <c r="E75" s="192"/>
      <c r="F75" s="556"/>
      <c r="G75" s="556"/>
      <c r="H75" s="192"/>
      <c r="I75" s="192"/>
      <c r="J75" s="192"/>
    </row>
  </sheetData>
  <mergeCells count="3">
    <mergeCell ref="A1:J1"/>
    <mergeCell ref="A2:J2"/>
    <mergeCell ref="A4:J4"/>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N57"/>
  <sheetViews>
    <sheetView showGridLines="0" view="pageBreakPreview" zoomScale="55" zoomScaleNormal="85" zoomScaleSheetLayoutView="55" workbookViewId="0">
      <selection activeCell="F8" sqref="F8"/>
    </sheetView>
  </sheetViews>
  <sheetFormatPr defaultColWidth="11.42578125" defaultRowHeight="14.25"/>
  <cols>
    <col min="1" max="1" width="26" style="140" customWidth="1"/>
    <col min="2" max="2" width="42.7109375" style="140" customWidth="1"/>
    <col min="3" max="3" width="39.5703125" style="140" customWidth="1"/>
    <col min="4" max="4" width="22" style="140" bestFit="1" customWidth="1"/>
    <col min="5" max="5" width="22" style="140" customWidth="1"/>
    <col min="6" max="8" width="16" style="140" customWidth="1"/>
    <col min="9" max="9" width="22" style="140" customWidth="1"/>
    <col min="10" max="13" width="16" style="140" customWidth="1"/>
    <col min="14" max="14" width="18.85546875" style="140" customWidth="1"/>
    <col min="15" max="15" width="16.28515625" style="140" customWidth="1"/>
    <col min="16" max="16384" width="11.42578125" style="140"/>
  </cols>
  <sheetData>
    <row r="1" spans="1:14" s="239" customFormat="1" ht="89.25" customHeight="1">
      <c r="A1" s="1471" t="s">
        <v>610</v>
      </c>
      <c r="B1" s="1471"/>
      <c r="C1" s="1471"/>
      <c r="D1" s="1471"/>
      <c r="E1" s="1471"/>
      <c r="F1" s="1471"/>
      <c r="G1" s="1471"/>
      <c r="H1" s="1471"/>
      <c r="I1" s="1471"/>
      <c r="J1" s="1471"/>
      <c r="K1" s="1471"/>
      <c r="L1" s="1471"/>
      <c r="M1" s="1471"/>
      <c r="N1" s="1471"/>
    </row>
    <row r="2" spans="1:14" s="239" customFormat="1" ht="42" customHeight="1">
      <c r="A2" s="1417" t="s">
        <v>611</v>
      </c>
      <c r="B2" s="1417"/>
      <c r="C2" s="1417"/>
      <c r="D2" s="1417"/>
      <c r="E2" s="1417"/>
      <c r="F2" s="1417"/>
      <c r="G2" s="1417"/>
      <c r="H2" s="1417"/>
      <c r="I2" s="1417"/>
      <c r="J2" s="1417"/>
      <c r="K2" s="1417"/>
      <c r="L2" s="1417"/>
      <c r="M2" s="1417"/>
      <c r="N2" s="1417"/>
    </row>
    <row r="3" spans="1:14" ht="217.5" customHeight="1">
      <c r="A3" s="1538" t="s">
        <v>1006</v>
      </c>
      <c r="B3" s="1538"/>
      <c r="C3" s="1538"/>
      <c r="D3" s="1538"/>
      <c r="E3" s="1538"/>
      <c r="F3" s="1538"/>
      <c r="G3" s="1538"/>
      <c r="H3" s="1538"/>
      <c r="I3" s="1538"/>
      <c r="J3" s="1538"/>
      <c r="K3" s="1538"/>
      <c r="L3" s="1538"/>
      <c r="M3" s="1538"/>
      <c r="N3" s="1538"/>
    </row>
    <row r="4" spans="1:14" ht="10.5" customHeight="1">
      <c r="A4" s="425"/>
      <c r="B4" s="425"/>
      <c r="C4" s="425"/>
      <c r="D4" s="425"/>
      <c r="E4" s="425"/>
      <c r="F4" s="425"/>
      <c r="G4" s="425"/>
      <c r="H4" s="425"/>
      <c r="I4" s="425"/>
      <c r="J4" s="425"/>
      <c r="K4" s="425"/>
      <c r="L4" s="425"/>
      <c r="M4" s="425"/>
      <c r="N4" s="425"/>
    </row>
    <row r="5" spans="1:14" ht="54" customHeight="1">
      <c r="A5" s="653" t="s">
        <v>371</v>
      </c>
      <c r="B5" s="654" t="s">
        <v>612</v>
      </c>
      <c r="C5" s="655" t="s">
        <v>613</v>
      </c>
    </row>
    <row r="6" spans="1:14" ht="24.75" customHeight="1">
      <c r="A6" s="996" t="s">
        <v>136</v>
      </c>
      <c r="B6" s="997">
        <v>50076360</v>
      </c>
      <c r="C6" s="998">
        <v>18748</v>
      </c>
      <c r="G6" s="656"/>
      <c r="H6" s="656"/>
      <c r="I6" s="656"/>
      <c r="J6" s="656"/>
    </row>
    <row r="7" spans="1:14" ht="26.25">
      <c r="A7" s="996" t="s">
        <v>138</v>
      </c>
      <c r="B7" s="997">
        <v>198431876</v>
      </c>
      <c r="C7" s="998">
        <v>27105</v>
      </c>
    </row>
    <row r="8" spans="1:14" ht="26.25">
      <c r="A8" s="996" t="s">
        <v>140</v>
      </c>
      <c r="B8" s="997">
        <v>290300675</v>
      </c>
      <c r="C8" s="998">
        <v>29726</v>
      </c>
    </row>
    <row r="9" spans="1:14" ht="26.25">
      <c r="A9" s="996" t="s">
        <v>141</v>
      </c>
      <c r="B9" s="997">
        <v>329302820</v>
      </c>
      <c r="C9" s="998">
        <v>30703</v>
      </c>
    </row>
    <row r="10" spans="1:14" ht="26.25">
      <c r="A10" s="996" t="s">
        <v>142</v>
      </c>
      <c r="B10" s="997">
        <v>325369681</v>
      </c>
      <c r="C10" s="998">
        <v>25205</v>
      </c>
    </row>
    <row r="11" spans="1:14" ht="26.25">
      <c r="A11" s="996" t="s">
        <v>143</v>
      </c>
      <c r="B11" s="997">
        <v>327924639</v>
      </c>
      <c r="C11" s="998">
        <v>30370</v>
      </c>
    </row>
    <row r="12" spans="1:14" ht="26.25">
      <c r="A12" s="996" t="s">
        <v>145</v>
      </c>
      <c r="B12" s="997">
        <v>334436634</v>
      </c>
      <c r="C12" s="998">
        <v>30529</v>
      </c>
    </row>
    <row r="13" spans="1:14" ht="26.25">
      <c r="A13" s="996" t="s">
        <v>146</v>
      </c>
      <c r="B13" s="997">
        <v>315440517</v>
      </c>
      <c r="C13" s="998">
        <v>27409</v>
      </c>
    </row>
    <row r="14" spans="1:14" ht="26.25">
      <c r="A14" s="996" t="s">
        <v>147</v>
      </c>
      <c r="B14" s="997">
        <v>569264097.79999995</v>
      </c>
      <c r="C14" s="998">
        <v>72326</v>
      </c>
    </row>
    <row r="15" spans="1:14" ht="26.25">
      <c r="A15" s="996" t="s">
        <v>148</v>
      </c>
      <c r="B15" s="997">
        <v>755666119.44000006</v>
      </c>
      <c r="C15" s="998">
        <v>76197</v>
      </c>
    </row>
    <row r="16" spans="1:14" ht="26.25">
      <c r="A16" s="996" t="s">
        <v>149</v>
      </c>
      <c r="B16" s="997">
        <v>775832563.27999997</v>
      </c>
      <c r="C16" s="998">
        <v>90654</v>
      </c>
    </row>
    <row r="17" spans="1:3" ht="26.25">
      <c r="A17" s="996" t="s">
        <v>150</v>
      </c>
      <c r="B17" s="997">
        <v>1012496890.88</v>
      </c>
      <c r="C17" s="998">
        <v>95925</v>
      </c>
    </row>
    <row r="18" spans="1:3" ht="26.25">
      <c r="A18" s="996" t="s">
        <v>151</v>
      </c>
      <c r="B18" s="997">
        <v>1030045663.24</v>
      </c>
      <c r="C18" s="998">
        <v>97916</v>
      </c>
    </row>
    <row r="19" spans="1:3" ht="26.25">
      <c r="A19" s="996" t="s">
        <v>152</v>
      </c>
      <c r="B19" s="997">
        <v>1686480878.2399998</v>
      </c>
      <c r="C19" s="998">
        <v>104426</v>
      </c>
    </row>
    <row r="20" spans="1:3" ht="26.25">
      <c r="A20" s="996" t="s">
        <v>428</v>
      </c>
      <c r="B20" s="997">
        <v>1914428962.3</v>
      </c>
      <c r="C20" s="998">
        <v>111952</v>
      </c>
    </row>
    <row r="21" spans="1:3" ht="26.25">
      <c r="A21" s="996" t="s">
        <v>429</v>
      </c>
      <c r="B21" s="997">
        <v>2187783021.98</v>
      </c>
      <c r="C21" s="998">
        <v>115202</v>
      </c>
    </row>
    <row r="22" spans="1:3" ht="26.25">
      <c r="A22" s="996" t="s">
        <v>240</v>
      </c>
      <c r="B22" s="997">
        <v>3331793812.54</v>
      </c>
      <c r="C22" s="998">
        <v>118983</v>
      </c>
    </row>
    <row r="23" spans="1:3" ht="26.25">
      <c r="A23" s="895" t="s">
        <v>970</v>
      </c>
      <c r="B23" s="997">
        <v>834429119.38</v>
      </c>
      <c r="C23" s="998">
        <f>+'Resumen '!I11</f>
        <v>118588</v>
      </c>
    </row>
    <row r="24" spans="1:3" ht="26.25">
      <c r="A24" s="999" t="s">
        <v>90</v>
      </c>
      <c r="B24" s="1000">
        <f>SUM(B6:B22)</f>
        <v>15435075211.700001</v>
      </c>
      <c r="C24" s="1000"/>
    </row>
    <row r="25" spans="1:3" ht="23.25">
      <c r="A25" s="148" t="s">
        <v>614</v>
      </c>
    </row>
    <row r="54" ht="33" customHeight="1"/>
    <row r="55" ht="39" customHeight="1"/>
    <row r="56" ht="39" customHeight="1"/>
    <row r="57"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L1:M1"/>
  <sheetViews>
    <sheetView showGridLines="0" view="pageBreakPreview" topLeftCell="A16" zoomScale="70" zoomScaleNormal="100" zoomScaleSheetLayoutView="70" workbookViewId="0">
      <selection activeCell="S39" sqref="S39"/>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1">
    <tabColor theme="8" tint="-0.249977111117893"/>
    <pageSetUpPr fitToPage="1"/>
  </sheetPr>
  <dimension ref="A1:K45"/>
  <sheetViews>
    <sheetView showGridLines="0" view="pageBreakPreview" zoomScale="40" zoomScaleNormal="85" zoomScaleSheetLayoutView="40" workbookViewId="0">
      <selection activeCell="N10" sqref="N10"/>
    </sheetView>
  </sheetViews>
  <sheetFormatPr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38" customFormat="1" ht="84.75" customHeight="1">
      <c r="A1" s="1539" t="s">
        <v>616</v>
      </c>
      <c r="B1" s="1539"/>
      <c r="C1" s="1539"/>
      <c r="D1" s="1539"/>
      <c r="E1" s="1539"/>
      <c r="F1" s="1539"/>
      <c r="G1" s="1539"/>
      <c r="H1" s="1539"/>
      <c r="I1" s="1539"/>
      <c r="J1" s="1539"/>
      <c r="K1" s="1539"/>
    </row>
    <row r="2" spans="1:11" s="238" customFormat="1" ht="43.5" customHeight="1">
      <c r="A2" s="1540" t="str">
        <f>+'Resumen '!O14</f>
        <v>Período:  Diciembre 2015 - Marzo 2026</v>
      </c>
      <c r="B2" s="1540"/>
      <c r="C2" s="1540"/>
      <c r="D2" s="1540"/>
      <c r="E2" s="1540"/>
      <c r="F2" s="1540"/>
      <c r="G2" s="1540"/>
      <c r="H2" s="1540"/>
      <c r="I2" s="1540"/>
      <c r="J2" s="1540"/>
      <c r="K2" s="1540"/>
    </row>
    <row r="3" spans="1:11" ht="17.25" customHeight="1">
      <c r="A3" s="1541" t="s">
        <v>1007</v>
      </c>
      <c r="B3" s="1541"/>
      <c r="C3" s="1541"/>
      <c r="D3" s="1541"/>
      <c r="E3" s="1541"/>
      <c r="F3" s="1541"/>
      <c r="G3" s="1541"/>
      <c r="H3" s="1541"/>
      <c r="I3" s="1541"/>
      <c r="J3" s="1541"/>
      <c r="K3" s="1541"/>
    </row>
    <row r="4" spans="1:11" ht="144.75" customHeight="1">
      <c r="A4" s="1541"/>
      <c r="B4" s="1541"/>
      <c r="C4" s="1541"/>
      <c r="D4" s="1541"/>
      <c r="E4" s="1541"/>
      <c r="F4" s="1541"/>
      <c r="G4" s="1541"/>
      <c r="H4" s="1541"/>
      <c r="I4" s="1541"/>
      <c r="J4" s="1541"/>
      <c r="K4" s="1541"/>
    </row>
    <row r="5" spans="1:11" ht="17.25" customHeight="1">
      <c r="A5" s="1541"/>
      <c r="B5" s="1541"/>
      <c r="C5" s="1541"/>
      <c r="D5" s="1541"/>
      <c r="E5" s="1541"/>
      <c r="F5" s="1541"/>
      <c r="G5" s="1541"/>
      <c r="H5" s="1541"/>
      <c r="I5" s="1541"/>
      <c r="J5" s="1541"/>
      <c r="K5" s="1541"/>
    </row>
    <row r="6" spans="1:11" s="228" customFormat="1" ht="27.75" customHeight="1">
      <c r="A6" s="1541"/>
      <c r="B6" s="1541"/>
      <c r="C6" s="1541"/>
      <c r="D6" s="1541"/>
      <c r="E6" s="1541"/>
      <c r="F6" s="1541"/>
      <c r="G6" s="1541"/>
      <c r="H6" s="1541"/>
      <c r="I6" s="1541"/>
      <c r="J6" s="1541"/>
      <c r="K6" s="1541"/>
    </row>
    <row r="7" spans="1:11" s="60" customFormat="1" ht="33.75" customHeight="1">
      <c r="A7" s="1541"/>
      <c r="B7" s="1541"/>
      <c r="C7" s="1541"/>
      <c r="D7" s="1541"/>
      <c r="E7" s="1541"/>
      <c r="F7" s="1541"/>
      <c r="G7" s="1541"/>
      <c r="H7" s="1541"/>
      <c r="I7" s="1541"/>
      <c r="J7" s="1541"/>
      <c r="K7" s="1541"/>
    </row>
    <row r="8" spans="1:11" s="60" customFormat="1" ht="33.75" customHeight="1"/>
    <row r="9" spans="1:11" s="60" customFormat="1" ht="33.75" customHeight="1">
      <c r="B9" s="265" t="s">
        <v>371</v>
      </c>
      <c r="C9" s="266" t="s">
        <v>617</v>
      </c>
      <c r="D9" s="657"/>
    </row>
    <row r="10" spans="1:11" s="60" customFormat="1" ht="33.75" customHeight="1">
      <c r="B10" s="1001" t="s">
        <v>145</v>
      </c>
      <c r="C10" s="1002">
        <v>38018208331.940002</v>
      </c>
      <c r="D10" s="657"/>
      <c r="H10" s="705"/>
    </row>
    <row r="11" spans="1:11" s="60" customFormat="1" ht="33.75" customHeight="1">
      <c r="B11" s="1001" t="s">
        <v>146</v>
      </c>
      <c r="C11" s="1002">
        <v>42519520570.940002</v>
      </c>
      <c r="D11" s="657"/>
    </row>
    <row r="12" spans="1:11" s="60" customFormat="1" ht="33.75" customHeight="1">
      <c r="B12" s="1001" t="s">
        <v>147</v>
      </c>
      <c r="C12" s="1003">
        <v>47463118892.330002</v>
      </c>
      <c r="D12" s="657"/>
    </row>
    <row r="13" spans="1:11" s="60" customFormat="1" ht="33.75" customHeight="1">
      <c r="B13" s="1001" t="s">
        <v>148</v>
      </c>
      <c r="C13" s="1003">
        <v>53637242684.989998</v>
      </c>
      <c r="D13" s="657"/>
    </row>
    <row r="14" spans="1:11" s="60" customFormat="1" ht="33.75" customHeight="1">
      <c r="B14" s="1001" t="s">
        <v>149</v>
      </c>
      <c r="C14" s="1003">
        <v>58492444764.089996</v>
      </c>
      <c r="D14" s="657"/>
    </row>
    <row r="15" spans="1:11" s="60" customFormat="1" ht="33.75" customHeight="1">
      <c r="B15" s="1004">
        <v>2020</v>
      </c>
      <c r="C15" s="1003">
        <v>57570980579.769997</v>
      </c>
      <c r="D15" s="657"/>
    </row>
    <row r="16" spans="1:11" s="60" customFormat="1" ht="33.75" customHeight="1">
      <c r="B16" s="1004">
        <v>2021</v>
      </c>
      <c r="C16" s="1003">
        <v>66464047805.599998</v>
      </c>
      <c r="D16" s="657"/>
    </row>
    <row r="17" spans="1:9" s="60" customFormat="1" ht="33.75" customHeight="1">
      <c r="B17" s="1004">
        <v>2022</v>
      </c>
      <c r="C17" s="1003">
        <v>80172200895.899994</v>
      </c>
      <c r="D17" s="657"/>
    </row>
    <row r="18" spans="1:9" s="60" customFormat="1" ht="33.75" customHeight="1">
      <c r="B18" s="1004">
        <v>2023</v>
      </c>
      <c r="C18" s="1003">
        <v>89113603543.490005</v>
      </c>
    </row>
    <row r="19" spans="1:9" ht="27.75">
      <c r="B19" s="1004">
        <v>2024</v>
      </c>
      <c r="C19" s="1003">
        <v>99668069831.240005</v>
      </c>
    </row>
    <row r="20" spans="1:9" ht="27.75">
      <c r="A20" s="1"/>
      <c r="B20" s="1262">
        <v>2025</v>
      </c>
      <c r="C20" s="1263">
        <v>109335134778.33</v>
      </c>
      <c r="D20" s="1"/>
      <c r="E20" s="1"/>
      <c r="F20" s="79"/>
      <c r="G20" s="78"/>
      <c r="H20" s="78"/>
      <c r="I20" s="78"/>
    </row>
    <row r="21" spans="1:9" ht="27.75">
      <c r="A21" s="1"/>
      <c r="B21" s="1004" t="s">
        <v>970</v>
      </c>
      <c r="C21" s="1003">
        <f>+'3. PagosXcuentas'!F16</f>
        <v>29064936722.540005</v>
      </c>
      <c r="D21" s="1"/>
      <c r="E21" s="1"/>
      <c r="F21" s="1"/>
      <c r="G21" s="78"/>
      <c r="H21" s="78"/>
      <c r="I21" s="78"/>
    </row>
    <row r="22" spans="1:9" ht="27.75">
      <c r="A22" s="1"/>
      <c r="B22" s="1005" t="s">
        <v>90</v>
      </c>
      <c r="C22" s="1006">
        <f>SUM(C10:C21)</f>
        <v>771519509401.15991</v>
      </c>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c r="C43" s="1"/>
      <c r="D43" s="1"/>
      <c r="E43" s="1"/>
      <c r="F43" s="1"/>
      <c r="G43" s="1"/>
      <c r="H43" s="1"/>
      <c r="I43" s="1"/>
    </row>
    <row r="44" spans="1:9">
      <c r="A44" s="1"/>
      <c r="B44" s="1"/>
    </row>
    <row r="45" spans="1:9">
      <c r="A45" s="1"/>
      <c r="B45" s="1"/>
    </row>
  </sheetData>
  <mergeCells count="3">
    <mergeCell ref="A1:K1"/>
    <mergeCell ref="A2:K2"/>
    <mergeCell ref="A3:K7"/>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4">
    <tabColor theme="8" tint="-0.249977111117893"/>
    <pageSetUpPr fitToPage="1"/>
  </sheetPr>
  <dimension ref="A1:P42"/>
  <sheetViews>
    <sheetView showGridLines="0" view="pageBreakPreview" zoomScale="55" zoomScaleNormal="70" zoomScaleSheetLayoutView="55" workbookViewId="0">
      <selection activeCell="G13" sqref="G13"/>
    </sheetView>
  </sheetViews>
  <sheetFormatPr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7" width="35" bestFit="1" customWidth="1"/>
    <col min="8" max="9" width="15.42578125" customWidth="1"/>
    <col min="10" max="10" width="24.28515625" bestFit="1" customWidth="1"/>
    <col min="11" max="11" width="30" customWidth="1"/>
    <col min="12" max="12" width="29.7109375" customWidth="1"/>
  </cols>
  <sheetData>
    <row r="1" spans="1:16" s="238" customFormat="1" ht="62.25" customHeight="1">
      <c r="A1" s="1417" t="s">
        <v>618</v>
      </c>
      <c r="B1" s="1417"/>
      <c r="C1" s="1417"/>
      <c r="D1" s="1417"/>
      <c r="E1" s="1417"/>
      <c r="F1" s="1417"/>
      <c r="G1" s="1417"/>
      <c r="H1" s="1417"/>
      <c r="I1" s="1417"/>
      <c r="J1" s="1417"/>
    </row>
    <row r="2" spans="1:16" s="238" customFormat="1" ht="32.25" customHeight="1">
      <c r="A2" s="1542" t="s">
        <v>619</v>
      </c>
      <c r="B2" s="1542"/>
      <c r="C2" s="1542"/>
      <c r="D2" s="1542"/>
      <c r="E2" s="1542"/>
      <c r="F2" s="1542"/>
      <c r="G2" s="1542"/>
      <c r="H2" s="1542"/>
      <c r="I2" s="1542"/>
      <c r="J2" s="1542"/>
    </row>
    <row r="3" spans="1:16" ht="9.75" customHeight="1">
      <c r="A3" s="400"/>
      <c r="B3" s="49"/>
      <c r="C3" s="49"/>
      <c r="D3" s="49"/>
      <c r="E3" s="49"/>
    </row>
    <row r="4" spans="1:16" ht="197.25" customHeight="1">
      <c r="A4" s="1543" t="s">
        <v>1008</v>
      </c>
      <c r="B4" s="1544"/>
      <c r="C4" s="1544"/>
      <c r="D4" s="1544"/>
      <c r="E4" s="1544"/>
      <c r="F4" s="1544"/>
      <c r="G4" s="1544"/>
      <c r="H4" s="1544"/>
      <c r="I4" s="1544"/>
      <c r="J4" s="1544"/>
    </row>
    <row r="5" spans="1:16" ht="13.5" customHeight="1">
      <c r="A5" s="49"/>
      <c r="B5" s="49"/>
      <c r="C5" s="49"/>
      <c r="D5" s="49"/>
      <c r="E5" s="49"/>
    </row>
    <row r="6" spans="1:16" s="184" customFormat="1" ht="29.25" customHeight="1">
      <c r="A6" s="267" t="s">
        <v>560</v>
      </c>
      <c r="B6" s="268" t="s">
        <v>152</v>
      </c>
      <c r="C6" s="268" t="s">
        <v>428</v>
      </c>
      <c r="D6" s="268" t="s">
        <v>429</v>
      </c>
      <c r="E6" s="268" t="s">
        <v>240</v>
      </c>
      <c r="F6" s="268" t="s">
        <v>970</v>
      </c>
      <c r="G6" s="269" t="s">
        <v>90</v>
      </c>
      <c r="H6" s="268" t="s">
        <v>100</v>
      </c>
      <c r="L6" s="706">
        <f>+G7/1000000</f>
        <v>331012.96804925008</v>
      </c>
    </row>
    <row r="7" spans="1:16" s="145" customFormat="1" ht="18">
      <c r="A7" s="1007" t="s">
        <v>620</v>
      </c>
      <c r="B7" s="1008">
        <v>64516667631.620003</v>
      </c>
      <c r="C7" s="1008">
        <v>72515503134.449997</v>
      </c>
      <c r="D7" s="1008">
        <v>81223400245.509995</v>
      </c>
      <c r="E7" s="1008">
        <v>89115617059.600006</v>
      </c>
      <c r="F7" s="1008">
        <f>+'Resumen '!E75</f>
        <v>23641779978.07</v>
      </c>
      <c r="G7" s="1009">
        <f t="shared" ref="G7:G15" si="0">SUM(B7:F7)</f>
        <v>331012968049.25006</v>
      </c>
      <c r="H7" s="626">
        <f>+Tabla35[[#This Row],[Total]]/$G$16</f>
        <v>0.812446246393702</v>
      </c>
      <c r="K7" s="184"/>
      <c r="L7" s="706">
        <f t="shared" ref="L7:L15" si="1">+G8/1000000</f>
        <v>14496.853819209999</v>
      </c>
      <c r="M7"/>
      <c r="N7"/>
    </row>
    <row r="8" spans="1:16" s="145" customFormat="1" ht="18.75" customHeight="1">
      <c r="A8" s="1007" t="s">
        <v>621</v>
      </c>
      <c r="B8" s="1008">
        <v>3637727227.8899999</v>
      </c>
      <c r="C8" s="1008">
        <v>3046658090.7199998</v>
      </c>
      <c r="D8" s="1008">
        <v>3302531369.3600001</v>
      </c>
      <c r="E8" s="1008">
        <v>3588252816.6599998</v>
      </c>
      <c r="F8" s="1008">
        <f>+'Resumen '!E76</f>
        <v>921684314.58000004</v>
      </c>
      <c r="G8" s="1009">
        <f t="shared" si="0"/>
        <v>14496853819.209999</v>
      </c>
      <c r="H8" s="1010">
        <f>+Tabla35[[#This Row],[Total]]/$G$16</f>
        <v>3.5581429148670025E-2</v>
      </c>
      <c r="K8" s="184"/>
      <c r="L8" s="706">
        <f t="shared" si="1"/>
        <v>34464.086255790004</v>
      </c>
      <c r="M8"/>
      <c r="N8"/>
    </row>
    <row r="9" spans="1:16" s="145" customFormat="1" ht="18.75" customHeight="1">
      <c r="A9" s="1007" t="s">
        <v>622</v>
      </c>
      <c r="B9" s="1008">
        <v>6657059927.75</v>
      </c>
      <c r="C9" s="1008">
        <v>7539272243.8900003</v>
      </c>
      <c r="D9" s="1008">
        <v>8428664553.5299997</v>
      </c>
      <c r="E9" s="1008">
        <v>9282929821.0499992</v>
      </c>
      <c r="F9" s="1008">
        <f>+'Resumen '!E78</f>
        <v>2556159709.5700002</v>
      </c>
      <c r="G9" s="1009">
        <f t="shared" si="0"/>
        <v>34464086255.790001</v>
      </c>
      <c r="H9" s="1010">
        <f>+Tabla35[[#This Row],[Total]]/$G$16</f>
        <v>8.4589488076308006E-2</v>
      </c>
      <c r="K9" s="184"/>
      <c r="L9" s="706">
        <f t="shared" si="1"/>
        <v>1465.6007585799996</v>
      </c>
      <c r="M9"/>
      <c r="N9"/>
    </row>
    <row r="10" spans="1:16" s="145" customFormat="1" ht="18">
      <c r="A10" s="1007" t="s">
        <v>623</v>
      </c>
      <c r="B10" s="1011">
        <v>299922059.91000003</v>
      </c>
      <c r="C10" s="1011">
        <v>328081703.39999998</v>
      </c>
      <c r="D10" s="1011">
        <v>354482605.56999999</v>
      </c>
      <c r="E10" s="1011">
        <v>384338895.58999997</v>
      </c>
      <c r="F10" s="1008">
        <f>+'Resumen '!E79</f>
        <v>98775494.109999999</v>
      </c>
      <c r="G10" s="1009">
        <f t="shared" si="0"/>
        <v>1465600758.5799997</v>
      </c>
      <c r="H10" s="1010">
        <f>+Tabla35[[#This Row],[Total]]/$G$16</f>
        <v>3.5972060008323311E-3</v>
      </c>
      <c r="K10" s="184"/>
      <c r="L10" s="706">
        <f t="shared" si="1"/>
        <v>2541.3589214600001</v>
      </c>
      <c r="M10"/>
      <c r="N10"/>
    </row>
    <row r="11" spans="1:16" s="145" customFormat="1" ht="18.75" customHeight="1">
      <c r="A11" s="1007" t="s">
        <v>624</v>
      </c>
      <c r="B11" s="1011">
        <v>534942027.41000003</v>
      </c>
      <c r="C11" s="1011">
        <v>550668409.03999996</v>
      </c>
      <c r="D11" s="1011">
        <v>623677440.78999996</v>
      </c>
      <c r="E11" s="1011">
        <v>664056674.83000004</v>
      </c>
      <c r="F11" s="1008">
        <f>+'Resumen '!E80</f>
        <v>168014369.38999999</v>
      </c>
      <c r="G11" s="1009">
        <f t="shared" si="0"/>
        <v>2541358921.46</v>
      </c>
      <c r="H11" s="1010">
        <f>+Tabla35[[#This Row],[Total]]/$G$16</f>
        <v>6.2375728922261535E-3</v>
      </c>
      <c r="K11" s="184"/>
      <c r="L11" s="706">
        <f t="shared" si="1"/>
        <v>2733.1010096499999</v>
      </c>
      <c r="M11"/>
      <c r="N11"/>
      <c r="O11" s="186"/>
      <c r="P11" s="186"/>
    </row>
    <row r="12" spans="1:16" s="145" customFormat="1" ht="18.75" customHeight="1">
      <c r="A12" s="1007" t="s">
        <v>625</v>
      </c>
      <c r="B12" s="1008">
        <v>537390142.97000003</v>
      </c>
      <c r="C12" s="1008">
        <v>598183649.45000005</v>
      </c>
      <c r="D12" s="1008">
        <v>668602213.62</v>
      </c>
      <c r="E12" s="1008">
        <v>733729129.84000003</v>
      </c>
      <c r="F12" s="1008">
        <f>+'Resumen '!E81</f>
        <v>195195873.77000001</v>
      </c>
      <c r="G12" s="1009">
        <f t="shared" si="0"/>
        <v>2733101009.6500001</v>
      </c>
      <c r="H12" s="1010">
        <f>+Tabla35[[#This Row],[Total]]/$G$16</f>
        <v>6.7081893177508411E-3</v>
      </c>
      <c r="K12" s="184"/>
      <c r="L12" s="706">
        <f t="shared" si="1"/>
        <v>15617.553519459998</v>
      </c>
      <c r="M12"/>
      <c r="N12"/>
    </row>
    <row r="13" spans="1:16" s="145" customFormat="1" ht="18.75" customHeight="1">
      <c r="A13" s="1007" t="s">
        <v>626</v>
      </c>
      <c r="B13" s="1008">
        <v>3070768143.7399998</v>
      </c>
      <c r="C13" s="1008">
        <v>3418154271.48</v>
      </c>
      <c r="D13" s="1008">
        <v>3820529252.0700002</v>
      </c>
      <c r="E13" s="1008">
        <v>4192699163.9499998</v>
      </c>
      <c r="F13" s="1008">
        <f>+'Resumen '!E82</f>
        <v>1115402688.22</v>
      </c>
      <c r="G13" s="1009">
        <f t="shared" si="0"/>
        <v>15617553519.459997</v>
      </c>
      <c r="H13" s="1010">
        <f>+Tabla35[[#This Row],[Total]]/$G$16</f>
        <v>3.8332101637933914E-2</v>
      </c>
      <c r="K13" s="184"/>
      <c r="L13" s="706">
        <f t="shared" si="1"/>
        <v>3397.3175454400002</v>
      </c>
      <c r="M13"/>
      <c r="N13"/>
    </row>
    <row r="14" spans="1:16" s="145" customFormat="1" ht="18.75" customHeight="1">
      <c r="A14" s="1007" t="s">
        <v>627</v>
      </c>
      <c r="B14" s="1008">
        <v>660867082.09000003</v>
      </c>
      <c r="C14" s="1008">
        <v>744719455.63999999</v>
      </c>
      <c r="D14" s="1008">
        <v>830780103.28999996</v>
      </c>
      <c r="E14" s="1008">
        <v>915668150.03999996</v>
      </c>
      <c r="F14" s="1008">
        <f>+'Resumen '!E83</f>
        <v>245282754.38</v>
      </c>
      <c r="G14" s="1009">
        <f t="shared" si="0"/>
        <v>3397317545.4400001</v>
      </c>
      <c r="H14" s="1010">
        <f>+Tabla35[[#This Row],[Total]]/$G$16</f>
        <v>8.3384584714805594E-3</v>
      </c>
      <c r="K14" s="184"/>
      <c r="L14" s="706">
        <f t="shared" si="1"/>
        <v>1698.6908883399999</v>
      </c>
      <c r="M14" s="706">
        <f>+L13+L14</f>
        <v>5096.0084337799999</v>
      </c>
      <c r="N14"/>
      <c r="O14"/>
      <c r="P14"/>
    </row>
    <row r="15" spans="1:16" s="145" customFormat="1" ht="18.75" customHeight="1">
      <c r="A15" s="1007" t="s">
        <v>628</v>
      </c>
      <c r="B15" s="1011">
        <v>330441648.19999999</v>
      </c>
      <c r="C15" s="1011">
        <v>372362585.42000002</v>
      </c>
      <c r="D15" s="1011">
        <v>415402047.5</v>
      </c>
      <c r="E15" s="1011">
        <v>457843066.76999998</v>
      </c>
      <c r="F15" s="1008">
        <f>+'Resumen '!E84</f>
        <v>122641540.45</v>
      </c>
      <c r="G15" s="1009">
        <f t="shared" si="0"/>
        <v>1698690888.3399999</v>
      </c>
      <c r="H15" s="1010">
        <f>+Tabla35[[#This Row],[Total]]/$G$16</f>
        <v>4.1693080610958949E-3</v>
      </c>
      <c r="K15" s="184"/>
      <c r="L15" s="706">
        <f t="shared" si="1"/>
        <v>407427.5307671802</v>
      </c>
      <c r="M15"/>
      <c r="N15"/>
      <c r="O15"/>
      <c r="P15"/>
    </row>
    <row r="16" spans="1:16" s="145" customFormat="1" ht="18.75" customHeight="1">
      <c r="A16" s="1012" t="s">
        <v>90</v>
      </c>
      <c r="B16" s="1009">
        <f t="shared" ref="B16:F16" si="2">SUM(B7:B15)</f>
        <v>80245785891.580017</v>
      </c>
      <c r="C16" s="1009">
        <f t="shared" si="2"/>
        <v>89113603543.489975</v>
      </c>
      <c r="D16" s="1009">
        <f t="shared" si="2"/>
        <v>99668069831.23999</v>
      </c>
      <c r="E16" s="1009">
        <f t="shared" si="2"/>
        <v>109335134778.33</v>
      </c>
      <c r="F16" s="1009">
        <f t="shared" si="2"/>
        <v>29064936722.540005</v>
      </c>
      <c r="G16" s="1009">
        <f>SUM(G7:G15)</f>
        <v>407427530767.18018</v>
      </c>
      <c r="H16" s="1013">
        <f>+Tabla35[[#This Row],[Total]]/$G$16</f>
        <v>1</v>
      </c>
      <c r="L16" s="706">
        <f>+F17/1000000</f>
        <v>0</v>
      </c>
      <c r="M16"/>
      <c r="N16"/>
      <c r="O16"/>
      <c r="P16"/>
    </row>
    <row r="17" spans="5:11" ht="18" customHeight="1"/>
    <row r="18" spans="5:11" ht="14.25" customHeight="1">
      <c r="E18" s="35"/>
      <c r="F18" s="35"/>
      <c r="G18" s="35"/>
      <c r="H18" s="35"/>
      <c r="I18" s="35"/>
      <c r="J18" s="35"/>
      <c r="K18">
        <f>+F16-'Resumen '!E85</f>
        <v>0</v>
      </c>
    </row>
    <row r="19" spans="5:11">
      <c r="E19" s="35"/>
      <c r="F19" s="35"/>
      <c r="G19" s="35"/>
      <c r="H19" s="35"/>
      <c r="I19" s="35"/>
      <c r="J19" s="35"/>
    </row>
    <row r="20" spans="5:11" ht="14.25" customHeight="1"/>
    <row r="21" spans="5:11" ht="14.25" customHeight="1"/>
    <row r="22" spans="5:11" ht="64.5" customHeight="1"/>
    <row r="23" spans="5:11" ht="14.25" customHeight="1"/>
    <row r="24" spans="5:11" ht="14.25" customHeight="1"/>
    <row r="25" spans="5:11" ht="14.25" customHeight="1"/>
    <row r="26" spans="5:11" ht="14.25" customHeight="1"/>
    <row r="27" spans="5:11" ht="14.25" customHeight="1"/>
    <row r="28" spans="5:11" ht="14.25" customHeight="1"/>
    <row r="29" spans="5:11" ht="14.25" customHeight="1"/>
    <row r="30" spans="5:11" ht="14.25" customHeight="1"/>
    <row r="31" spans="5:11" ht="14.25" customHeight="1"/>
    <row r="32" spans="5:11" ht="14.25" customHeight="1"/>
    <row r="33" ht="14.25" customHeight="1"/>
    <row r="41" ht="58.5" customHeight="1"/>
    <row r="42" ht="98.25" customHeight="1"/>
  </sheetData>
  <mergeCells count="3">
    <mergeCell ref="A1:J1"/>
    <mergeCell ref="A2:J2"/>
    <mergeCell ref="A4:J4"/>
  </mergeCells>
  <phoneticPr fontId="262" type="noConversion"/>
  <conditionalFormatting sqref="B7:F15">
    <cfRule type="cellIs" dxfId="11" priority="4"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2">
    <tabColor theme="8" tint="-0.249977111117893"/>
    <pageSetUpPr fitToPage="1"/>
  </sheetPr>
  <dimension ref="A1:J85"/>
  <sheetViews>
    <sheetView showGridLines="0" view="pageBreakPreview" zoomScale="55" zoomScaleNormal="100" zoomScaleSheetLayoutView="55" workbookViewId="0">
      <pane ySplit="6" topLeftCell="A7" activePane="bottomLeft" state="frozen"/>
      <selection pane="bottomLeft" activeCell="I8" sqref="I8"/>
    </sheetView>
  </sheetViews>
  <sheetFormatPr defaultColWidth="11.42578125" defaultRowHeight="15"/>
  <cols>
    <col min="1" max="1" width="33" style="36" customWidth="1"/>
    <col min="2" max="2" width="32.140625" style="36" bestFit="1" customWidth="1"/>
    <col min="3" max="4" width="31.5703125" style="36" bestFit="1" customWidth="1"/>
    <col min="5" max="5" width="33.42578125" style="58" bestFit="1" customWidth="1"/>
    <col min="6" max="6" width="32.28515625" style="58" bestFit="1" customWidth="1"/>
    <col min="7" max="7" width="34.42578125" style="36" bestFit="1" customWidth="1"/>
    <col min="8" max="8" width="11.42578125" style="36"/>
    <col min="9" max="9" width="50" style="36" customWidth="1"/>
    <col min="10" max="16384" width="11.42578125" style="36"/>
  </cols>
  <sheetData>
    <row r="1" spans="1:10" s="244" customFormat="1" ht="57.75" customHeight="1">
      <c r="A1" s="1547" t="s">
        <v>629</v>
      </c>
      <c r="B1" s="1547"/>
      <c r="C1" s="1547"/>
      <c r="D1" s="1547"/>
      <c r="E1" s="1547"/>
      <c r="F1" s="1547"/>
      <c r="G1" s="1547"/>
    </row>
    <row r="2" spans="1:10" s="244" customFormat="1" ht="31.5">
      <c r="A2" s="1547" t="str">
        <f>+'Resumen '!O1</f>
        <v>Período:  Diciembre 2009 - Marzo 2026</v>
      </c>
      <c r="B2" s="1547"/>
      <c r="C2" s="1547"/>
      <c r="D2" s="1547"/>
      <c r="E2" s="1547"/>
      <c r="F2" s="1547"/>
      <c r="G2" s="1547"/>
    </row>
    <row r="3" spans="1:10" ht="12" customHeight="1">
      <c r="A3" s="288"/>
      <c r="B3" s="288"/>
      <c r="C3" s="288"/>
      <c r="D3" s="288"/>
    </row>
    <row r="4" spans="1:10" ht="372" customHeight="1">
      <c r="A4" s="1548" t="s">
        <v>1009</v>
      </c>
      <c r="B4" s="1549"/>
      <c r="C4" s="1549"/>
      <c r="D4" s="1549"/>
      <c r="E4" s="1549"/>
      <c r="F4" s="1549"/>
      <c r="G4" s="1549"/>
    </row>
    <row r="5" spans="1:10" ht="10.5" customHeight="1">
      <c r="A5" s="288" t="s">
        <v>1</v>
      </c>
      <c r="B5" s="288"/>
      <c r="C5" s="288"/>
      <c r="D5" s="288"/>
    </row>
    <row r="6" spans="1:10" s="565" customFormat="1" ht="27" customHeight="1">
      <c r="A6" s="560" t="s">
        <v>630</v>
      </c>
      <c r="B6" s="561" t="s">
        <v>152</v>
      </c>
      <c r="C6" s="561" t="s">
        <v>428</v>
      </c>
      <c r="D6" s="561" t="s">
        <v>429</v>
      </c>
      <c r="E6" s="561" t="s">
        <v>240</v>
      </c>
      <c r="F6" s="562" t="s">
        <v>970</v>
      </c>
      <c r="G6" s="563" t="s">
        <v>90</v>
      </c>
      <c r="H6" s="564"/>
    </row>
    <row r="7" spans="1:10" s="566" customFormat="1" ht="18.75">
      <c r="A7" s="1014" t="s">
        <v>631</v>
      </c>
      <c r="B7" s="1015">
        <v>21133960278.52</v>
      </c>
      <c r="C7" s="1015">
        <v>23761158668.84</v>
      </c>
      <c r="D7" s="1015">
        <v>26307149985.470001</v>
      </c>
      <c r="E7" s="1015">
        <v>28854432128.099998</v>
      </c>
      <c r="F7" s="1016">
        <f>+'Resumen '!H75</f>
        <v>2692543002.75</v>
      </c>
      <c r="G7" s="1017">
        <f t="shared" ref="G7:G21" si="0">SUM(B7:F7)</f>
        <v>102749244063.67999</v>
      </c>
      <c r="H7" s="564"/>
      <c r="J7" s="658">
        <f>+Tabla36[[#This Row],[Total]]/1000000</f>
        <v>102749.24406367999</v>
      </c>
    </row>
    <row r="8" spans="1:10" s="566" customFormat="1" ht="18.75">
      <c r="A8" s="1014" t="s">
        <v>632</v>
      </c>
      <c r="B8" s="1015">
        <v>15142864075.59</v>
      </c>
      <c r="C8" s="1015">
        <v>16944321974.73</v>
      </c>
      <c r="D8" s="1015">
        <v>18574520728.369999</v>
      </c>
      <c r="E8" s="1015">
        <v>20429349677.349998</v>
      </c>
      <c r="F8" s="1016">
        <f>+'Resumen '!H76</f>
        <v>1911758676.5699999</v>
      </c>
      <c r="G8" s="1017">
        <f t="shared" si="0"/>
        <v>73002815132.610016</v>
      </c>
      <c r="H8" s="564"/>
      <c r="J8" s="658">
        <f>+Tabla36[[#This Row],[Total]]/1000000</f>
        <v>73002.81513261002</v>
      </c>
    </row>
    <row r="9" spans="1:10" s="566" customFormat="1" ht="18.75">
      <c r="A9" s="1014" t="s">
        <v>633</v>
      </c>
      <c r="B9" s="1015">
        <v>13013729587.18</v>
      </c>
      <c r="C9" s="1015">
        <v>14701970341.059999</v>
      </c>
      <c r="D9" s="1015">
        <v>16494263877.709999</v>
      </c>
      <c r="E9" s="1015">
        <v>18246418972.82</v>
      </c>
      <c r="F9" s="1016">
        <f>+'Resumen '!H77</f>
        <v>1708837492.23</v>
      </c>
      <c r="G9" s="1017">
        <f t="shared" si="0"/>
        <v>64165220271</v>
      </c>
      <c r="H9" s="564"/>
      <c r="J9" s="658">
        <f>+Tabla36[[#This Row],[Total]]/1000000</f>
        <v>64165.220270999998</v>
      </c>
    </row>
    <row r="10" spans="1:10" s="566" customFormat="1" ht="18.75">
      <c r="A10" s="1014" t="s">
        <v>634</v>
      </c>
      <c r="B10" s="1015">
        <v>12570028697.83</v>
      </c>
      <c r="C10" s="1015">
        <v>13887348136.860001</v>
      </c>
      <c r="D10" s="1015">
        <v>15841462403.57</v>
      </c>
      <c r="E10" s="1015">
        <v>17782608057.52</v>
      </c>
      <c r="F10" s="1016">
        <f>+'Resumen '!H78</f>
        <v>1688407285.71</v>
      </c>
      <c r="G10" s="1017">
        <f t="shared" si="0"/>
        <v>61769854581.489998</v>
      </c>
      <c r="J10" s="658">
        <f>+Tabla36[[#This Row],[Total]]/1000000</f>
        <v>61769.854581489999</v>
      </c>
    </row>
    <row r="11" spans="1:10" s="566" customFormat="1" ht="18.75">
      <c r="A11" s="1014" t="s">
        <v>635</v>
      </c>
      <c r="B11" s="1015">
        <v>10637508913.700001</v>
      </c>
      <c r="C11" s="1015">
        <v>12015726917.77</v>
      </c>
      <c r="D11" s="1015">
        <v>13536130550.85</v>
      </c>
      <c r="E11" s="1015">
        <v>14284633271.77</v>
      </c>
      <c r="F11" s="1016">
        <f>+'Resumen '!H79</f>
        <v>1209495696.54</v>
      </c>
      <c r="G11" s="1017">
        <f t="shared" si="0"/>
        <v>51683495350.629997</v>
      </c>
      <c r="J11" s="658">
        <f>+Tabla36[[#This Row],[Total]]/1000000</f>
        <v>51683.495350630001</v>
      </c>
    </row>
    <row r="12" spans="1:10" s="566" customFormat="1" ht="18.75">
      <c r="A12" s="1014" t="s">
        <v>538</v>
      </c>
      <c r="B12" s="1015">
        <v>3741208489.0300002</v>
      </c>
      <c r="C12" s="1015">
        <v>3130204689.73</v>
      </c>
      <c r="D12" s="1015">
        <v>3399884093.4499998</v>
      </c>
      <c r="E12" s="1015">
        <v>3696678817.6599998</v>
      </c>
      <c r="F12" s="1016">
        <f>+'Resumen '!H80</f>
        <v>321673836.81</v>
      </c>
      <c r="G12" s="1017">
        <f t="shared" si="0"/>
        <v>14289649926.679998</v>
      </c>
      <c r="J12" s="658">
        <f>+Tabla36[[#This Row],[Total]]/1000000</f>
        <v>14289.649926679998</v>
      </c>
    </row>
    <row r="13" spans="1:10" s="566" customFormat="1" ht="18.75">
      <c r="A13" s="1014" t="s">
        <v>636</v>
      </c>
      <c r="B13" s="1015">
        <v>471821207.45999998</v>
      </c>
      <c r="C13" s="1015">
        <v>504301157.47000003</v>
      </c>
      <c r="D13" s="1015">
        <v>534668410.19</v>
      </c>
      <c r="E13" s="1015">
        <v>1899872620.1600001</v>
      </c>
      <c r="F13" s="1016">
        <f>+'Resumen '!H81</f>
        <v>166009026.78</v>
      </c>
      <c r="G13" s="1017">
        <f t="shared" si="0"/>
        <v>3576672422.0600004</v>
      </c>
      <c r="J13" s="658">
        <f>+Tabla36[[#This Row],[Total]]/1000000</f>
        <v>3576.6724220600004</v>
      </c>
    </row>
    <row r="14" spans="1:10" s="566" customFormat="1" ht="18.75">
      <c r="A14" s="1014" t="s">
        <v>637</v>
      </c>
      <c r="B14" s="1015">
        <v>537390142.97000003</v>
      </c>
      <c r="C14" s="1015">
        <v>598183649.45000005</v>
      </c>
      <c r="D14" s="1015">
        <v>668602213.62</v>
      </c>
      <c r="E14" s="1015">
        <v>915668150.03999996</v>
      </c>
      <c r="F14" s="1016">
        <f>+'Resumen '!H82</f>
        <v>85693189.769999996</v>
      </c>
      <c r="G14" s="1017">
        <f t="shared" si="0"/>
        <v>2805537345.8499999</v>
      </c>
      <c r="H14" s="567"/>
      <c r="J14" s="658">
        <f>+Tabla36[[#This Row],[Total]]/1000000</f>
        <v>2805.5373458499998</v>
      </c>
    </row>
    <row r="15" spans="1:10" s="566" customFormat="1" ht="18.75">
      <c r="A15" s="1014" t="s">
        <v>638</v>
      </c>
      <c r="B15" s="1015">
        <v>296541693.35000002</v>
      </c>
      <c r="C15" s="1015">
        <v>302866298.23000002</v>
      </c>
      <c r="D15" s="1015">
        <v>314432235.98000002</v>
      </c>
      <c r="E15" s="1015">
        <v>733729129.84000003</v>
      </c>
      <c r="F15" s="1016">
        <f>+'Resumen '!H83</f>
        <v>67821404.359999999</v>
      </c>
      <c r="G15" s="1017">
        <f t="shared" si="0"/>
        <v>1715390761.76</v>
      </c>
      <c r="H15" s="567"/>
      <c r="J15" s="658">
        <f>+Tabla36[[#This Row],[Total]]/1000000</f>
        <v>1715.39076176</v>
      </c>
    </row>
    <row r="16" spans="1:10" s="566" customFormat="1" ht="18.75">
      <c r="A16" s="1014" t="s">
        <v>639</v>
      </c>
      <c r="B16" s="1015">
        <v>151374061.84</v>
      </c>
      <c r="C16" s="1015">
        <v>125458548.02</v>
      </c>
      <c r="D16" s="1015">
        <v>129359342.27</v>
      </c>
      <c r="E16" s="1015">
        <v>695271230.28999996</v>
      </c>
      <c r="F16" s="1016">
        <f>+'Resumen '!H84</f>
        <v>69846389.870000005</v>
      </c>
      <c r="G16" s="1017">
        <f t="shared" si="0"/>
        <v>1171309572.29</v>
      </c>
      <c r="H16" s="568"/>
      <c r="J16" s="658">
        <f>+Tabla36[[#This Row],[Total]]/1000000</f>
        <v>1171.30957229</v>
      </c>
    </row>
    <row r="17" spans="1:10" s="566" customFormat="1" ht="18.75">
      <c r="A17" s="1014" t="s">
        <v>640</v>
      </c>
      <c r="B17" s="1015">
        <v>299922059.91000003</v>
      </c>
      <c r="C17" s="1015">
        <v>328083703.39999998</v>
      </c>
      <c r="D17" s="1015">
        <v>354482585.56999999</v>
      </c>
      <c r="E17" s="1015">
        <v>565874117.35000002</v>
      </c>
      <c r="F17" s="1016">
        <f>+'Resumen '!H85</f>
        <v>50126864.43</v>
      </c>
      <c r="G17" s="1017">
        <f t="shared" si="0"/>
        <v>1598489330.6600001</v>
      </c>
      <c r="H17" s="567"/>
      <c r="J17" s="658">
        <f>+Tabla36[[#This Row],[Total]]/1000000</f>
        <v>1598.4893306600002</v>
      </c>
    </row>
    <row r="18" spans="1:10" s="566" customFormat="1" ht="18.75">
      <c r="A18" s="1014" t="s">
        <v>641</v>
      </c>
      <c r="B18" s="1015">
        <v>862196273.07000005</v>
      </c>
      <c r="C18" s="1015">
        <v>1191703556.96</v>
      </c>
      <c r="D18" s="1015">
        <v>1667785704.45</v>
      </c>
      <c r="E18" s="1015">
        <v>457843066.76999998</v>
      </c>
      <c r="F18" s="1016">
        <f>+'Resumen '!H86</f>
        <v>42846103.350000001</v>
      </c>
      <c r="G18" s="1017">
        <f t="shared" si="0"/>
        <v>4222374704.6000004</v>
      </c>
      <c r="H18" s="567"/>
      <c r="J18" s="658">
        <f>+Tabla36[[#This Row],[Total]]/1000000</f>
        <v>4222.3747046000008</v>
      </c>
    </row>
    <row r="19" spans="1:10" s="566" customFormat="1" ht="18.75">
      <c r="A19" s="1014" t="s">
        <v>642</v>
      </c>
      <c r="B19" s="1015">
        <v>395931680.88999999</v>
      </c>
      <c r="C19" s="1015">
        <v>505195760.00999999</v>
      </c>
      <c r="D19" s="1015">
        <v>599145528.95000005</v>
      </c>
      <c r="E19" s="1015">
        <v>384338895.58999997</v>
      </c>
      <c r="F19" s="1016">
        <f>+'Resumen '!H87</f>
        <v>33478153.609999999</v>
      </c>
      <c r="G19" s="1017">
        <f t="shared" si="0"/>
        <v>1918090019.0499997</v>
      </c>
      <c r="H19" s="567"/>
      <c r="J19" s="658">
        <f>+Tabla36[[#This Row],[Total]]/1000000</f>
        <v>1918.0900190499997</v>
      </c>
    </row>
    <row r="20" spans="1:10" s="566" customFormat="1" ht="18.75">
      <c r="A20" s="1014" t="s">
        <v>643</v>
      </c>
      <c r="B20" s="1015">
        <v>660867082.09000003</v>
      </c>
      <c r="C20" s="1015">
        <v>744719455.62</v>
      </c>
      <c r="D20" s="1015">
        <v>830780103.28999996</v>
      </c>
      <c r="E20" s="1015">
        <v>126343168.51000001</v>
      </c>
      <c r="F20" s="1016">
        <f>+'Resumen '!H88</f>
        <v>21341551.969999999</v>
      </c>
      <c r="G20" s="1017">
        <f t="shared" si="0"/>
        <v>2384051361.48</v>
      </c>
      <c r="H20" s="567"/>
      <c r="J20" s="658">
        <f>+Tabla36[[#This Row],[Total]]/1000000</f>
        <v>2384.0513614800002</v>
      </c>
    </row>
    <row r="21" spans="1:10" s="566" customFormat="1" ht="18.75">
      <c r="A21" s="1014" t="s">
        <v>644</v>
      </c>
      <c r="B21" s="1015">
        <v>330441648.19999999</v>
      </c>
      <c r="C21" s="1015">
        <v>372362585.44</v>
      </c>
      <c r="D21" s="1015">
        <v>415402047.5</v>
      </c>
      <c r="E21" s="1015">
        <v>262073474.56</v>
      </c>
      <c r="F21" s="1016">
        <f>+'Resumen '!H89</f>
        <v>23147928.32</v>
      </c>
      <c r="G21" s="1017">
        <f t="shared" si="0"/>
        <v>1403427684.0199997</v>
      </c>
      <c r="H21" s="567"/>
      <c r="J21" s="658">
        <f>+Tabla36[[#This Row],[Total]]/1000000</f>
        <v>1403.4276840199998</v>
      </c>
    </row>
    <row r="22" spans="1:10" s="564" customFormat="1" ht="18.75">
      <c r="A22" s="1018" t="s">
        <v>630</v>
      </c>
      <c r="B22" s="1019">
        <f t="shared" ref="B22:G22" si="1">SUM(B7:B21)</f>
        <v>80245785891.63002</v>
      </c>
      <c r="C22" s="1019">
        <f t="shared" si="1"/>
        <v>89113605443.589981</v>
      </c>
      <c r="D22" s="1019">
        <f t="shared" si="1"/>
        <v>99668069811.23999</v>
      </c>
      <c r="E22" s="1019">
        <f t="shared" si="1"/>
        <v>109335134778.32999</v>
      </c>
      <c r="F22" s="1019">
        <f>SUM(F7:F21)</f>
        <v>10093026603.070002</v>
      </c>
      <c r="G22" s="1019">
        <f t="shared" si="1"/>
        <v>388455622527.85992</v>
      </c>
      <c r="H22" s="567"/>
      <c r="J22" s="658">
        <f>+Tabla36[[#This Row],[Total]]/1000000</f>
        <v>388455.62252785993</v>
      </c>
    </row>
    <row r="23" spans="1:10" s="564" customFormat="1" ht="12.75" customHeight="1">
      <c r="A23" s="1546" t="s">
        <v>645</v>
      </c>
      <c r="B23" s="1546"/>
      <c r="C23" s="1546"/>
      <c r="D23" s="1546"/>
      <c r="E23" s="1546"/>
      <c r="F23" s="1546"/>
      <c r="G23" s="570"/>
      <c r="I23" s="658">
        <f>+F22-'3. PagosXcuentas'!F16</f>
        <v>-18971910119.470001</v>
      </c>
    </row>
    <row r="24" spans="1:10" s="564" customFormat="1" ht="18.75">
      <c r="A24" s="564" t="s">
        <v>646</v>
      </c>
      <c r="E24" s="569"/>
      <c r="G24" s="567"/>
    </row>
    <row r="25" spans="1:10">
      <c r="E25" s="82"/>
      <c r="G25" s="89"/>
    </row>
    <row r="26" spans="1:10">
      <c r="G26" s="89"/>
    </row>
    <row r="27" spans="1:10">
      <c r="G27" s="89"/>
    </row>
    <row r="28" spans="1:10">
      <c r="G28" s="89"/>
    </row>
    <row r="29" spans="1:10">
      <c r="G29" s="89"/>
    </row>
    <row r="30" spans="1:10">
      <c r="G30" s="89"/>
    </row>
    <row r="31" spans="1:10">
      <c r="G31" s="89"/>
    </row>
    <row r="32" spans="1:10">
      <c r="G32" s="89"/>
    </row>
    <row r="33" spans="7:7">
      <c r="G33" s="89"/>
    </row>
    <row r="34" spans="7:7">
      <c r="G34" s="89"/>
    </row>
    <row r="35" spans="7:7">
      <c r="G35" s="89"/>
    </row>
    <row r="36" spans="7:7">
      <c r="G36" s="89"/>
    </row>
    <row r="37" spans="7:7">
      <c r="G37" s="89"/>
    </row>
    <row r="38" spans="7:7">
      <c r="G38" s="89"/>
    </row>
    <row r="39" spans="7:7">
      <c r="G39" s="89"/>
    </row>
    <row r="40" spans="7:7">
      <c r="G40" s="89"/>
    </row>
    <row r="41" spans="7:7">
      <c r="G41" s="89"/>
    </row>
    <row r="42" spans="7:7">
      <c r="G42" s="89"/>
    </row>
    <row r="78" ht="4.5" customHeight="1"/>
    <row r="83" spans="1:6" ht="30" customHeight="1"/>
    <row r="84" spans="1:6" ht="17.25" customHeight="1">
      <c r="A84" s="88" t="s">
        <v>647</v>
      </c>
      <c r="B84" s="321"/>
      <c r="C84" s="321"/>
      <c r="D84" s="321"/>
      <c r="E84" s="99"/>
      <c r="F84" s="99"/>
    </row>
    <row r="85" spans="1:6" ht="20.25" customHeight="1">
      <c r="A85" s="1545" t="s">
        <v>648</v>
      </c>
      <c r="B85" s="1545"/>
      <c r="C85" s="1545"/>
      <c r="D85" s="1545"/>
      <c r="E85" s="1545"/>
      <c r="F85" s="1545"/>
    </row>
  </sheetData>
  <mergeCells count="5">
    <mergeCell ref="A85:F85"/>
    <mergeCell ref="A23:F23"/>
    <mergeCell ref="A2:G2"/>
    <mergeCell ref="A1:G1"/>
    <mergeCell ref="A4:G4"/>
  </mergeCells>
  <phoneticPr fontId="262" type="noConversion"/>
  <conditionalFormatting sqref="B7:G21">
    <cfRule type="cellIs" dxfId="10" priority="1" operator="equal">
      <formula>0</formula>
    </cfRule>
  </conditionalFormatting>
  <conditionalFormatting sqref="F7:F21">
    <cfRule type="cellIs" dxfId="9" priority="3" operator="equal">
      <formula>0</formula>
    </cfRule>
    <cfRule type="cellIs" dxfId="8" priority="4"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3">
    <tabColor theme="8" tint="-0.249977111117893"/>
    <pageSetUpPr fitToPage="1"/>
  </sheetPr>
  <dimension ref="A1:M170"/>
  <sheetViews>
    <sheetView showGridLines="0" view="pageBreakPreview" zoomScale="55" zoomScaleNormal="100" zoomScaleSheetLayoutView="55" workbookViewId="0">
      <pane ySplit="1" topLeftCell="A2" activePane="bottomLeft" state="frozen"/>
      <selection activeCell="A6" sqref="A6:J27"/>
      <selection pane="bottomLeft" activeCell="G7" sqref="G7"/>
    </sheetView>
  </sheetViews>
  <sheetFormatPr defaultColWidth="11.42578125" defaultRowHeight="22.5" customHeight="1"/>
  <cols>
    <col min="1" max="1" width="20.140625" style="20" customWidth="1"/>
    <col min="2" max="2" width="32.7109375" style="72" customWidth="1"/>
    <col min="3" max="3" width="22.85546875" style="72" customWidth="1"/>
    <col min="4" max="4" width="32" style="72" customWidth="1"/>
    <col min="5" max="5" width="28" style="72" customWidth="1"/>
    <col min="6" max="6" width="24.7109375" style="20" bestFit="1" customWidth="1"/>
    <col min="7" max="7" width="44" style="20" customWidth="1"/>
    <col min="8"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46" customFormat="1" ht="81" customHeight="1">
      <c r="A1" s="1553" t="s">
        <v>649</v>
      </c>
      <c r="B1" s="1553"/>
      <c r="C1" s="1553"/>
      <c r="D1" s="1553"/>
      <c r="E1" s="1553"/>
      <c r="F1" s="1553"/>
      <c r="G1" s="1553"/>
      <c r="H1" s="1553"/>
      <c r="I1" s="1553"/>
      <c r="J1" s="1553"/>
      <c r="K1" s="1553"/>
      <c r="L1" s="245"/>
    </row>
    <row r="2" spans="1:13" ht="34.5" customHeight="1">
      <c r="A2" s="1554" t="s">
        <v>650</v>
      </c>
      <c r="B2" s="1554"/>
      <c r="C2" s="1554"/>
      <c r="D2" s="1554"/>
      <c r="E2" s="1554"/>
      <c r="F2" s="1554"/>
      <c r="G2" s="1554"/>
      <c r="H2" s="1554"/>
      <c r="I2" s="1554"/>
      <c r="J2" s="1554"/>
      <c r="K2" s="1554"/>
      <c r="L2" s="132"/>
      <c r="M2" s="246"/>
    </row>
    <row r="3" spans="1:13" ht="5.25" customHeight="1">
      <c r="A3" s="1550"/>
      <c r="B3" s="1550"/>
      <c r="C3" s="1550"/>
      <c r="D3" s="1550"/>
      <c r="E3" s="1550"/>
      <c r="F3" s="1550"/>
      <c r="G3" s="1550"/>
      <c r="H3" s="1550"/>
      <c r="I3" s="1550"/>
      <c r="J3" s="1550"/>
      <c r="K3" s="1550"/>
      <c r="L3" s="27"/>
      <c r="M3" s="246"/>
    </row>
    <row r="4" spans="1:13" ht="259.5" customHeight="1">
      <c r="A4" s="1555" t="s">
        <v>1010</v>
      </c>
      <c r="B4" s="1555"/>
      <c r="C4" s="1555"/>
      <c r="D4" s="1555"/>
      <c r="E4" s="1555"/>
      <c r="F4" s="1555"/>
      <c r="G4" s="1555"/>
      <c r="H4" s="1555"/>
      <c r="I4" s="1555"/>
      <c r="J4" s="1555"/>
      <c r="K4" s="1555"/>
      <c r="L4" s="27"/>
      <c r="M4" s="246"/>
    </row>
    <row r="5" spans="1:13" ht="13.5" customHeight="1">
      <c r="A5" s="1555"/>
      <c r="B5" s="1555"/>
      <c r="C5" s="1555"/>
      <c r="D5" s="1555"/>
      <c r="E5" s="1555"/>
      <c r="F5" s="1555"/>
      <c r="G5" s="1555"/>
      <c r="H5" s="1555"/>
      <c r="I5" s="1555"/>
      <c r="J5" s="1555"/>
      <c r="K5" s="1555"/>
      <c r="L5" s="27"/>
      <c r="M5" s="246"/>
    </row>
    <row r="6" spans="1:13" s="233" customFormat="1" ht="81" customHeight="1">
      <c r="A6" s="659" t="s">
        <v>99</v>
      </c>
      <c r="B6" s="660" t="s">
        <v>651</v>
      </c>
      <c r="C6" s="660" t="s">
        <v>652</v>
      </c>
      <c r="D6" s="660" t="s">
        <v>653</v>
      </c>
      <c r="E6" s="661" t="s">
        <v>654</v>
      </c>
      <c r="I6" s="16"/>
      <c r="M6" s="246"/>
    </row>
    <row r="7" spans="1:13" customFormat="1" ht="23.25">
      <c r="A7" s="1020">
        <v>2018</v>
      </c>
      <c r="B7" s="1021">
        <v>599976.12957899994</v>
      </c>
      <c r="C7" s="1022"/>
      <c r="D7" s="1021">
        <v>4208088.5887633208</v>
      </c>
      <c r="E7" s="1023">
        <f t="shared" ref="E7:E15" si="0">B7/D7</f>
        <v>0.14257687710783717</v>
      </c>
      <c r="F7" s="80"/>
      <c r="G7" s="80"/>
      <c r="H7" s="80"/>
      <c r="J7" s="20"/>
      <c r="M7" s="246"/>
    </row>
    <row r="8" spans="1:13" customFormat="1" ht="23.25">
      <c r="A8" s="1020">
        <v>2019</v>
      </c>
      <c r="B8" s="1021">
        <f>707666437209/1000000</f>
        <v>707666.437209</v>
      </c>
      <c r="C8" s="1022">
        <f t="shared" ref="C8:C15" si="1">B8/B7-1</f>
        <v>0.1794909869257062</v>
      </c>
      <c r="D8" s="1021">
        <v>4572738.1177586773</v>
      </c>
      <c r="E8" s="1023">
        <f t="shared" si="0"/>
        <v>0.15475770074404829</v>
      </c>
      <c r="F8" s="80"/>
      <c r="G8" s="80"/>
      <c r="H8" s="80"/>
      <c r="J8" s="20"/>
      <c r="M8" s="246"/>
    </row>
    <row r="9" spans="1:13" customFormat="1" ht="23.25">
      <c r="A9" s="1020">
        <v>2020</v>
      </c>
      <c r="B9" s="1021">
        <v>820942.24981800001</v>
      </c>
      <c r="C9" s="1022">
        <f t="shared" si="1"/>
        <v>0.16006949977132434</v>
      </c>
      <c r="D9" s="1021">
        <v>4439813.9765264746</v>
      </c>
      <c r="E9" s="1023">
        <f t="shared" si="0"/>
        <v>0.18490465009533372</v>
      </c>
      <c r="F9" s="80"/>
      <c r="G9" s="80"/>
      <c r="H9" s="80"/>
      <c r="J9" s="20"/>
      <c r="M9" s="246"/>
    </row>
    <row r="10" spans="1:13" customFormat="1" ht="23.25">
      <c r="A10" s="1024">
        <v>2021</v>
      </c>
      <c r="B10" s="1021">
        <v>960567.11641200003</v>
      </c>
      <c r="C10" s="1022">
        <f t="shared" si="1"/>
        <v>0.17007879253985814</v>
      </c>
      <c r="D10" s="1021">
        <v>5427464.1189651676</v>
      </c>
      <c r="E10" s="1023">
        <f t="shared" si="0"/>
        <v>0.17698267466301509</v>
      </c>
      <c r="F10" s="80"/>
      <c r="G10" s="80"/>
      <c r="H10" s="80"/>
      <c r="J10" s="20"/>
      <c r="M10" s="246"/>
    </row>
    <row r="11" spans="1:13" ht="23.25">
      <c r="A11" s="1024">
        <v>2022</v>
      </c>
      <c r="B11" s="1021">
        <v>1062302.305562</v>
      </c>
      <c r="C11" s="1022">
        <f t="shared" si="1"/>
        <v>0.10591158848952764</v>
      </c>
      <c r="D11" s="1021">
        <v>6257295.2027097438</v>
      </c>
      <c r="E11" s="1023">
        <f t="shared" si="0"/>
        <v>0.16977020759736031</v>
      </c>
      <c r="F11" s="28"/>
      <c r="G11" s="28"/>
      <c r="H11" s="28"/>
      <c r="I11"/>
      <c r="K11"/>
    </row>
    <row r="12" spans="1:13" ht="23.25">
      <c r="A12" s="1024">
        <v>2023</v>
      </c>
      <c r="B12" s="1021">
        <v>1213344.006122</v>
      </c>
      <c r="C12" s="1022">
        <f t="shared" si="1"/>
        <v>0.14218335003998028</v>
      </c>
      <c r="D12" s="1021">
        <v>6764533.2958832569</v>
      </c>
      <c r="E12" s="1023">
        <f t="shared" si="0"/>
        <v>0.17936847274599327</v>
      </c>
      <c r="F12" s="28"/>
      <c r="G12" s="28"/>
      <c r="H12" s="28"/>
      <c r="I12"/>
      <c r="K12"/>
    </row>
    <row r="13" spans="1:13" ht="23.25">
      <c r="A13" s="1024">
        <v>2024</v>
      </c>
      <c r="B13" s="1021">
        <v>1397051.0850722701</v>
      </c>
      <c r="C13" s="1022">
        <f t="shared" si="1"/>
        <v>0.15140560139858517</v>
      </c>
      <c r="D13" s="1319">
        <v>7402888.4910161505</v>
      </c>
      <c r="E13" s="1023">
        <f t="shared" si="0"/>
        <v>0.18871702400592355</v>
      </c>
      <c r="F13" s="28"/>
      <c r="G13" s="28"/>
      <c r="H13" s="28"/>
      <c r="I13"/>
      <c r="K13"/>
      <c r="M13" s="233"/>
    </row>
    <row r="14" spans="1:13" ht="23.25">
      <c r="A14" s="1024">
        <v>2025</v>
      </c>
      <c r="B14" s="1021">
        <v>1599685.5746889999</v>
      </c>
      <c r="C14" s="1022">
        <f t="shared" si="1"/>
        <v>0.14504443808956879</v>
      </c>
      <c r="D14" s="1319">
        <v>7897551.2999999998</v>
      </c>
      <c r="E14" s="1023">
        <f>B14/D14</f>
        <v>0.20255462914042735</v>
      </c>
      <c r="F14" s="28"/>
      <c r="G14" s="28"/>
      <c r="H14" s="28"/>
      <c r="I14"/>
      <c r="K14"/>
      <c r="M14" s="233"/>
    </row>
    <row r="15" spans="1:13" ht="23.25">
      <c r="A15" s="1024" t="s">
        <v>970</v>
      </c>
      <c r="B15" s="1021">
        <f>+'Resumen '!B62/1000000</f>
        <v>1631311.3651313579</v>
      </c>
      <c r="C15" s="1022">
        <f t="shared" si="1"/>
        <v>1.9770004145037268E-2</v>
      </c>
      <c r="D15" s="1264">
        <v>7897551.2999999998</v>
      </c>
      <c r="E15" s="1023">
        <f t="shared" si="0"/>
        <v>0.20655913499813011</v>
      </c>
      <c r="F15" s="28"/>
      <c r="G15" s="28"/>
      <c r="H15" s="28"/>
    </row>
    <row r="16" spans="1:13" ht="78" customHeight="1">
      <c r="A16" s="1551" t="s">
        <v>957</v>
      </c>
      <c r="B16" s="1552"/>
      <c r="C16" s="1552"/>
      <c r="D16" s="1552"/>
      <c r="E16" s="1552"/>
      <c r="L16" s="21"/>
    </row>
    <row r="19" spans="13:13" ht="39.75" customHeight="1"/>
    <row r="20" spans="13:13" ht="39.75" customHeight="1"/>
    <row r="21" spans="13:13" ht="39.75" customHeight="1"/>
    <row r="22" spans="13:13" ht="39.75" customHeight="1"/>
    <row r="23" spans="13:13" ht="39.75" customHeight="1"/>
    <row r="24" spans="13:13" ht="22.5" customHeight="1">
      <c r="M24"/>
    </row>
    <row r="25" spans="13:13" ht="22.5" customHeight="1">
      <c r="M25"/>
    </row>
    <row r="26" spans="13:13" ht="22.5" customHeight="1">
      <c r="M26"/>
    </row>
    <row r="27" spans="13:13" ht="22.5" customHeight="1">
      <c r="M27"/>
    </row>
    <row r="28" spans="13:13" ht="22.5" customHeight="1">
      <c r="M28"/>
    </row>
    <row r="29" spans="13:13" ht="22.5" customHeight="1">
      <c r="M29" s="14"/>
    </row>
    <row r="30" spans="13:13" ht="22.5" customHeight="1">
      <c r="M30" s="14"/>
    </row>
    <row r="31" spans="13:13" ht="22.5" customHeight="1">
      <c r="M31" s="14"/>
    </row>
    <row r="32" spans="13:13" ht="22.5" customHeight="1">
      <c r="M32" s="14" t="e">
        <f>+Tabla40[[#This Row],[Producto Interno Bruto (PIB) 
(RD$ Millones)*]]-'Resumen '!B63/1000000</f>
        <v>#VALUE!</v>
      </c>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row r="170" spans="13:13" ht="22.5" customHeight="1">
      <c r="M170" s="14"/>
    </row>
  </sheetData>
  <mergeCells count="5">
    <mergeCell ref="A3:K3"/>
    <mergeCell ref="A16:E16"/>
    <mergeCell ref="A1:K1"/>
    <mergeCell ref="A2:K2"/>
    <mergeCell ref="A4:K5"/>
  </mergeCells>
  <conditionalFormatting sqref="C7:C15">
    <cfRule type="cellIs" dxfId="7"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O22"/>
  <sheetViews>
    <sheetView showGridLines="0" view="pageBreakPreview" zoomScale="70" zoomScaleNormal="85" zoomScaleSheetLayoutView="70" workbookViewId="0">
      <selection activeCell="A5" sqref="A5"/>
    </sheetView>
  </sheetViews>
  <sheetFormatPr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5" ht="68.25" customHeight="1">
      <c r="A1" s="1558" t="s">
        <v>655</v>
      </c>
      <c r="B1" s="1558"/>
      <c r="C1" s="1558"/>
      <c r="D1" s="1558"/>
      <c r="E1" s="1558"/>
      <c r="F1" s="1558"/>
      <c r="G1" s="1558"/>
      <c r="H1" s="1558"/>
      <c r="I1" s="1558"/>
    </row>
    <row r="2" spans="1:15" ht="28.5" customHeight="1">
      <c r="A2" s="1557" t="str">
        <f>+'Resumen '!O3</f>
        <v>Período: Marzo 2026</v>
      </c>
      <c r="B2" s="1557"/>
      <c r="C2" s="1557"/>
      <c r="D2" s="1557"/>
      <c r="E2" s="1557"/>
      <c r="F2" s="1557"/>
      <c r="G2" s="1557"/>
      <c r="H2" s="1557"/>
      <c r="I2" s="1557"/>
    </row>
    <row r="3" spans="1:15" ht="16.5" customHeight="1">
      <c r="A3" s="1556"/>
      <c r="B3" s="1556"/>
      <c r="C3" s="1556"/>
      <c r="D3" s="1556"/>
      <c r="E3" s="194"/>
      <c r="K3" s="17">
        <v>1216548067171.46</v>
      </c>
      <c r="L3" s="17">
        <v>90103863810.350006</v>
      </c>
      <c r="M3" s="17">
        <v>51445078531.429993</v>
      </c>
      <c r="N3" s="17">
        <v>937236947.13999999</v>
      </c>
      <c r="O3" s="17">
        <v>170279099684.341</v>
      </c>
    </row>
    <row r="4" spans="1:15" ht="214.5" customHeight="1">
      <c r="A4" s="1559" t="s">
        <v>1011</v>
      </c>
      <c r="B4" s="1559"/>
      <c r="C4" s="1559"/>
      <c r="D4" s="1559"/>
      <c r="E4" s="1559"/>
      <c r="F4" s="1559"/>
      <c r="G4" s="1559"/>
      <c r="H4" s="1559"/>
      <c r="I4" s="1559"/>
    </row>
    <row r="5" spans="1:15" s="51" customFormat="1" ht="36.75" customHeight="1">
      <c r="A5" s="286" t="s">
        <v>615</v>
      </c>
      <c r="B5" s="287" t="s">
        <v>90</v>
      </c>
      <c r="C5" s="426" t="s">
        <v>100</v>
      </c>
      <c r="D5" s="50"/>
      <c r="F5" s="50"/>
      <c r="L5" s="627"/>
    </row>
    <row r="6" spans="1:15" ht="19.5" customHeight="1">
      <c r="A6" s="1025" t="s">
        <v>656</v>
      </c>
      <c r="B6" s="1026">
        <f>+'Resumen '!B89</f>
        <v>1297546991448.1799</v>
      </c>
      <c r="C6" s="559">
        <f>+Tabla318[[#This Row],[Total]]/$B$11</f>
        <v>0.79540118409197602</v>
      </c>
      <c r="D6" s="26"/>
      <c r="F6" s="26"/>
      <c r="L6" s="628">
        <f>+Tabla318[[#This Row],[Total]]/1000000</f>
        <v>1297546.9914481798</v>
      </c>
    </row>
    <row r="7" spans="1:15" ht="19.5" customHeight="1">
      <c r="A7" s="1025" t="s">
        <v>657</v>
      </c>
      <c r="B7" s="1026">
        <f>+'Resumen '!B90</f>
        <v>95634277412.399994</v>
      </c>
      <c r="C7" s="559">
        <f>+Tabla318[[#This Row],[Total]]/$B$11</f>
        <v>5.8624171606074263E-2</v>
      </c>
      <c r="F7" s="43"/>
      <c r="L7" s="628">
        <f>+Tabla318[[#This Row],[Total]]/1000000</f>
        <v>95634.277412399999</v>
      </c>
    </row>
    <row r="8" spans="1:15" ht="19.5" customHeight="1">
      <c r="A8" s="1025" t="s">
        <v>658</v>
      </c>
      <c r="B8" s="1026">
        <f>+'Resumen '!B91</f>
        <v>52012415594.110001</v>
      </c>
      <c r="C8" s="559">
        <f>+Tabla318[[#This Row],[Total]]/$B$11</f>
        <v>3.1883806308136531E-2</v>
      </c>
      <c r="D8" s="44"/>
      <c r="F8" s="43"/>
      <c r="L8" s="628">
        <f>+Tabla318[[#This Row],[Total]]/1000000</f>
        <v>52012.415594110003</v>
      </c>
    </row>
    <row r="9" spans="1:15" ht="19.5" customHeight="1">
      <c r="A9" s="1025" t="s">
        <v>97</v>
      </c>
      <c r="B9" s="1026">
        <f>+'Resumen '!B92</f>
        <v>2003930692.4100001</v>
      </c>
      <c r="C9" s="559">
        <f>+Tabla318[[#This Row],[Total]]/$B$11</f>
        <v>1.22841704854342E-3</v>
      </c>
      <c r="D9" s="45"/>
      <c r="F9" s="43"/>
      <c r="L9" s="628">
        <f>+Tabla318[[#This Row],[Total]]/1000000</f>
        <v>2003.9306924100001</v>
      </c>
    </row>
    <row r="10" spans="1:15" ht="22.5" customHeight="1">
      <c r="A10" s="410" t="s">
        <v>98</v>
      </c>
      <c r="B10" s="1026">
        <f>+'Resumen '!B93</f>
        <v>184113749984.258</v>
      </c>
      <c r="C10" s="559">
        <f>+Tabla318[[#This Row],[Total]]/$B$11</f>
        <v>0.11286242094526977</v>
      </c>
      <c r="F10" s="43"/>
      <c r="L10" s="628">
        <f>+Tabla318[[#This Row],[Total]]/1000000</f>
        <v>184113.749984258</v>
      </c>
    </row>
    <row r="11" spans="1:15" ht="22.5" customHeight="1">
      <c r="A11" s="1027" t="s">
        <v>90</v>
      </c>
      <c r="B11" s="1028">
        <f>SUM(B6:B10)</f>
        <v>1631311365131.3579</v>
      </c>
      <c r="C11" s="1029">
        <f>+Tabla318[[#This Row],[Total]]/$B$11</f>
        <v>1</v>
      </c>
      <c r="F11" s="43"/>
    </row>
    <row r="12" spans="1:15" ht="21">
      <c r="A12" s="450" t="s">
        <v>659</v>
      </c>
    </row>
    <row r="13" spans="1:15" ht="15">
      <c r="L13" s="17">
        <f>+B11/1000000-Tabla40[[#This Row],[Patrimonio Fondos de Pensiones 
(RD$ Millones)]]</f>
        <v>234260.28005908779</v>
      </c>
    </row>
    <row r="14" spans="1:15" ht="24" customHeight="1"/>
    <row r="16" spans="1:15" ht="15"/>
    <row r="17" ht="15"/>
    <row r="18" ht="15"/>
    <row r="19" ht="15"/>
    <row r="20" ht="15"/>
    <row r="21" ht="15"/>
    <row r="22" ht="15"/>
  </sheetData>
  <mergeCells count="4">
    <mergeCell ref="A3:D3"/>
    <mergeCell ref="A2:I2"/>
    <mergeCell ref="A1:I1"/>
    <mergeCell ref="A4:I4"/>
  </mergeCells>
  <conditionalFormatting sqref="A12">
    <cfRule type="cellIs" dxfId="6" priority="7" operator="equal">
      <formula>0</formula>
    </cfRule>
  </conditionalFormatting>
  <conditionalFormatting sqref="A5:B11">
    <cfRule type="cellIs" dxfId="5" priority="14" operator="equal">
      <formula>0</formula>
    </cfRule>
  </conditionalFormatting>
  <conditionalFormatting sqref="B6:B11 A11">
    <cfRule type="cellIs" dxfId="4" priority="10" operator="equal">
      <formula>0</formula>
    </cfRule>
  </conditionalFormatting>
  <conditionalFormatting sqref="C11">
    <cfRule type="cellIs" dxfId="3" priority="8" operator="equal">
      <formula>0</formula>
    </cfRule>
    <cfRule type="cellIs" dxfId="2" priority="9"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6">
    <tabColor theme="8" tint="-0.249977111117893"/>
    <pageSetUpPr fitToPage="1"/>
  </sheetPr>
  <dimension ref="A1:P55"/>
  <sheetViews>
    <sheetView showGridLines="0" view="pageBreakPreview" zoomScale="55" zoomScaleNormal="100" zoomScaleSheetLayoutView="55" workbookViewId="0">
      <selection activeCell="H30" sqref="H30"/>
    </sheetView>
  </sheetViews>
  <sheetFormatPr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3"/>
    <col min="17" max="16384" width="11.42578125" style="22"/>
  </cols>
  <sheetData>
    <row r="1" spans="1:16" s="249" customFormat="1" ht="81.75" customHeight="1">
      <c r="A1" s="1560" t="s">
        <v>660</v>
      </c>
      <c r="B1" s="1560"/>
      <c r="C1" s="1560"/>
      <c r="D1" s="1560"/>
      <c r="E1" s="1560"/>
      <c r="F1" s="1560"/>
      <c r="G1" s="1560"/>
      <c r="H1" s="1560"/>
      <c r="I1" s="1560"/>
      <c r="J1" s="1560"/>
      <c r="K1" s="1560"/>
      <c r="L1" s="1560"/>
      <c r="M1" s="1560"/>
      <c r="N1" s="1560"/>
      <c r="O1" s="1560"/>
      <c r="P1" s="248"/>
    </row>
    <row r="2" spans="1:16" s="249" customFormat="1" ht="32.25" customHeight="1">
      <c r="A2" s="1517" t="str">
        <f>+'Resumen '!O7</f>
        <v>Período:  Diciembre 2010 - Marzo 2026</v>
      </c>
      <c r="B2" s="1517"/>
      <c r="C2" s="1517"/>
      <c r="D2" s="1517"/>
      <c r="E2" s="1517"/>
      <c r="F2" s="1517"/>
      <c r="G2" s="1517"/>
      <c r="H2" s="1517"/>
      <c r="I2" s="1517"/>
      <c r="J2" s="1517"/>
      <c r="K2" s="1517"/>
      <c r="L2" s="1517"/>
      <c r="M2" s="1517"/>
      <c r="N2" s="1517"/>
      <c r="O2" s="1517"/>
      <c r="P2" s="248"/>
    </row>
    <row r="3" spans="1:16" ht="9.75" customHeight="1">
      <c r="A3" s="1562" t="s">
        <v>661</v>
      </c>
      <c r="B3" s="1562"/>
      <c r="C3" s="1562"/>
      <c r="D3" s="1562"/>
      <c r="E3" s="1562"/>
      <c r="F3" s="1562"/>
      <c r="G3" s="1562"/>
      <c r="H3" s="1562"/>
      <c r="I3" s="1562"/>
      <c r="J3" s="1562"/>
      <c r="K3" s="1562"/>
      <c r="L3" s="1562"/>
      <c r="M3" s="1562"/>
      <c r="N3" s="1562"/>
      <c r="O3" s="1562"/>
    </row>
    <row r="4" spans="1:16" ht="143.25" customHeight="1">
      <c r="A4" s="1563" t="s">
        <v>1012</v>
      </c>
      <c r="B4" s="1563"/>
      <c r="C4" s="1563"/>
      <c r="D4" s="1563"/>
      <c r="E4" s="1563"/>
      <c r="F4" s="1563"/>
      <c r="G4" s="1563"/>
      <c r="H4" s="1563"/>
      <c r="I4" s="1563"/>
      <c r="J4" s="1563"/>
      <c r="K4" s="1563"/>
      <c r="L4" s="1563"/>
      <c r="M4" s="1563"/>
      <c r="N4" s="1563"/>
      <c r="O4" s="1563"/>
    </row>
    <row r="5" spans="1:16" ht="16.5" customHeight="1">
      <c r="A5" s="516"/>
      <c r="B5" s="516"/>
      <c r="C5" s="516"/>
      <c r="D5" s="516"/>
      <c r="E5" s="516"/>
      <c r="F5" s="516"/>
      <c r="G5" s="516"/>
      <c r="H5" s="516"/>
      <c r="I5" s="516"/>
      <c r="J5" s="516"/>
      <c r="K5" s="516"/>
      <c r="L5" s="516"/>
      <c r="M5" s="516"/>
      <c r="N5" s="516"/>
      <c r="O5" s="516"/>
    </row>
    <row r="6" spans="1:16" ht="59.25" customHeight="1">
      <c r="A6" s="1561" t="s">
        <v>662</v>
      </c>
      <c r="B6" s="1561"/>
      <c r="C6" s="1561"/>
    </row>
    <row r="7" spans="1:16" ht="30" customHeight="1">
      <c r="A7" s="662" t="s">
        <v>99</v>
      </c>
      <c r="B7" s="663" t="s">
        <v>663</v>
      </c>
      <c r="C7" s="664" t="s">
        <v>664</v>
      </c>
      <c r="M7" s="56"/>
      <c r="N7" s="56"/>
      <c r="O7" s="94"/>
    </row>
    <row r="8" spans="1:16" ht="26.25" hidden="1">
      <c r="A8" s="1030">
        <v>37956</v>
      </c>
      <c r="B8" s="1031">
        <v>0.24099999999999999</v>
      </c>
      <c r="C8" s="1032">
        <v>0.23569999999999999</v>
      </c>
      <c r="M8" s="56"/>
      <c r="N8" s="56"/>
      <c r="O8" s="94"/>
    </row>
    <row r="9" spans="1:16" ht="26.25" hidden="1">
      <c r="A9" s="1030">
        <v>38139</v>
      </c>
      <c r="B9" s="1031">
        <v>0.25175884853706698</v>
      </c>
      <c r="C9" s="1032">
        <v>0.24867163477509091</v>
      </c>
      <c r="M9" s="56"/>
      <c r="N9" s="56"/>
      <c r="O9" s="94"/>
    </row>
    <row r="10" spans="1:16" ht="26.25" hidden="1">
      <c r="A10" s="1030">
        <v>38322</v>
      </c>
      <c r="B10" s="1031">
        <v>0.22987130488506399</v>
      </c>
      <c r="C10" s="1032">
        <v>0.238433752130429</v>
      </c>
      <c r="M10" s="56"/>
      <c r="N10" s="56"/>
      <c r="O10" s="94"/>
    </row>
    <row r="11" spans="1:16" ht="26.25" hidden="1">
      <c r="A11" s="1030">
        <v>38504</v>
      </c>
      <c r="B11" s="1031">
        <v>0.1992410770624177</v>
      </c>
      <c r="C11" s="1032">
        <v>0.20409561690347056</v>
      </c>
      <c r="M11" s="56"/>
      <c r="N11" s="56"/>
      <c r="O11" s="94"/>
    </row>
    <row r="12" spans="1:16" ht="26.25" hidden="1">
      <c r="A12" s="1030">
        <v>38687</v>
      </c>
      <c r="B12" s="1031">
        <v>0.17089695553831788</v>
      </c>
      <c r="C12" s="1032">
        <v>0.16964146990989265</v>
      </c>
      <c r="M12" s="56"/>
      <c r="N12" s="56"/>
      <c r="O12" s="94"/>
    </row>
    <row r="13" spans="1:16" ht="26.25" hidden="1">
      <c r="A13" s="1030">
        <v>38869</v>
      </c>
      <c r="B13" s="1031">
        <v>0.13300480636525761</v>
      </c>
      <c r="C13" s="1032">
        <v>0.13468173812691406</v>
      </c>
      <c r="M13" s="56"/>
      <c r="N13" s="56"/>
      <c r="O13" s="94"/>
    </row>
    <row r="14" spans="1:16" ht="26.25" hidden="1">
      <c r="A14" s="1030">
        <v>39052</v>
      </c>
      <c r="B14" s="1031">
        <v>0.11468843642102869</v>
      </c>
      <c r="C14" s="1032">
        <v>0.11484584318471436</v>
      </c>
      <c r="M14" s="56"/>
      <c r="N14" s="56"/>
      <c r="O14" s="94"/>
    </row>
    <row r="15" spans="1:16" ht="26.25" hidden="1">
      <c r="A15" s="1030">
        <v>39234</v>
      </c>
      <c r="B15" s="1031">
        <v>9.4391360756030912E-2</v>
      </c>
      <c r="C15" s="1032">
        <v>9.4204840251650449E-2</v>
      </c>
      <c r="M15" s="56"/>
      <c r="N15" s="56"/>
      <c r="O15" s="94"/>
    </row>
    <row r="16" spans="1:16" ht="26.25" hidden="1">
      <c r="A16" s="1030">
        <v>39417</v>
      </c>
      <c r="B16" s="1031">
        <v>8.4768885030462301E-2</v>
      </c>
      <c r="C16" s="1032">
        <v>8.4401489702688598E-2</v>
      </c>
      <c r="M16" s="56"/>
      <c r="N16" s="56"/>
      <c r="O16" s="94"/>
    </row>
    <row r="17" spans="1:16" ht="26.25" hidden="1">
      <c r="A17" s="1030">
        <v>39600</v>
      </c>
      <c r="B17" s="1031">
        <v>8.6699999999999999E-2</v>
      </c>
      <c r="C17" s="1032">
        <v>9.06E-2</v>
      </c>
    </row>
    <row r="18" spans="1:16" ht="26.25" hidden="1">
      <c r="A18" s="1030">
        <v>39783</v>
      </c>
      <c r="B18" s="1031">
        <v>0.1208</v>
      </c>
      <c r="C18" s="1032">
        <v>0.1326</v>
      </c>
    </row>
    <row r="19" spans="1:16" customFormat="1" ht="26.25" hidden="1">
      <c r="A19" s="1030">
        <v>39965</v>
      </c>
      <c r="B19" s="1031">
        <v>0.15529999999999999</v>
      </c>
      <c r="C19" s="1032">
        <v>0.161</v>
      </c>
      <c r="D19" s="22"/>
      <c r="O19" s="40"/>
      <c r="P19" s="40"/>
    </row>
    <row r="20" spans="1:16" ht="26.25" hidden="1">
      <c r="A20" s="1030">
        <v>40148</v>
      </c>
      <c r="B20" s="1031">
        <v>0.1404</v>
      </c>
      <c r="C20" s="1032">
        <v>0.14330000000000001</v>
      </c>
    </row>
    <row r="21" spans="1:16" ht="26.25" hidden="1">
      <c r="A21" s="1030">
        <v>40330</v>
      </c>
      <c r="B21" s="1031">
        <v>0.11609999999999999</v>
      </c>
      <c r="C21" s="1032">
        <v>0.1183</v>
      </c>
      <c r="E21"/>
      <c r="F21"/>
      <c r="G21"/>
      <c r="H21"/>
      <c r="I21"/>
      <c r="J21"/>
      <c r="K21"/>
      <c r="L21"/>
      <c r="M21"/>
      <c r="N21"/>
      <c r="O21" s="40"/>
    </row>
    <row r="22" spans="1:16" ht="26.25">
      <c r="A22" s="1030">
        <v>40513</v>
      </c>
      <c r="B22" s="1031">
        <v>0.108409960162953</v>
      </c>
      <c r="C22" s="1032">
        <v>0.110547250717437</v>
      </c>
    </row>
    <row r="23" spans="1:16" ht="26.25" hidden="1">
      <c r="A23" s="1030">
        <v>40695</v>
      </c>
      <c r="B23" s="1031">
        <v>0.113957126516463</v>
      </c>
      <c r="C23" s="1032">
        <v>0.115288967128472</v>
      </c>
    </row>
    <row r="24" spans="1:16" ht="26.25">
      <c r="A24" s="1030">
        <v>40878</v>
      </c>
      <c r="B24" s="1031">
        <v>0.124824699343822</v>
      </c>
      <c r="C24" s="1032">
        <v>0.12663965470126301</v>
      </c>
    </row>
    <row r="25" spans="1:16" ht="26.25" hidden="1">
      <c r="A25" s="1030">
        <v>41061</v>
      </c>
      <c r="B25" s="1031">
        <v>0.13097785101096041</v>
      </c>
      <c r="C25" s="1032">
        <v>0.13425247806895432</v>
      </c>
    </row>
    <row r="26" spans="1:16" ht="26.25">
      <c r="A26" s="1030">
        <v>41244</v>
      </c>
      <c r="B26" s="1031">
        <v>0.14269999999999999</v>
      </c>
      <c r="C26" s="1032">
        <v>0.1454</v>
      </c>
    </row>
    <row r="27" spans="1:16" ht="26.25" hidden="1">
      <c r="A27" s="1030">
        <v>41426</v>
      </c>
      <c r="B27" s="1031">
        <v>0.15329999999999999</v>
      </c>
      <c r="C27" s="1032">
        <v>0.15759999999999999</v>
      </c>
    </row>
    <row r="28" spans="1:16" ht="26.25">
      <c r="A28" s="1030">
        <v>41609</v>
      </c>
      <c r="B28" s="1031">
        <v>0.132289709655253</v>
      </c>
      <c r="C28" s="1032">
        <v>0.133732017269869</v>
      </c>
    </row>
    <row r="29" spans="1:16" ht="26.25" hidden="1">
      <c r="A29" s="1030">
        <v>41791</v>
      </c>
      <c r="B29" s="1031">
        <v>0.116663916655663</v>
      </c>
      <c r="C29" s="1032">
        <v>0.117645839774349</v>
      </c>
    </row>
    <row r="30" spans="1:16" ht="26.25">
      <c r="A30" s="1030">
        <v>41974</v>
      </c>
      <c r="B30" s="1031">
        <v>0.12024802064232901</v>
      </c>
      <c r="C30" s="1032">
        <v>0.124785116569871</v>
      </c>
    </row>
    <row r="31" spans="1:16" ht="26.25" hidden="1">
      <c r="A31" s="1030">
        <v>42156</v>
      </c>
      <c r="B31" s="1031">
        <v>0.119904812700729</v>
      </c>
      <c r="C31" s="1032">
        <v>0.12382087974788</v>
      </c>
    </row>
    <row r="32" spans="1:16" ht="26.25">
      <c r="A32" s="1030">
        <v>42339</v>
      </c>
      <c r="B32" s="1031">
        <v>0.10699132529452618</v>
      </c>
      <c r="C32" s="1032">
        <v>0.11080081164274938</v>
      </c>
    </row>
    <row r="33" spans="1:3" ht="26.25" hidden="1">
      <c r="A33" s="1030">
        <v>42522</v>
      </c>
      <c r="B33" s="1031">
        <v>9.4724611591017208E-2</v>
      </c>
      <c r="C33" s="1032">
        <v>9.923979479437206E-2</v>
      </c>
    </row>
    <row r="34" spans="1:3" ht="26.25">
      <c r="A34" s="1030">
        <v>42705</v>
      </c>
      <c r="B34" s="1031">
        <v>9.8297349429762718E-2</v>
      </c>
      <c r="C34" s="1032">
        <v>0.10235589284546419</v>
      </c>
    </row>
    <row r="35" spans="1:3" ht="26.25">
      <c r="A35" s="1030">
        <v>43070</v>
      </c>
      <c r="B35" s="1031">
        <v>0.1082</v>
      </c>
      <c r="C35" s="1032">
        <v>0.11070000000000001</v>
      </c>
    </row>
    <row r="36" spans="1:3" ht="26.25">
      <c r="A36" s="1033">
        <v>43435</v>
      </c>
      <c r="B36" s="1034">
        <v>7.7600000000000002E-2</v>
      </c>
      <c r="C36" s="1035">
        <v>8.2600000000000007E-2</v>
      </c>
    </row>
    <row r="37" spans="1:3" ht="26.25">
      <c r="A37" s="1033">
        <v>43800</v>
      </c>
      <c r="B37" s="1034">
        <v>0.10809646211624585</v>
      </c>
      <c r="C37" s="1035">
        <v>0.10823910973861361</v>
      </c>
    </row>
    <row r="38" spans="1:3" ht="26.25">
      <c r="A38" s="1033">
        <v>44166</v>
      </c>
      <c r="B38" s="1034">
        <v>0.1028</v>
      </c>
      <c r="C38" s="1035">
        <v>0.1021</v>
      </c>
    </row>
    <row r="39" spans="1:3" ht="26.25">
      <c r="A39" s="1033">
        <v>44531</v>
      </c>
      <c r="B39" s="1034">
        <v>0.1215</v>
      </c>
      <c r="C39" s="1035">
        <v>0.12</v>
      </c>
    </row>
    <row r="40" spans="1:3" ht="26.25">
      <c r="A40" s="1033">
        <v>44896</v>
      </c>
      <c r="B40" s="1034">
        <v>5.5199999999999999E-2</v>
      </c>
      <c r="C40" s="1035">
        <v>6.0999999999999999E-2</v>
      </c>
    </row>
    <row r="41" spans="1:3" ht="26.25">
      <c r="A41" s="1033">
        <v>45261</v>
      </c>
      <c r="B41" s="1034">
        <v>8.7400000000000005E-2</v>
      </c>
      <c r="C41" s="1035">
        <v>8.8999999999999996E-2</v>
      </c>
    </row>
    <row r="42" spans="1:3" ht="26.25">
      <c r="A42" s="1033">
        <v>45627</v>
      </c>
      <c r="B42" s="1034">
        <v>9.9900000000000003E-2</v>
      </c>
      <c r="C42" s="1035">
        <v>0.1</v>
      </c>
    </row>
    <row r="43" spans="1:3" ht="26.25">
      <c r="A43" s="1030">
        <v>45992</v>
      </c>
      <c r="B43" s="1031">
        <v>9.2899999999999996E-2</v>
      </c>
      <c r="C43" s="1032">
        <v>9.9299999999999999E-2</v>
      </c>
    </row>
    <row r="44" spans="1:3" ht="26.25">
      <c r="A44" s="1033" t="s">
        <v>970</v>
      </c>
      <c r="B44" s="1034">
        <f>+'Resumen '!B49</f>
        <v>7.9164390015537406E-2</v>
      </c>
      <c r="C44" s="1035">
        <f>+'Resumen '!B50</f>
        <v>8.0970044128347102E-2</v>
      </c>
    </row>
    <row r="53" ht="39.75" customHeight="1"/>
    <row r="54" ht="39.75" customHeight="1"/>
    <row r="55" ht="39.75" customHeight="1"/>
  </sheetData>
  <mergeCells count="5">
    <mergeCell ref="A1:O1"/>
    <mergeCell ref="A6:C6"/>
    <mergeCell ref="A3:O3"/>
    <mergeCell ref="A2:O2"/>
    <mergeCell ref="A4:O4"/>
  </mergeCells>
  <conditionalFormatting sqref="B44:C44">
    <cfRule type="cellIs" dxfId="1"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33" customHeight="1">
      <c r="A7" s="1369" t="s">
        <v>121</v>
      </c>
      <c r="B7" s="1369"/>
      <c r="C7" s="1369"/>
      <c r="D7" s="1369"/>
      <c r="E7" s="1369"/>
      <c r="F7" s="1369"/>
      <c r="G7" s="1369"/>
      <c r="H7" s="1369"/>
      <c r="I7" s="1369"/>
      <c r="J7" s="1369"/>
      <c r="K7" s="1369"/>
      <c r="L7" s="1369"/>
      <c r="M7" s="1369"/>
    </row>
    <row r="8" spans="1:13">
      <c r="A8" s="1369"/>
      <c r="B8" s="1369"/>
      <c r="C8" s="1369"/>
      <c r="D8" s="1369"/>
      <c r="E8" s="1369"/>
      <c r="F8" s="1369"/>
      <c r="G8" s="1369"/>
      <c r="H8" s="1369"/>
      <c r="I8" s="1369"/>
      <c r="J8" s="1369"/>
      <c r="K8" s="1369"/>
      <c r="L8" s="1369"/>
      <c r="M8" s="1369"/>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7">
    <tabColor theme="8" tint="-0.249977111117893"/>
    <pageSetUpPr fitToPage="1"/>
  </sheetPr>
  <dimension ref="A1:Y44"/>
  <sheetViews>
    <sheetView showGridLines="0" view="pageBreakPreview" topLeftCell="A2" zoomScale="55" zoomScaleNormal="100" zoomScaleSheetLayoutView="55" workbookViewId="0">
      <selection activeCell="A4" sqref="A4:V4"/>
    </sheetView>
  </sheetViews>
  <sheetFormatPr defaultColWidth="11.42578125" defaultRowHeight="15"/>
  <cols>
    <col min="1" max="1" width="23.7109375" style="47" customWidth="1"/>
    <col min="2" max="2" width="35.85546875" style="47" customWidth="1"/>
    <col min="3" max="3" width="26.42578125" style="47" customWidth="1"/>
    <col min="4" max="4" width="22.42578125" style="47" customWidth="1"/>
    <col min="5" max="5" width="14.28515625" style="47" customWidth="1"/>
    <col min="6" max="19" width="13.5703125" style="47" customWidth="1"/>
    <col min="20" max="20" width="24" style="47" customWidth="1"/>
    <col min="21" max="21" width="26.85546875" style="47" customWidth="1"/>
    <col min="22" max="22" width="22.7109375" style="47" customWidth="1"/>
    <col min="23" max="23" width="0.28515625" style="47" customWidth="1"/>
    <col min="24" max="24" width="11.42578125" style="47"/>
    <col min="25" max="25" width="12.7109375" style="47" customWidth="1"/>
    <col min="26" max="27" width="15.28515625" style="47" customWidth="1"/>
    <col min="28" max="28" width="15.85546875" style="47" customWidth="1"/>
    <col min="29" max="16384" width="11.42578125" style="47"/>
  </cols>
  <sheetData>
    <row r="1" spans="1:23" s="247" customFormat="1" ht="112.5" customHeight="1">
      <c r="A1" s="1564" t="s">
        <v>665</v>
      </c>
      <c r="B1" s="1564"/>
      <c r="C1" s="1564"/>
      <c r="D1" s="1564"/>
      <c r="E1" s="1564"/>
      <c r="F1" s="1564"/>
      <c r="G1" s="1564"/>
      <c r="H1" s="1564"/>
      <c r="I1" s="1564"/>
      <c r="J1" s="1564"/>
      <c r="K1" s="1564"/>
      <c r="L1" s="1564"/>
      <c r="M1" s="1564"/>
      <c r="N1" s="1564"/>
      <c r="O1" s="1564"/>
      <c r="P1" s="1564"/>
      <c r="Q1" s="1564"/>
      <c r="R1" s="1564"/>
      <c r="S1" s="1564"/>
      <c r="T1" s="1564"/>
      <c r="U1" s="1564"/>
      <c r="V1" s="1564"/>
      <c r="W1" s="1564"/>
    </row>
    <row r="2" spans="1:23" s="247" customFormat="1" ht="40.5" customHeight="1">
      <c r="A2" s="1569" t="str">
        <f>+'Resumen '!O4</f>
        <v>Período:  Diciembre 2008 - Marzo 2026</v>
      </c>
      <c r="B2" s="1569"/>
      <c r="C2" s="1569"/>
      <c r="D2" s="1569"/>
      <c r="E2" s="1569"/>
      <c r="F2" s="1569"/>
      <c r="G2" s="1569"/>
      <c r="H2" s="1569"/>
      <c r="I2" s="1569"/>
      <c r="J2" s="1569"/>
      <c r="K2" s="1569"/>
      <c r="L2" s="1569"/>
      <c r="M2" s="1569"/>
      <c r="N2" s="1569"/>
      <c r="O2" s="1569"/>
      <c r="P2" s="1569"/>
      <c r="Q2" s="1569"/>
      <c r="R2" s="1569"/>
      <c r="S2" s="1569"/>
      <c r="T2" s="1569"/>
      <c r="U2" s="1569"/>
      <c r="V2" s="1569"/>
      <c r="W2" s="1569"/>
    </row>
    <row r="3" spans="1:23" ht="9" customHeight="1">
      <c r="A3" s="1565"/>
      <c r="B3" s="1565"/>
      <c r="C3" s="1565"/>
      <c r="D3" s="1565"/>
      <c r="E3" s="1565"/>
      <c r="F3" s="1565"/>
      <c r="G3" s="1565"/>
      <c r="H3" s="1565"/>
      <c r="I3" s="1565"/>
      <c r="J3" s="1565"/>
      <c r="K3" s="1565"/>
      <c r="L3" s="1565"/>
      <c r="M3" s="1565"/>
      <c r="N3" s="1565"/>
      <c r="O3" s="1565"/>
      <c r="P3" s="1565"/>
      <c r="Q3" s="1565"/>
      <c r="R3" s="1565"/>
      <c r="S3" s="1565"/>
      <c r="T3" s="1565"/>
      <c r="U3" s="1565"/>
      <c r="V3" s="1565"/>
    </row>
    <row r="4" spans="1:23" ht="305.25" customHeight="1">
      <c r="A4" s="1570" t="s">
        <v>1013</v>
      </c>
      <c r="B4" s="1570"/>
      <c r="C4" s="1570"/>
      <c r="D4" s="1570"/>
      <c r="E4" s="1570"/>
      <c r="F4" s="1570"/>
      <c r="G4" s="1570"/>
      <c r="H4" s="1570"/>
      <c r="I4" s="1570"/>
      <c r="J4" s="1570"/>
      <c r="K4" s="1570"/>
      <c r="L4" s="1570"/>
      <c r="M4" s="1570"/>
      <c r="N4" s="1570"/>
      <c r="O4" s="1570"/>
      <c r="P4" s="1570"/>
      <c r="Q4" s="1570"/>
      <c r="R4" s="1570"/>
      <c r="S4" s="1570"/>
      <c r="T4" s="1570"/>
      <c r="U4" s="1570"/>
      <c r="V4" s="1570"/>
    </row>
    <row r="5" spans="1:23" ht="9" customHeight="1">
      <c r="A5" s="517"/>
      <c r="B5" s="517"/>
      <c r="C5" s="517"/>
      <c r="D5" s="517"/>
      <c r="E5" s="517"/>
      <c r="F5" s="517"/>
      <c r="G5" s="517"/>
      <c r="H5" s="517"/>
      <c r="I5" s="517"/>
      <c r="J5" s="517"/>
      <c r="K5" s="517"/>
      <c r="L5" s="517"/>
      <c r="M5" s="517"/>
      <c r="N5" s="517"/>
      <c r="O5" s="517"/>
      <c r="P5" s="517"/>
      <c r="Q5" s="517"/>
      <c r="R5" s="517"/>
      <c r="S5" s="517"/>
      <c r="T5" s="517"/>
      <c r="U5" s="517"/>
      <c r="V5" s="517"/>
    </row>
    <row r="6" spans="1:23" ht="37.5" customHeight="1">
      <c r="A6" s="1566" t="s">
        <v>666</v>
      </c>
      <c r="B6" s="1567"/>
      <c r="C6" s="1567"/>
      <c r="D6" s="1568"/>
    </row>
    <row r="7" spans="1:23" ht="96.75" customHeight="1">
      <c r="A7" s="1036" t="s">
        <v>99</v>
      </c>
      <c r="B7" s="1037" t="s">
        <v>667</v>
      </c>
      <c r="C7" s="1037" t="s">
        <v>668</v>
      </c>
      <c r="D7" s="1037" t="s">
        <v>669</v>
      </c>
      <c r="G7" s="62"/>
      <c r="I7" s="62"/>
      <c r="J7" s="62"/>
      <c r="K7" s="62"/>
      <c r="L7" s="62"/>
      <c r="M7" s="62"/>
      <c r="N7" s="62"/>
      <c r="O7" s="62"/>
      <c r="P7" s="62"/>
      <c r="Q7" s="62"/>
      <c r="R7" s="62"/>
      <c r="S7" s="62"/>
    </row>
    <row r="8" spans="1:23" ht="23.25">
      <c r="A8" s="1038">
        <v>39783</v>
      </c>
      <c r="B8" s="1039">
        <v>0.1326</v>
      </c>
      <c r="C8" s="1039">
        <v>4.517248281844255E-2</v>
      </c>
      <c r="D8" s="1040">
        <f t="shared" ref="D8:D22" si="0">B8-C8</f>
        <v>8.7427517181557446E-2</v>
      </c>
      <c r="G8" s="62"/>
      <c r="I8" s="62"/>
      <c r="J8" s="62"/>
      <c r="K8" s="62"/>
      <c r="L8" s="62"/>
      <c r="M8" s="62"/>
      <c r="N8" s="62"/>
      <c r="O8" s="62"/>
      <c r="P8" s="62"/>
      <c r="Q8" s="62"/>
      <c r="R8" s="62"/>
      <c r="S8" s="62"/>
    </row>
    <row r="9" spans="1:23" ht="23.25">
      <c r="A9" s="1038">
        <v>40148</v>
      </c>
      <c r="B9" s="1039">
        <v>0.14330000000000001</v>
      </c>
      <c r="C9" s="1039">
        <v>5.7648110316649515E-2</v>
      </c>
      <c r="D9" s="1040">
        <f t="shared" si="0"/>
        <v>8.5651889683350496E-2</v>
      </c>
      <c r="G9" s="62"/>
      <c r="I9" s="62"/>
      <c r="J9" s="62"/>
      <c r="K9" s="62"/>
      <c r="L9" s="62"/>
      <c r="M9" s="62"/>
      <c r="N9" s="62"/>
      <c r="O9" s="62"/>
      <c r="P9" s="62"/>
      <c r="Q9" s="62"/>
      <c r="R9" s="62"/>
      <c r="S9" s="62"/>
    </row>
    <row r="10" spans="1:23" s="48" customFormat="1" ht="23.25">
      <c r="A10" s="1038">
        <v>40513</v>
      </c>
      <c r="B10" s="1039">
        <v>0.110547250717437</v>
      </c>
      <c r="C10" s="1039">
        <v>6.2383050642844218E-2</v>
      </c>
      <c r="D10" s="1040">
        <f t="shared" si="0"/>
        <v>4.8164200074592781E-2</v>
      </c>
      <c r="G10" s="62"/>
      <c r="I10" s="62"/>
      <c r="J10" s="62"/>
      <c r="K10" s="62"/>
      <c r="L10" s="62"/>
      <c r="M10" s="62"/>
      <c r="N10" s="62"/>
      <c r="O10" s="62"/>
      <c r="P10" s="62"/>
      <c r="Q10" s="62"/>
      <c r="R10" s="62"/>
      <c r="S10" s="62"/>
    </row>
    <row r="11" spans="1:23" ht="23.25">
      <c r="A11" s="1038">
        <v>40878</v>
      </c>
      <c r="B11" s="1039">
        <v>0.12663965470126301</v>
      </c>
      <c r="C11" s="1039">
        <v>7.7600000000000002E-2</v>
      </c>
      <c r="D11" s="1040">
        <f t="shared" si="0"/>
        <v>4.9039654701263008E-2</v>
      </c>
      <c r="E11" s="48"/>
      <c r="F11" s="48"/>
      <c r="G11" s="62"/>
      <c r="H11" s="48"/>
      <c r="I11" s="62"/>
      <c r="J11" s="62"/>
      <c r="K11" s="62"/>
      <c r="L11" s="62"/>
      <c r="M11" s="62"/>
      <c r="N11" s="62"/>
      <c r="O11" s="62"/>
      <c r="P11" s="62"/>
      <c r="Q11" s="62"/>
      <c r="R11" s="62"/>
      <c r="S11" s="62"/>
      <c r="T11" s="48"/>
      <c r="U11" s="48"/>
      <c r="V11" s="48"/>
    </row>
    <row r="12" spans="1:23" ht="23.25">
      <c r="A12" s="1038">
        <v>41244</v>
      </c>
      <c r="B12" s="1039">
        <v>0.1454</v>
      </c>
      <c r="C12" s="1039">
        <v>3.9100000000000003E-2</v>
      </c>
      <c r="D12" s="1040">
        <f t="shared" si="0"/>
        <v>0.10630000000000001</v>
      </c>
      <c r="G12" s="62"/>
      <c r="I12" s="62"/>
      <c r="J12" s="62"/>
      <c r="K12" s="62"/>
      <c r="L12" s="62"/>
      <c r="M12" s="62"/>
      <c r="N12" s="62"/>
      <c r="O12" s="62"/>
      <c r="P12" s="62"/>
      <c r="Q12" s="62"/>
      <c r="R12" s="62"/>
      <c r="S12" s="62"/>
    </row>
    <row r="13" spans="1:23" ht="23.25">
      <c r="A13" s="1038">
        <v>41609</v>
      </c>
      <c r="B13" s="1039">
        <v>0.133732017269869</v>
      </c>
      <c r="C13" s="1039">
        <v>3.8800000000000001E-2</v>
      </c>
      <c r="D13" s="1040">
        <f t="shared" si="0"/>
        <v>9.4932017269868996E-2</v>
      </c>
      <c r="G13" s="62"/>
      <c r="I13" s="62"/>
      <c r="J13" s="62"/>
      <c r="K13" s="62"/>
      <c r="L13" s="62"/>
      <c r="M13" s="62"/>
      <c r="N13" s="62"/>
      <c r="O13" s="62"/>
      <c r="P13" s="62"/>
      <c r="Q13" s="62"/>
      <c r="R13" s="62"/>
      <c r="S13" s="62"/>
    </row>
    <row r="14" spans="1:23" ht="23.25">
      <c r="A14" s="1038">
        <v>41974</v>
      </c>
      <c r="B14" s="1039">
        <v>0.124785116569871</v>
      </c>
      <c r="C14" s="1039">
        <v>1.5800000000000002E-2</v>
      </c>
      <c r="D14" s="1040">
        <f t="shared" si="0"/>
        <v>0.108985116569871</v>
      </c>
      <c r="G14" s="62"/>
      <c r="I14" s="62"/>
      <c r="J14" s="62"/>
      <c r="K14" s="62"/>
      <c r="L14" s="62"/>
      <c r="M14" s="62"/>
      <c r="N14" s="62"/>
      <c r="O14" s="62"/>
      <c r="P14" s="62"/>
      <c r="Q14" s="62"/>
      <c r="R14" s="62"/>
      <c r="S14" s="62"/>
    </row>
    <row r="15" spans="1:23" ht="23.25">
      <c r="A15" s="1038">
        <v>42339</v>
      </c>
      <c r="B15" s="1039">
        <v>0.1108</v>
      </c>
      <c r="C15" s="1039">
        <v>2.3400000000000001E-2</v>
      </c>
      <c r="D15" s="1040">
        <f t="shared" si="0"/>
        <v>8.7399999999999992E-2</v>
      </c>
    </row>
    <row r="16" spans="1:23" ht="23.25">
      <c r="A16" s="1038">
        <v>42705</v>
      </c>
      <c r="B16" s="1039">
        <v>0.1024</v>
      </c>
      <c r="C16" s="1039">
        <v>1.7000000000000001E-2</v>
      </c>
      <c r="D16" s="1040">
        <f t="shared" si="0"/>
        <v>8.5400000000000004E-2</v>
      </c>
    </row>
    <row r="17" spans="1:4" ht="23.25">
      <c r="A17" s="1038">
        <v>43086</v>
      </c>
      <c r="B17" s="1039">
        <v>0.1082</v>
      </c>
      <c r="C17" s="1039">
        <v>4.2000000000000003E-2</v>
      </c>
      <c r="D17" s="1040">
        <f t="shared" si="0"/>
        <v>6.6200000000000009E-2</v>
      </c>
    </row>
    <row r="18" spans="1:4" ht="23.25">
      <c r="A18" s="1038">
        <v>43451</v>
      </c>
      <c r="B18" s="1039">
        <v>8.7800000000000003E-2</v>
      </c>
      <c r="C18" s="1039">
        <v>2.3699999999999999E-2</v>
      </c>
      <c r="D18" s="1040">
        <f t="shared" si="0"/>
        <v>6.4100000000000004E-2</v>
      </c>
    </row>
    <row r="19" spans="1:4" ht="23.25">
      <c r="A19" s="1038">
        <v>43800</v>
      </c>
      <c r="B19" s="1039">
        <v>0.10809646211624585</v>
      </c>
      <c r="C19" s="1039">
        <v>3.6600000000000001E-2</v>
      </c>
      <c r="D19" s="1040">
        <f t="shared" si="0"/>
        <v>7.1496462116245857E-2</v>
      </c>
    </row>
    <row r="20" spans="1:4" ht="23.25">
      <c r="A20" s="1038">
        <v>44166</v>
      </c>
      <c r="B20" s="1039">
        <v>0.1028</v>
      </c>
      <c r="C20" s="1039">
        <v>5.5500000000000001E-2</v>
      </c>
      <c r="D20" s="1040">
        <f t="shared" si="0"/>
        <v>4.7300000000000002E-2</v>
      </c>
    </row>
    <row r="21" spans="1:4" ht="23.25">
      <c r="A21" s="1038">
        <v>44531</v>
      </c>
      <c r="B21" s="1039">
        <v>0.1215</v>
      </c>
      <c r="C21" s="1039">
        <v>8.5000000000000006E-2</v>
      </c>
      <c r="D21" s="1040">
        <f t="shared" si="0"/>
        <v>3.6499999999999991E-2</v>
      </c>
    </row>
    <row r="22" spans="1:4" ht="23.25">
      <c r="A22" s="1038">
        <v>44896</v>
      </c>
      <c r="B22" s="1039">
        <v>5.5199999999999999E-2</v>
      </c>
      <c r="C22" s="1039">
        <v>7.8299999999999995E-2</v>
      </c>
      <c r="D22" s="1040">
        <f t="shared" si="0"/>
        <v>-2.3099999999999996E-2</v>
      </c>
    </row>
    <row r="23" spans="1:4" ht="23.25">
      <c r="A23" s="1038">
        <v>45261</v>
      </c>
      <c r="B23" s="1039">
        <v>8.8999999999999996E-2</v>
      </c>
      <c r="C23" s="1039">
        <v>3.5700000000000003E-2</v>
      </c>
      <c r="D23" s="1040">
        <v>5.3299999999999993E-2</v>
      </c>
    </row>
    <row r="24" spans="1:4" ht="23.25">
      <c r="A24" s="1041">
        <v>45627</v>
      </c>
      <c r="B24" s="1042">
        <v>0.1</v>
      </c>
      <c r="C24" s="1042">
        <v>3.3500000000000002E-2</v>
      </c>
      <c r="D24" s="1043">
        <v>6.6500000000000004E-2</v>
      </c>
    </row>
    <row r="25" spans="1:4" ht="23.25">
      <c r="A25" s="1041">
        <v>45992</v>
      </c>
      <c r="B25" s="1042">
        <v>9.9299999999999999E-2</v>
      </c>
      <c r="C25" s="1042">
        <v>4.9500000000000002E-2</v>
      </c>
      <c r="D25" s="1043">
        <v>4.9799999999999997E-2</v>
      </c>
    </row>
    <row r="26" spans="1:4" ht="23.25">
      <c r="A26" s="1041" t="s">
        <v>970</v>
      </c>
      <c r="B26" s="1042">
        <f>+'8. Rent. nominal'!C44</f>
        <v>8.0970044128347102E-2</v>
      </c>
      <c r="C26" s="1042">
        <f>+'Resumen '!B51</f>
        <v>4.6300000000000001E-2</v>
      </c>
      <c r="D26" s="1043">
        <f>B26-C26</f>
        <v>3.4670044128347101E-2</v>
      </c>
    </row>
    <row r="33" spans="25:25">
      <c r="Y33" s="53"/>
    </row>
    <row r="34" spans="25:25">
      <c r="Y34" s="53"/>
    </row>
    <row r="35" spans="25:25">
      <c r="Y35" s="53"/>
    </row>
    <row r="36" spans="25:25">
      <c r="Y36" s="53"/>
    </row>
    <row r="37" spans="25:25">
      <c r="Y37" s="53"/>
    </row>
    <row r="38" spans="25:25">
      <c r="Y38" s="53"/>
    </row>
    <row r="39" spans="25:25">
      <c r="Y39" s="54"/>
    </row>
    <row r="40" spans="25:25">
      <c r="Y40" s="54"/>
    </row>
    <row r="41" spans="25:25">
      <c r="Y41" s="54"/>
    </row>
    <row r="42" spans="25:25">
      <c r="Y42" s="54"/>
    </row>
    <row r="43" spans="25:25">
      <c r="Y43" s="55"/>
    </row>
    <row r="44" spans="25:25">
      <c r="Y44" s="55"/>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0">
    <tabColor theme="1"/>
    <pageSetUpPr fitToPage="1"/>
  </sheetPr>
  <dimension ref="A1"/>
  <sheetViews>
    <sheetView showGridLines="0" view="pageBreakPreview" topLeftCell="A31" zoomScale="85" zoomScaleNormal="100" zoomScaleSheetLayoutView="85" workbookViewId="0">
      <selection activeCell="M56" sqref="M56"/>
    </sheetView>
  </sheetViews>
  <sheetFormatPr defaultColWidth="11.42578125" defaultRowHeight="14.25"/>
  <cols>
    <col min="1" max="6" width="11.42578125" style="140"/>
    <col min="7" max="7" width="14.42578125" style="140" customWidth="1"/>
    <col min="8" max="16384" width="11.42578125" style="140"/>
  </cols>
  <sheetData/>
  <pageMargins left="0.70866141732283472" right="0.70866141732283472" top="0.74803149606299213" bottom="0.74803149606299213" header="0.31496062992125984" footer="0.31496062992125984"/>
  <pageSetup scale="8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12">
    <tabColor theme="6" tint="-0.499984740745262"/>
    <pageSetUpPr fitToPage="1"/>
  </sheetPr>
  <dimension ref="A1:Y37"/>
  <sheetViews>
    <sheetView showGridLines="0" view="pageBreakPreview" zoomScale="40" zoomScaleNormal="100" zoomScaleSheetLayoutView="40" workbookViewId="0">
      <selection activeCell="A5" sqref="A5"/>
    </sheetView>
  </sheetViews>
  <sheetFormatPr defaultColWidth="11.42578125" defaultRowHeight="14.25"/>
  <cols>
    <col min="1" max="1" width="25.7109375" style="140" customWidth="1"/>
    <col min="2" max="2" width="30.85546875" style="140" bestFit="1" customWidth="1"/>
    <col min="3" max="3" width="32" style="140" bestFit="1" customWidth="1"/>
    <col min="4" max="4" width="33" style="574" customWidth="1"/>
    <col min="5" max="5" width="42.7109375" style="140" customWidth="1"/>
    <col min="6" max="6" width="44.42578125" style="140" customWidth="1"/>
    <col min="7" max="7" width="43.140625" style="140" customWidth="1"/>
    <col min="8" max="12" width="35" style="140" customWidth="1"/>
    <col min="13" max="13" width="27.140625" style="140" customWidth="1"/>
    <col min="14" max="14" width="33.28515625" style="140" customWidth="1"/>
    <col min="15" max="15" width="16.28515625" style="140" customWidth="1"/>
    <col min="16" max="19" width="11.42578125" style="140"/>
    <col min="20" max="21" width="17" style="140" bestFit="1" customWidth="1"/>
    <col min="22" max="23" width="11.42578125" style="140"/>
    <col min="24" max="25" width="17" style="140" bestFit="1" customWidth="1"/>
    <col min="26" max="16384" width="11.42578125" style="140"/>
  </cols>
  <sheetData>
    <row r="1" spans="1:25" s="239" customFormat="1" ht="111.75" customHeight="1">
      <c r="A1" s="1489" t="s">
        <v>670</v>
      </c>
      <c r="B1" s="1489"/>
      <c r="C1" s="1489"/>
      <c r="D1" s="1489"/>
      <c r="E1" s="1489"/>
      <c r="F1" s="1489"/>
      <c r="G1" s="1489"/>
      <c r="H1" s="1489"/>
      <c r="I1" s="1489"/>
      <c r="J1" s="1489"/>
      <c r="K1" s="1489"/>
      <c r="L1" s="1489"/>
      <c r="M1" s="1489"/>
      <c r="N1" s="1489"/>
      <c r="O1" s="1489"/>
      <c r="S1" s="140"/>
      <c r="T1" s="140"/>
      <c r="U1" s="140"/>
      <c r="V1" s="140"/>
      <c r="W1" s="140"/>
      <c r="X1" s="140"/>
      <c r="Y1" s="140"/>
    </row>
    <row r="2" spans="1:25" s="239" customFormat="1" ht="45" customHeight="1">
      <c r="A2" s="1471" t="str">
        <f>+'Resumen '!O12</f>
        <v>Período:  Diciembre 2003 - Marzo 2026</v>
      </c>
      <c r="B2" s="1471"/>
      <c r="C2" s="1471"/>
      <c r="D2" s="1471"/>
      <c r="E2" s="1471"/>
      <c r="F2" s="1471"/>
      <c r="G2" s="1471"/>
      <c r="H2" s="1471"/>
      <c r="I2" s="1471"/>
      <c r="J2" s="1471"/>
      <c r="K2" s="1471"/>
      <c r="L2" s="1471"/>
      <c r="M2" s="1471"/>
      <c r="N2" s="1471"/>
      <c r="O2" s="1471"/>
      <c r="S2" s="140"/>
      <c r="T2" s="140"/>
      <c r="U2" s="140"/>
      <c r="V2" s="140"/>
      <c r="W2" s="140"/>
      <c r="X2" s="140"/>
      <c r="Y2" s="140"/>
    </row>
    <row r="3" spans="1:25" ht="12.75" customHeight="1"/>
    <row r="4" spans="1:25" ht="324.75" customHeight="1">
      <c r="A4" s="1372" t="s">
        <v>1014</v>
      </c>
      <c r="B4" s="1373"/>
      <c r="C4" s="1373"/>
      <c r="D4" s="1373"/>
      <c r="E4" s="1373"/>
      <c r="F4" s="1373"/>
      <c r="G4" s="1373"/>
      <c r="H4" s="1373"/>
      <c r="I4" s="1373"/>
      <c r="J4" s="1373"/>
      <c r="K4" s="1373"/>
      <c r="L4" s="1373"/>
      <c r="M4" s="1373"/>
      <c r="N4" s="1373"/>
      <c r="O4" s="1373"/>
    </row>
    <row r="5" spans="1:25" ht="9" customHeight="1"/>
    <row r="6" spans="1:25" ht="52.5" customHeight="1">
      <c r="A6" s="209"/>
      <c r="B6" s="1571" t="s">
        <v>671</v>
      </c>
      <c r="C6" s="1571"/>
      <c r="D6" s="1571"/>
      <c r="E6" s="1571"/>
      <c r="F6" s="1571"/>
      <c r="G6" s="1571"/>
    </row>
    <row r="7" spans="1:25" s="155" customFormat="1" ht="66" customHeight="1">
      <c r="A7" s="1044" t="s">
        <v>526</v>
      </c>
      <c r="B7" s="1044" t="s">
        <v>672</v>
      </c>
      <c r="C7" s="1044" t="s">
        <v>673</v>
      </c>
      <c r="D7" s="1045" t="s">
        <v>674</v>
      </c>
      <c r="E7" s="1044" t="s">
        <v>675</v>
      </c>
      <c r="F7" s="1044" t="s">
        <v>676</v>
      </c>
      <c r="G7" s="1044" t="s">
        <v>677</v>
      </c>
      <c r="H7" s="155">
        <f>+I14-B28</f>
        <v>-19401</v>
      </c>
      <c r="I7" s="154"/>
      <c r="J7" s="154"/>
      <c r="S7" s="239"/>
      <c r="T7" s="239"/>
      <c r="U7" s="239"/>
      <c r="V7" s="239"/>
      <c r="W7" s="239"/>
      <c r="X7" s="239"/>
      <c r="Y7" s="239"/>
    </row>
    <row r="8" spans="1:25" s="177" customFormat="1" ht="27.75">
      <c r="A8" s="1046" t="s">
        <v>678</v>
      </c>
      <c r="B8" s="1047">
        <v>293</v>
      </c>
      <c r="C8" s="1047">
        <v>799</v>
      </c>
      <c r="D8" s="1048">
        <v>0</v>
      </c>
      <c r="E8" s="1049">
        <f>+Tabla45[[#This Row],[Retiro Programado]]+Tabla45[[#This Row],[Sobrevivencia]]+Tabla45[[#This Row],[Discapacidad]]</f>
        <v>1092</v>
      </c>
      <c r="F8" s="1050">
        <f t="shared" ref="F8:F20" si="0">B8/E8</f>
        <v>0.26831501831501831</v>
      </c>
      <c r="G8" s="1050">
        <f t="shared" ref="G8:G20" si="1">C8/E8</f>
        <v>0.73168498168498164</v>
      </c>
      <c r="I8" s="154"/>
      <c r="J8" s="575"/>
      <c r="S8" s="576"/>
      <c r="T8" s="576"/>
      <c r="U8" s="576"/>
      <c r="V8" s="576"/>
      <c r="W8" s="576"/>
      <c r="X8" s="576"/>
      <c r="Y8" s="576"/>
    </row>
    <row r="9" spans="1:25" s="177" customFormat="1" ht="27.75">
      <c r="A9" s="1046">
        <v>2008</v>
      </c>
      <c r="B9" s="1047">
        <v>247</v>
      </c>
      <c r="C9" s="1047">
        <v>480</v>
      </c>
      <c r="D9" s="1048">
        <v>0</v>
      </c>
      <c r="E9" s="1049">
        <f>+Tabla45[[#This Row],[Retiro Programado]]+Tabla45[[#This Row],[Sobrevivencia]]+Tabla45[[#This Row],[Discapacidad]]</f>
        <v>727</v>
      </c>
      <c r="F9" s="1050">
        <f t="shared" si="0"/>
        <v>0.33975240715268223</v>
      </c>
      <c r="G9" s="1050">
        <f t="shared" si="1"/>
        <v>0.66024759284731771</v>
      </c>
      <c r="I9" s="154"/>
      <c r="J9" s="575"/>
      <c r="S9" s="576"/>
      <c r="T9" s="576"/>
      <c r="U9" s="576"/>
      <c r="V9" s="576"/>
      <c r="W9" s="576"/>
      <c r="X9" s="576"/>
      <c r="Y9" s="576"/>
    </row>
    <row r="10" spans="1:25" s="177" customFormat="1" ht="27.75">
      <c r="A10" s="1046">
        <v>2009</v>
      </c>
      <c r="B10" s="1047">
        <v>254</v>
      </c>
      <c r="C10" s="1047">
        <v>472</v>
      </c>
      <c r="D10" s="1048">
        <v>1</v>
      </c>
      <c r="E10" s="1049">
        <f>+Tabla45[[#This Row],[Retiro Programado]]+Tabla45[[#This Row],[Sobrevivencia]]+Tabla45[[#This Row],[Discapacidad]]</f>
        <v>727</v>
      </c>
      <c r="F10" s="1050">
        <f t="shared" si="0"/>
        <v>0.34938101788170561</v>
      </c>
      <c r="G10" s="1050">
        <f t="shared" si="1"/>
        <v>0.6492434662998624</v>
      </c>
      <c r="I10" s="154"/>
      <c r="J10" s="575"/>
      <c r="S10" s="576"/>
      <c r="T10" s="576"/>
      <c r="U10" s="576"/>
      <c r="V10" s="576"/>
      <c r="W10" s="576"/>
      <c r="X10" s="576"/>
      <c r="Y10" s="576"/>
    </row>
    <row r="11" spans="1:25" s="177" customFormat="1" ht="27.75">
      <c r="A11" s="1046">
        <v>2010</v>
      </c>
      <c r="B11" s="1047">
        <v>255</v>
      </c>
      <c r="C11" s="1047">
        <v>410</v>
      </c>
      <c r="D11" s="1048">
        <v>1</v>
      </c>
      <c r="E11" s="1049">
        <f>+Tabla45[[#This Row],[Retiro Programado]]+Tabla45[[#This Row],[Sobrevivencia]]+Tabla45[[#This Row],[Discapacidad]]</f>
        <v>666</v>
      </c>
      <c r="F11" s="1050">
        <f t="shared" si="0"/>
        <v>0.38288288288288286</v>
      </c>
      <c r="G11" s="1050">
        <f t="shared" si="1"/>
        <v>0.61561561561561562</v>
      </c>
      <c r="I11" s="154"/>
      <c r="S11" s="576"/>
      <c r="T11" s="576"/>
      <c r="U11" s="576"/>
      <c r="V11" s="576"/>
      <c r="W11" s="576"/>
      <c r="X11" s="576"/>
      <c r="Y11" s="576"/>
    </row>
    <row r="12" spans="1:25" s="177" customFormat="1" ht="27.75">
      <c r="A12" s="1046">
        <v>2011</v>
      </c>
      <c r="B12" s="1047">
        <v>373</v>
      </c>
      <c r="C12" s="1047">
        <v>534</v>
      </c>
      <c r="D12" s="1048">
        <v>0</v>
      </c>
      <c r="E12" s="1049">
        <f>+Tabla45[[#This Row],[Retiro Programado]]+Tabla45[[#This Row],[Sobrevivencia]]+Tabla45[[#This Row],[Discapacidad]]</f>
        <v>907</v>
      </c>
      <c r="F12" s="1050">
        <f t="shared" si="0"/>
        <v>0.41124586549062847</v>
      </c>
      <c r="G12" s="1050">
        <f t="shared" si="1"/>
        <v>0.58875413450937153</v>
      </c>
      <c r="I12" s="154"/>
      <c r="S12" s="576"/>
      <c r="T12" s="576"/>
      <c r="U12" s="576"/>
      <c r="V12" s="576"/>
      <c r="W12" s="576"/>
      <c r="X12" s="576"/>
      <c r="Y12" s="576"/>
    </row>
    <row r="13" spans="1:25" s="177" customFormat="1" ht="27.75">
      <c r="A13" s="1046">
        <v>2012</v>
      </c>
      <c r="B13" s="1047">
        <v>625</v>
      </c>
      <c r="C13" s="1047">
        <v>588</v>
      </c>
      <c r="D13" s="1048">
        <v>1</v>
      </c>
      <c r="E13" s="1049">
        <f>+Tabla45[[#This Row],[Retiro Programado]]+Tabla45[[#This Row],[Sobrevivencia]]+Tabla45[[#This Row],[Discapacidad]]</f>
        <v>1214</v>
      </c>
      <c r="F13" s="1050">
        <f t="shared" si="0"/>
        <v>0.51482701812191101</v>
      </c>
      <c r="G13" s="1050">
        <f t="shared" si="1"/>
        <v>0.48434925864909389</v>
      </c>
      <c r="I13" s="154"/>
      <c r="S13" s="576"/>
      <c r="T13" s="576"/>
      <c r="U13" s="576"/>
      <c r="V13" s="576"/>
      <c r="W13" s="576"/>
      <c r="X13" s="576"/>
      <c r="Y13" s="576"/>
    </row>
    <row r="14" spans="1:25" s="177" customFormat="1" ht="27.75">
      <c r="A14" s="1046" t="s">
        <v>142</v>
      </c>
      <c r="B14" s="1047">
        <v>1207</v>
      </c>
      <c r="C14" s="1047">
        <v>657</v>
      </c>
      <c r="D14" s="1048">
        <v>8</v>
      </c>
      <c r="E14" s="1049">
        <f>+Tabla45[[#This Row],[Retiro Programado]]+Tabla45[[#This Row],[Sobrevivencia]]+Tabla45[[#This Row],[Discapacidad]]</f>
        <v>1872</v>
      </c>
      <c r="F14" s="1050">
        <f t="shared" si="0"/>
        <v>0.64476495726495731</v>
      </c>
      <c r="G14" s="1050">
        <f t="shared" si="1"/>
        <v>0.35096153846153844</v>
      </c>
      <c r="I14" s="154"/>
      <c r="S14" s="576"/>
      <c r="T14" s="576"/>
      <c r="U14" s="576"/>
      <c r="V14" s="576"/>
      <c r="W14" s="576"/>
      <c r="X14" s="576"/>
      <c r="Y14" s="576"/>
    </row>
    <row r="15" spans="1:25" s="177" customFormat="1" ht="27.75">
      <c r="A15" s="1046" t="s">
        <v>143</v>
      </c>
      <c r="B15" s="1047">
        <v>1003</v>
      </c>
      <c r="C15" s="1047">
        <v>706</v>
      </c>
      <c r="D15" s="1048">
        <v>7</v>
      </c>
      <c r="E15" s="1049">
        <f>+Tabla45[[#This Row],[Retiro Programado]]+Tabla45[[#This Row],[Sobrevivencia]]+Tabla45[[#This Row],[Discapacidad]]</f>
        <v>1716</v>
      </c>
      <c r="F15" s="1050">
        <f t="shared" si="0"/>
        <v>0.58449883449883455</v>
      </c>
      <c r="G15" s="1050">
        <f t="shared" si="1"/>
        <v>0.41142191142191142</v>
      </c>
      <c r="I15" s="154"/>
      <c r="S15" s="576"/>
      <c r="T15" s="576"/>
      <c r="U15" s="576"/>
      <c r="V15" s="576"/>
      <c r="W15" s="576"/>
      <c r="X15" s="576"/>
      <c r="Y15" s="576"/>
    </row>
    <row r="16" spans="1:25" s="177" customFormat="1" ht="27.75">
      <c r="A16" s="1046" t="s">
        <v>145</v>
      </c>
      <c r="B16" s="1047">
        <v>704</v>
      </c>
      <c r="C16" s="1047">
        <v>836</v>
      </c>
      <c r="D16" s="1048">
        <v>0</v>
      </c>
      <c r="E16" s="1049">
        <f>+Tabla45[[#This Row],[Retiro Programado]]+Tabla45[[#This Row],[Sobrevivencia]]+Tabla45[[#This Row],[Discapacidad]]</f>
        <v>1540</v>
      </c>
      <c r="F16" s="1050">
        <f t="shared" si="0"/>
        <v>0.45714285714285713</v>
      </c>
      <c r="G16" s="1050">
        <f t="shared" si="1"/>
        <v>0.54285714285714282</v>
      </c>
      <c r="S16" s="576"/>
      <c r="T16" s="576"/>
      <c r="U16" s="576"/>
      <c r="V16" s="576"/>
      <c r="W16" s="576"/>
      <c r="X16" s="576"/>
      <c r="Y16" s="576"/>
    </row>
    <row r="17" spans="1:25" s="177" customFormat="1" ht="27.75">
      <c r="A17" s="1046" t="s">
        <v>146</v>
      </c>
      <c r="B17" s="1047">
        <v>580</v>
      </c>
      <c r="C17" s="1047">
        <v>937</v>
      </c>
      <c r="D17" s="1048">
        <v>0</v>
      </c>
      <c r="E17" s="1049">
        <f>+Tabla45[[#This Row],[Retiro Programado]]+Tabla45[[#This Row],[Sobrevivencia]]+Tabla45[[#This Row],[Discapacidad]]</f>
        <v>1517</v>
      </c>
      <c r="F17" s="1050">
        <f t="shared" si="0"/>
        <v>0.3823335530652604</v>
      </c>
      <c r="G17" s="1050">
        <f t="shared" si="1"/>
        <v>0.6176664469347396</v>
      </c>
      <c r="K17" s="260"/>
      <c r="L17" s="260"/>
      <c r="S17" s="576"/>
      <c r="T17" s="576"/>
      <c r="U17" s="576"/>
      <c r="V17" s="576"/>
      <c r="W17" s="576"/>
      <c r="X17" s="576"/>
      <c r="Y17" s="576"/>
    </row>
    <row r="18" spans="1:25" s="177" customFormat="1" ht="27.75">
      <c r="A18" s="1046" t="s">
        <v>147</v>
      </c>
      <c r="B18" s="1047">
        <v>660</v>
      </c>
      <c r="C18" s="1047">
        <v>933</v>
      </c>
      <c r="D18" s="1048">
        <v>0</v>
      </c>
      <c r="E18" s="1049">
        <f>+Tabla45[[#This Row],[Retiro Programado]]+Tabla45[[#This Row],[Sobrevivencia]]+Tabla45[[#This Row],[Discapacidad]]</f>
        <v>1593</v>
      </c>
      <c r="F18" s="1050">
        <f t="shared" si="0"/>
        <v>0.4143126177024482</v>
      </c>
      <c r="G18" s="1050">
        <f t="shared" si="1"/>
        <v>0.5856873822975518</v>
      </c>
      <c r="I18" s="177">
        <f>17577-C28</f>
        <v>0</v>
      </c>
      <c r="K18" s="260"/>
      <c r="L18" s="260"/>
      <c r="S18" s="576"/>
      <c r="T18" s="576"/>
      <c r="U18" s="576"/>
      <c r="V18" s="576"/>
      <c r="W18" s="576"/>
      <c r="X18" s="576"/>
      <c r="Y18" s="576"/>
    </row>
    <row r="19" spans="1:25" s="177" customFormat="1" ht="27.75">
      <c r="A19" s="1046" t="s">
        <v>148</v>
      </c>
      <c r="B19" s="1047">
        <v>5389</v>
      </c>
      <c r="C19" s="1047">
        <v>1073</v>
      </c>
      <c r="D19" s="1048">
        <v>0</v>
      </c>
      <c r="E19" s="1049">
        <f>+Tabla45[[#This Row],[Retiro Programado]]+Tabla45[[#This Row],[Sobrevivencia]]+Tabla45[[#This Row],[Discapacidad]]</f>
        <v>6462</v>
      </c>
      <c r="F19" s="1050">
        <f t="shared" si="0"/>
        <v>0.83395233673785207</v>
      </c>
      <c r="G19" s="1050">
        <f t="shared" si="1"/>
        <v>0.16604766326214795</v>
      </c>
      <c r="K19" s="260"/>
      <c r="L19" s="260"/>
      <c r="S19" s="576"/>
      <c r="T19" s="576"/>
      <c r="U19" s="576"/>
      <c r="V19" s="576"/>
      <c r="W19" s="576"/>
      <c r="X19" s="576"/>
      <c r="Y19" s="576"/>
    </row>
    <row r="20" spans="1:25" s="177" customFormat="1" ht="27.75">
      <c r="A20" s="1046" t="s">
        <v>149</v>
      </c>
      <c r="B20" s="1047">
        <v>764</v>
      </c>
      <c r="C20" s="1047">
        <v>1000</v>
      </c>
      <c r="D20" s="1048">
        <v>1</v>
      </c>
      <c r="E20" s="1049">
        <f>+Tabla45[[#This Row],[Retiro Programado]]+Tabla45[[#This Row],[Sobrevivencia]]+Tabla45[[#This Row],[Discapacidad]]</f>
        <v>1765</v>
      </c>
      <c r="F20" s="1050">
        <f t="shared" si="0"/>
        <v>0.43286118980169974</v>
      </c>
      <c r="G20" s="1050">
        <f t="shared" si="1"/>
        <v>0.56657223796033995</v>
      </c>
      <c r="K20" s="260"/>
      <c r="L20" s="260"/>
      <c r="S20" s="576"/>
      <c r="T20" s="576"/>
      <c r="U20" s="576"/>
      <c r="V20" s="576"/>
      <c r="W20" s="576"/>
      <c r="X20" s="576"/>
      <c r="Y20" s="576"/>
    </row>
    <row r="21" spans="1:25" s="177" customFormat="1" ht="27.75">
      <c r="A21" s="1051">
        <v>2020</v>
      </c>
      <c r="B21" s="1047">
        <v>616</v>
      </c>
      <c r="C21" s="1047">
        <v>897</v>
      </c>
      <c r="D21" s="1048">
        <v>3</v>
      </c>
      <c r="E21" s="1049">
        <f>+Tabla45[[#This Row],[Retiro Programado]]+Tabla45[[#This Row],[Sobrevivencia]]+Tabla45[[#This Row],[Discapacidad]]</f>
        <v>1516</v>
      </c>
      <c r="F21" s="1050">
        <f>B21/E21</f>
        <v>0.40633245382585753</v>
      </c>
      <c r="G21" s="1050">
        <f>C21/E21</f>
        <v>0.59168865435356199</v>
      </c>
      <c r="K21" s="260"/>
      <c r="L21" s="260"/>
      <c r="S21" s="576"/>
      <c r="T21" s="576"/>
      <c r="U21" s="576"/>
      <c r="V21" s="576"/>
      <c r="W21" s="576"/>
      <c r="X21" s="576"/>
      <c r="Y21" s="576"/>
    </row>
    <row r="22" spans="1:25" s="177" customFormat="1" ht="27.75">
      <c r="A22" s="1051">
        <v>2021</v>
      </c>
      <c r="B22" s="1047">
        <v>1030</v>
      </c>
      <c r="C22" s="1047">
        <v>1377</v>
      </c>
      <c r="D22" s="1048">
        <v>11</v>
      </c>
      <c r="E22" s="1049">
        <f>+Tabla45[[#This Row],[Retiro Programado]]+Tabla45[[#This Row],[Sobrevivencia]]+Tabla45[[#This Row],[Discapacidad]]</f>
        <v>2418</v>
      </c>
      <c r="F22" s="1050">
        <f>B22/E22</f>
        <v>0.42597187758478083</v>
      </c>
      <c r="G22" s="1050">
        <f>C22/E22</f>
        <v>0.5694789081885856</v>
      </c>
      <c r="S22" s="576"/>
      <c r="T22" s="576"/>
      <c r="U22" s="576"/>
      <c r="V22" s="576"/>
      <c r="W22" s="576"/>
      <c r="X22" s="576"/>
      <c r="Y22" s="576"/>
    </row>
    <row r="23" spans="1:25" s="177" customFormat="1" ht="27.75">
      <c r="A23" s="1051">
        <v>2022</v>
      </c>
      <c r="B23" s="1047">
        <v>1237</v>
      </c>
      <c r="C23" s="1047">
        <v>1226</v>
      </c>
      <c r="D23" s="1047">
        <v>12</v>
      </c>
      <c r="E23" s="1049">
        <f>+Tabla45[[#This Row],[Retiro Programado]]+Tabla45[[#This Row],[Sobrevivencia]]+Tabla45[[#This Row],[Discapacidad]]</f>
        <v>2475</v>
      </c>
      <c r="F23" s="1050">
        <f>B23/E23</f>
        <v>0.4997979797979798</v>
      </c>
      <c r="G23" s="1050">
        <f>C23/E23</f>
        <v>0.49535353535353538</v>
      </c>
      <c r="S23" s="576"/>
      <c r="T23" s="576"/>
      <c r="U23" s="576"/>
      <c r="V23" s="576"/>
      <c r="W23" s="576"/>
      <c r="X23" s="576"/>
      <c r="Y23" s="576"/>
    </row>
    <row r="24" spans="1:25" s="177" customFormat="1" ht="27.75">
      <c r="A24" s="1051">
        <v>2023</v>
      </c>
      <c r="B24" s="1047">
        <v>1264</v>
      </c>
      <c r="C24" s="1047">
        <v>1339</v>
      </c>
      <c r="D24" s="1047">
        <v>14</v>
      </c>
      <c r="E24" s="1049">
        <f>+Tabla45[[#This Row],[Retiro Programado]]+Tabla45[[#This Row],[Sobrevivencia]]+Tabla45[[#This Row],[Discapacidad]]</f>
        <v>2617</v>
      </c>
      <c r="F24" s="1050">
        <f>B24/E24</f>
        <v>0.48299579671379445</v>
      </c>
      <c r="G24" s="1050">
        <f>C24/E24</f>
        <v>0.51165456629728701</v>
      </c>
      <c r="S24" s="576"/>
      <c r="T24" s="576"/>
      <c r="U24" s="576"/>
      <c r="V24" s="576"/>
      <c r="W24" s="576"/>
      <c r="X24" s="576"/>
      <c r="Y24" s="576"/>
    </row>
    <row r="25" spans="1:25" s="177" customFormat="1" ht="27.75">
      <c r="A25" s="1051">
        <v>2024</v>
      </c>
      <c r="B25" s="1047">
        <v>1360</v>
      </c>
      <c r="C25" s="1047">
        <v>1517</v>
      </c>
      <c r="D25" s="1047">
        <v>12</v>
      </c>
      <c r="E25" s="1049">
        <f>+Tabla45[[#This Row],[Retiro Programado]]+Tabla45[[#This Row],[Sobrevivencia]]+Tabla45[[#This Row],[Discapacidad]]</f>
        <v>2889</v>
      </c>
      <c r="F25" s="1050">
        <f t="shared" ref="F25:F27" si="2">B25/E25</f>
        <v>0.47075112495673244</v>
      </c>
      <c r="G25" s="1050">
        <f t="shared" ref="G25:G27" si="3">C25/E25</f>
        <v>0.52509518864659055</v>
      </c>
      <c r="S25" s="576"/>
      <c r="T25" s="576"/>
      <c r="U25" s="576"/>
      <c r="V25" s="576"/>
      <c r="W25" s="576"/>
      <c r="X25" s="576"/>
      <c r="Y25" s="576"/>
    </row>
    <row r="26" spans="1:25" s="177" customFormat="1" ht="27.75">
      <c r="A26" s="1052" t="str">
        <f>+'Resumen '!O5</f>
        <v>Dic.25</v>
      </c>
      <c r="B26" s="1047">
        <v>1369</v>
      </c>
      <c r="C26" s="1047">
        <v>1796</v>
      </c>
      <c r="D26" s="1047">
        <v>24</v>
      </c>
      <c r="E26" s="1049">
        <f>+Tabla45[[#This Row],[Retiro Programado]]+Tabla45[[#This Row],[Sobrevivencia]]+Tabla45[[#This Row],[Discapacidad]]</f>
        <v>3189</v>
      </c>
      <c r="F26" s="1050">
        <f t="shared" si="2"/>
        <v>0.42928817811226089</v>
      </c>
      <c r="G26" s="1050">
        <f t="shared" si="3"/>
        <v>0.56318595170899965</v>
      </c>
      <c r="S26" s="576"/>
      <c r="T26" s="576"/>
      <c r="U26" s="576"/>
      <c r="V26" s="576"/>
      <c r="W26" s="576"/>
      <c r="X26" s="576"/>
      <c r="Y26" s="576"/>
    </row>
    <row r="27" spans="1:25" s="177" customFormat="1" ht="27.75">
      <c r="A27" s="1265" t="s">
        <v>970</v>
      </c>
      <c r="B27" s="1266">
        <v>171</v>
      </c>
      <c r="C27" s="1266">
        <v>296</v>
      </c>
      <c r="D27" s="1267">
        <v>2</v>
      </c>
      <c r="E27" s="1049">
        <f>+Tabla45[[#This Row],[Retiro Programado]]+Tabla45[[#This Row],[Sobrevivencia]]+Tabla45[[#This Row],[Discapacidad]]</f>
        <v>469</v>
      </c>
      <c r="F27" s="1050">
        <f t="shared" si="2"/>
        <v>0.3646055437100213</v>
      </c>
      <c r="G27" s="1050">
        <f t="shared" si="3"/>
        <v>0.63113006396588489</v>
      </c>
      <c r="I27" s="350"/>
      <c r="S27" s="576"/>
      <c r="T27" s="576"/>
      <c r="U27" s="576"/>
      <c r="V27" s="576"/>
      <c r="W27" s="576"/>
      <c r="X27" s="576"/>
      <c r="Y27" s="576"/>
    </row>
    <row r="28" spans="1:25" s="152" customFormat="1" ht="25.5" customHeight="1">
      <c r="A28" s="1053" t="s">
        <v>306</v>
      </c>
      <c r="B28" s="1054">
        <f>SUM(B8:B27)</f>
        <v>19401</v>
      </c>
      <c r="C28" s="1054">
        <f>SUM(C8:C26)</f>
        <v>17577</v>
      </c>
      <c r="D28" s="1054">
        <f>SUM(D8:D27)</f>
        <v>97</v>
      </c>
      <c r="E28" s="1054">
        <f>+Tabla45[[#This Row],[Retiro Programado]]+Tabla45[[#This Row],[Sobrevivencia]]+Tabla45[[#This Row],[Discapacidad]]</f>
        <v>37075</v>
      </c>
      <c r="F28" s="1055">
        <f>AVERAGE(F8:F26)</f>
        <v>0.45954778773948124</v>
      </c>
      <c r="G28" s="1055">
        <f>AVERAGE(G8:G27)</f>
        <v>0.54293481206580307</v>
      </c>
      <c r="H28" s="177"/>
      <c r="I28" s="177"/>
      <c r="J28" s="177"/>
      <c r="K28" s="177"/>
      <c r="L28" s="177"/>
      <c r="S28" s="576"/>
      <c r="T28" s="576"/>
      <c r="U28" s="576"/>
      <c r="V28" s="576"/>
      <c r="W28" s="576"/>
      <c r="X28" s="576"/>
      <c r="Y28" s="576"/>
    </row>
    <row r="29" spans="1:25" ht="93" customHeight="1">
      <c r="A29" s="1572" t="s">
        <v>679</v>
      </c>
      <c r="B29" s="1573"/>
      <c r="C29" s="1573"/>
      <c r="D29" s="1573"/>
      <c r="E29" s="1573"/>
      <c r="F29" s="1573"/>
      <c r="G29" s="1573"/>
      <c r="I29" s="177"/>
      <c r="J29" s="177"/>
      <c r="K29" s="177"/>
      <c r="S29" s="576"/>
      <c r="T29" s="576"/>
      <c r="U29" s="576"/>
      <c r="V29" s="576"/>
      <c r="W29" s="576"/>
      <c r="X29" s="576"/>
      <c r="Y29" s="576"/>
    </row>
    <row r="30" spans="1:25" ht="25.5">
      <c r="B30" s="577"/>
      <c r="C30" s="577"/>
      <c r="I30" s="177"/>
      <c r="J30" s="177"/>
      <c r="K30" s="177"/>
      <c r="S30" s="576"/>
      <c r="T30" s="576"/>
      <c r="U30" s="576"/>
      <c r="V30" s="576"/>
      <c r="W30" s="576"/>
      <c r="X30" s="576"/>
      <c r="Y30" s="576"/>
    </row>
    <row r="31" spans="1:25" ht="25.5">
      <c r="I31" s="177"/>
      <c r="J31" s="177"/>
      <c r="K31" s="177"/>
      <c r="S31" s="578"/>
      <c r="T31" s="578"/>
      <c r="U31" s="578"/>
      <c r="V31" s="578"/>
      <c r="W31" s="576"/>
      <c r="X31" s="576"/>
      <c r="Y31" s="576"/>
    </row>
    <row r="32" spans="1:25" ht="25.5">
      <c r="B32" s="148"/>
      <c r="C32" s="148"/>
      <c r="I32" s="177"/>
      <c r="J32" s="177"/>
      <c r="K32" s="177"/>
      <c r="S32" s="576"/>
      <c r="T32" s="576"/>
      <c r="U32" s="576"/>
      <c r="V32" s="576"/>
      <c r="W32" s="576"/>
      <c r="X32" s="576"/>
      <c r="Y32" s="576"/>
    </row>
    <row r="33" spans="19:25" ht="25.5">
      <c r="S33" s="578"/>
      <c r="T33" s="578"/>
      <c r="U33" s="578"/>
      <c r="V33" s="578"/>
      <c r="W33" s="576"/>
      <c r="X33" s="576"/>
      <c r="Y33" s="576"/>
    </row>
    <row r="34" spans="19:25" ht="25.5">
      <c r="S34" s="576"/>
      <c r="T34" s="576"/>
      <c r="U34" s="576"/>
      <c r="V34" s="576"/>
      <c r="W34" s="576"/>
      <c r="X34" s="576"/>
      <c r="Y34" s="576"/>
    </row>
    <row r="35" spans="19:25" ht="25.5">
      <c r="S35" s="576"/>
      <c r="T35" s="576"/>
      <c r="U35" s="576"/>
      <c r="V35" s="576"/>
      <c r="W35" s="576"/>
      <c r="X35" s="576"/>
      <c r="Y35" s="576"/>
    </row>
    <row r="36" spans="19:25" ht="25.5">
      <c r="S36" s="576"/>
      <c r="T36" s="576"/>
      <c r="U36" s="576"/>
      <c r="V36" s="576"/>
      <c r="W36" s="576"/>
      <c r="X36" s="576"/>
      <c r="Y36" s="576"/>
    </row>
    <row r="37" spans="19:25" ht="25.5">
      <c r="S37" s="576"/>
      <c r="T37" s="576"/>
      <c r="U37" s="576"/>
      <c r="V37" s="576"/>
      <c r="W37" s="576"/>
      <c r="X37" s="576"/>
      <c r="Y37" s="576"/>
    </row>
  </sheetData>
  <mergeCells count="5">
    <mergeCell ref="A1:O1"/>
    <mergeCell ref="B6:G6"/>
    <mergeCell ref="A29:G29"/>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3">
    <tabColor theme="6" tint="-0.499984740745262"/>
    <pageSetUpPr fitToPage="1"/>
  </sheetPr>
  <dimension ref="A1:M12"/>
  <sheetViews>
    <sheetView showGridLines="0" view="pageBreakPreview" zoomScale="55" zoomScaleNormal="100" zoomScaleSheetLayoutView="55" workbookViewId="0">
      <selection activeCell="I7" sqref="I7"/>
    </sheetView>
  </sheetViews>
  <sheetFormatPr defaultColWidth="11.42578125" defaultRowHeight="14.25"/>
  <cols>
    <col min="1" max="1" width="90.5703125" style="140" customWidth="1"/>
    <col min="2" max="2" width="32.42578125" style="140" customWidth="1"/>
    <col min="3" max="10" width="11.42578125" style="140"/>
    <col min="11" max="11" width="18" style="140" customWidth="1"/>
    <col min="12" max="12" width="34.28515625" style="140" customWidth="1"/>
    <col min="13" max="13" width="18" style="140" customWidth="1"/>
    <col min="14" max="16384" width="11.42578125" style="140"/>
  </cols>
  <sheetData>
    <row r="1" spans="1:13" s="239" customFormat="1" ht="67.5" customHeight="1">
      <c r="A1" s="1575" t="s">
        <v>680</v>
      </c>
      <c r="B1" s="1575"/>
      <c r="C1" s="1575"/>
      <c r="D1" s="1575"/>
      <c r="E1" s="1575"/>
      <c r="F1" s="1575"/>
      <c r="G1" s="1575"/>
      <c r="H1" s="1575"/>
      <c r="I1" s="1575"/>
      <c r="J1" s="1575"/>
      <c r="K1" s="1575"/>
      <c r="L1" s="1575"/>
      <c r="M1" s="1575"/>
    </row>
    <row r="2" spans="1:13" s="239" customFormat="1" ht="31.5" customHeight="1">
      <c r="A2" s="1575" t="str">
        <f>+'Resumen '!O10</f>
        <v>Período: Marzo 2026</v>
      </c>
      <c r="B2" s="1575"/>
      <c r="C2" s="1575"/>
      <c r="D2" s="1575"/>
      <c r="E2" s="1575"/>
      <c r="F2" s="1575"/>
      <c r="G2" s="1575"/>
      <c r="H2" s="1575"/>
      <c r="I2" s="1575"/>
      <c r="J2" s="1575"/>
      <c r="K2" s="1575"/>
      <c r="L2" s="1575"/>
      <c r="M2" s="1575"/>
    </row>
    <row r="3" spans="1:13" ht="14.25" customHeight="1">
      <c r="A3" s="1574"/>
      <c r="B3" s="1574"/>
    </row>
    <row r="4" spans="1:13" ht="169.5" customHeight="1">
      <c r="A4" s="1577" t="s">
        <v>1015</v>
      </c>
      <c r="B4" s="1578"/>
      <c r="C4" s="1578"/>
      <c r="D4" s="1578"/>
      <c r="E4" s="1578"/>
      <c r="F4" s="1578"/>
      <c r="G4" s="1578"/>
      <c r="H4" s="1578"/>
      <c r="I4" s="1578"/>
      <c r="J4" s="1578"/>
      <c r="K4" s="1578"/>
      <c r="L4" s="1578"/>
      <c r="M4" s="1578"/>
    </row>
    <row r="5" spans="1:13" ht="7.5" customHeight="1">
      <c r="A5" s="571"/>
      <c r="B5" s="571"/>
    </row>
    <row r="6" spans="1:13" s="147" customFormat="1" ht="27" customHeight="1">
      <c r="A6" s="328" t="s">
        <v>681</v>
      </c>
      <c r="B6" s="329" t="s">
        <v>682</v>
      </c>
      <c r="M6" s="147" t="s">
        <v>1</v>
      </c>
    </row>
    <row r="7" spans="1:13" s="147" customFormat="1" ht="28.5" customHeight="1">
      <c r="A7" s="330" t="s">
        <v>683</v>
      </c>
      <c r="B7" s="331">
        <v>13955</v>
      </c>
    </row>
    <row r="8" spans="1:13" s="147" customFormat="1" ht="28.5" customHeight="1">
      <c r="A8" s="330" t="s">
        <v>684</v>
      </c>
      <c r="B8" s="331">
        <v>4930</v>
      </c>
    </row>
    <row r="9" spans="1:13" s="147" customFormat="1" ht="28.5" customHeight="1">
      <c r="A9" s="330" t="s">
        <v>685</v>
      </c>
      <c r="B9" s="331">
        <v>16445</v>
      </c>
    </row>
    <row r="10" spans="1:13" s="147" customFormat="1" ht="28.5" customHeight="1">
      <c r="A10" s="330" t="s">
        <v>686</v>
      </c>
      <c r="B10" s="440">
        <v>42295.7</v>
      </c>
    </row>
    <row r="11" spans="1:13" ht="18">
      <c r="A11" s="1576" t="s">
        <v>687</v>
      </c>
      <c r="B11" s="1576"/>
    </row>
    <row r="12" spans="1:13" ht="18">
      <c r="A12" s="1576" t="s">
        <v>976</v>
      </c>
      <c r="B12" s="1576"/>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6" tint="-0.499984740745262"/>
    <pageSetUpPr fitToPage="1"/>
  </sheetPr>
  <dimension ref="A1:W15"/>
  <sheetViews>
    <sheetView showGridLines="0" view="pageBreakPreview" zoomScale="55" zoomScaleNormal="100" zoomScaleSheetLayoutView="55" workbookViewId="0">
      <selection activeCell="K13" sqref="K13"/>
    </sheetView>
  </sheetViews>
  <sheetFormatPr defaultColWidth="11.42578125" defaultRowHeight="23.25"/>
  <cols>
    <col min="1" max="1" width="21.85546875" style="148" customWidth="1"/>
    <col min="2" max="2" width="26.85546875" style="148" customWidth="1"/>
    <col min="3" max="3" width="33" style="148" customWidth="1"/>
    <col min="4" max="4" width="40.7109375" style="148" customWidth="1"/>
    <col min="5" max="16" width="18" style="148" customWidth="1"/>
    <col min="17" max="17" width="11.42578125" style="148"/>
    <col min="18" max="18" width="18" style="148" customWidth="1"/>
    <col min="19" max="16384" width="11.42578125" style="148"/>
  </cols>
  <sheetData>
    <row r="1" spans="1:23" s="572" customFormat="1" ht="51" customHeight="1">
      <c r="A1" s="1489" t="s">
        <v>74</v>
      </c>
      <c r="B1" s="1489"/>
      <c r="C1" s="1489"/>
      <c r="D1" s="1489"/>
      <c r="E1" s="1489"/>
      <c r="F1" s="1489"/>
      <c r="G1" s="1489"/>
      <c r="H1" s="1489"/>
      <c r="I1" s="1489"/>
      <c r="J1" s="1489"/>
      <c r="K1" s="1489"/>
      <c r="L1" s="1489"/>
      <c r="M1" s="1489"/>
      <c r="N1" s="1489"/>
      <c r="O1" s="1489"/>
      <c r="P1" s="1489"/>
      <c r="Q1" s="1489"/>
      <c r="R1" s="1489"/>
      <c r="S1" s="1489"/>
      <c r="T1" s="1489"/>
    </row>
    <row r="2" spans="1:23" s="572" customFormat="1" ht="31.5" customHeight="1">
      <c r="A2" s="1417" t="s">
        <v>958</v>
      </c>
      <c r="B2" s="1417"/>
      <c r="C2" s="1417"/>
      <c r="D2" s="1417"/>
      <c r="E2" s="1417"/>
      <c r="F2" s="1417"/>
      <c r="G2" s="1417"/>
      <c r="H2" s="1417"/>
      <c r="I2" s="1417"/>
      <c r="J2" s="1417"/>
      <c r="K2" s="1417"/>
      <c r="L2" s="1417"/>
      <c r="M2" s="1417"/>
      <c r="N2" s="1417"/>
      <c r="O2" s="1417"/>
      <c r="P2" s="1417"/>
      <c r="Q2" s="1417"/>
      <c r="R2" s="1417"/>
      <c r="S2" s="1417"/>
      <c r="T2" s="1417"/>
    </row>
    <row r="3" spans="1:23" ht="289.5" customHeight="1">
      <c r="A3" s="1580" t="s">
        <v>960</v>
      </c>
      <c r="B3" s="1580"/>
      <c r="C3" s="1580"/>
      <c r="D3" s="1580"/>
      <c r="E3" s="1580"/>
      <c r="F3" s="1580"/>
      <c r="G3" s="1580"/>
      <c r="H3" s="1580"/>
      <c r="I3" s="1580"/>
      <c r="J3" s="1580"/>
      <c r="K3" s="1580"/>
      <c r="L3" s="1580"/>
      <c r="M3" s="1580"/>
      <c r="N3" s="1580"/>
      <c r="O3" s="1580"/>
      <c r="P3" s="1580"/>
      <c r="Q3" s="1580"/>
      <c r="R3" s="1580"/>
      <c r="S3" s="1580"/>
      <c r="T3" s="1580"/>
      <c r="U3" s="572"/>
      <c r="V3" s="572"/>
    </row>
    <row r="4" spans="1:23" ht="12.75" customHeight="1">
      <c r="A4" s="573"/>
      <c r="B4" s="573"/>
      <c r="C4" s="573"/>
      <c r="D4" s="573"/>
      <c r="E4" s="573"/>
      <c r="F4" s="573"/>
      <c r="G4" s="573"/>
      <c r="H4" s="573"/>
      <c r="I4" s="573"/>
      <c r="J4" s="573"/>
      <c r="K4" s="573"/>
      <c r="L4" s="573"/>
      <c r="M4" s="573"/>
      <c r="N4" s="573"/>
      <c r="O4" s="573"/>
      <c r="P4" s="573"/>
      <c r="Q4" s="573"/>
      <c r="R4" s="573"/>
      <c r="S4" s="573"/>
      <c r="T4" s="573"/>
      <c r="U4" s="572"/>
      <c r="V4" s="572"/>
    </row>
    <row r="5" spans="1:23" ht="83.25" customHeight="1">
      <c r="A5" s="328" t="s">
        <v>371</v>
      </c>
      <c r="B5" s="291" t="s">
        <v>688</v>
      </c>
      <c r="C5" s="316" t="s">
        <v>689</v>
      </c>
      <c r="D5" s="463" t="s">
        <v>690</v>
      </c>
      <c r="S5" s="148" t="s">
        <v>1</v>
      </c>
      <c r="V5" s="572"/>
      <c r="W5" s="572"/>
    </row>
    <row r="6" spans="1:23" ht="29.25" customHeight="1">
      <c r="A6" s="1056">
        <v>2019</v>
      </c>
      <c r="B6" s="1057">
        <v>1122</v>
      </c>
      <c r="C6" s="1058">
        <v>6000</v>
      </c>
      <c r="D6" s="1059">
        <f t="shared" ref="D6:D12" si="0">+C6*13*B6</f>
        <v>87516000</v>
      </c>
      <c r="V6" s="572"/>
      <c r="W6" s="572"/>
    </row>
    <row r="7" spans="1:23" ht="29.25" customHeight="1">
      <c r="A7" s="1056">
        <v>2020</v>
      </c>
      <c r="B7" s="1057">
        <v>10086</v>
      </c>
      <c r="C7" s="1058">
        <v>6000</v>
      </c>
      <c r="D7" s="1059">
        <f t="shared" si="0"/>
        <v>786708000</v>
      </c>
      <c r="V7" s="572"/>
      <c r="W7" s="572"/>
    </row>
    <row r="8" spans="1:23" ht="29.25" customHeight="1">
      <c r="A8" s="1056">
        <v>2021</v>
      </c>
      <c r="B8" s="1057">
        <v>10512</v>
      </c>
      <c r="C8" s="1058">
        <v>6000</v>
      </c>
      <c r="D8" s="1059">
        <f t="shared" si="0"/>
        <v>819936000</v>
      </c>
      <c r="V8" s="572"/>
      <c r="W8" s="572"/>
    </row>
    <row r="9" spans="1:23" ht="29.25" customHeight="1">
      <c r="A9" s="1056">
        <v>2022</v>
      </c>
      <c r="B9" s="1057">
        <v>19999</v>
      </c>
      <c r="C9" s="1058">
        <v>6000</v>
      </c>
      <c r="D9" s="1059">
        <f t="shared" si="0"/>
        <v>1559922000</v>
      </c>
      <c r="V9" s="572"/>
      <c r="W9" s="572"/>
    </row>
    <row r="10" spans="1:23" ht="29.25" customHeight="1">
      <c r="A10" s="1056">
        <v>2023</v>
      </c>
      <c r="B10" s="1057">
        <v>20007</v>
      </c>
      <c r="C10" s="1058">
        <v>6000</v>
      </c>
      <c r="D10" s="1059">
        <f t="shared" si="0"/>
        <v>1560546000</v>
      </c>
      <c r="V10" s="572"/>
      <c r="W10" s="572"/>
    </row>
    <row r="11" spans="1:23" ht="29.25" customHeight="1">
      <c r="A11" s="1056">
        <v>2024</v>
      </c>
      <c r="B11" s="1057">
        <v>4648</v>
      </c>
      <c r="C11" s="1058">
        <v>6000</v>
      </c>
      <c r="D11" s="1059">
        <f t="shared" si="0"/>
        <v>362544000</v>
      </c>
      <c r="V11" s="572"/>
      <c r="W11" s="572"/>
    </row>
    <row r="12" spans="1:23" ht="29.25" customHeight="1">
      <c r="A12" s="1056">
        <v>2025</v>
      </c>
      <c r="B12" s="1057">
        <v>10925</v>
      </c>
      <c r="C12" s="1058">
        <v>6000</v>
      </c>
      <c r="D12" s="1059">
        <f t="shared" si="0"/>
        <v>852150000</v>
      </c>
    </row>
    <row r="13" spans="1:23" ht="29.25" customHeight="1">
      <c r="A13" s="1269" t="s">
        <v>970</v>
      </c>
      <c r="B13" s="1268">
        <v>0</v>
      </c>
      <c r="C13" s="1058">
        <v>0</v>
      </c>
      <c r="D13" s="1059">
        <f>+Tabla428[[#This Row],[Pensión RD$]]*Tabla428[[#This Row],[Cantidad Pensiones Otorgadas]]</f>
        <v>0</v>
      </c>
    </row>
    <row r="14" spans="1:23" ht="29.25" customHeight="1">
      <c r="A14" s="1060" t="s">
        <v>90</v>
      </c>
      <c r="B14" s="1061">
        <f>SUM(B6:B12)</f>
        <v>77299</v>
      </c>
      <c r="C14" s="1062">
        <v>6000</v>
      </c>
      <c r="D14" s="1063">
        <f>SUM(D6:D12)</f>
        <v>6029322000</v>
      </c>
    </row>
    <row r="15" spans="1:23" ht="29.25" customHeight="1">
      <c r="A15" s="1579" t="s">
        <v>691</v>
      </c>
      <c r="B15" s="1579"/>
    </row>
  </sheetData>
  <mergeCells count="4">
    <mergeCell ref="A1:T1"/>
    <mergeCell ref="A2:T2"/>
    <mergeCell ref="A15:B15"/>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6" tint="-0.499984740745262"/>
    <pageSetUpPr fitToPage="1"/>
  </sheetPr>
  <dimension ref="A1:W45"/>
  <sheetViews>
    <sheetView showGridLines="0" view="pageBreakPreview" topLeftCell="A7" zoomScale="55" zoomScaleNormal="100" zoomScaleSheetLayoutView="55" workbookViewId="0">
      <selection activeCell="B3" sqref="B3:C3"/>
    </sheetView>
  </sheetViews>
  <sheetFormatPr defaultColWidth="11.42578125" defaultRowHeight="15"/>
  <cols>
    <col min="1" max="1" width="22.7109375" style="460"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38" customFormat="1" ht="45.75" customHeight="1">
      <c r="A1" s="466"/>
      <c r="B1" s="1539" t="s">
        <v>75</v>
      </c>
      <c r="C1" s="1539"/>
      <c r="D1" s="1539"/>
      <c r="E1" s="1539"/>
      <c r="F1" s="1539"/>
      <c r="G1" s="1539"/>
      <c r="H1" s="1539"/>
      <c r="I1" s="1539"/>
      <c r="J1" s="1539"/>
      <c r="K1" s="1539"/>
      <c r="L1" s="1539"/>
      <c r="M1" s="1539"/>
      <c r="N1" s="1539"/>
    </row>
    <row r="2" spans="1:23" s="238" customFormat="1" ht="35.25" customHeight="1">
      <c r="A2" s="466"/>
      <c r="B2" s="1560" t="s">
        <v>959</v>
      </c>
      <c r="C2" s="1560"/>
      <c r="D2" s="1560"/>
      <c r="E2" s="1560"/>
      <c r="F2" s="1560"/>
      <c r="G2" s="1560"/>
      <c r="H2" s="1560"/>
      <c r="I2" s="1560"/>
      <c r="J2" s="1560"/>
      <c r="K2" s="1560"/>
      <c r="L2" s="1560"/>
      <c r="M2" s="1560"/>
      <c r="N2" s="1560"/>
    </row>
    <row r="3" spans="1:23" ht="14.25" customHeight="1">
      <c r="B3" s="1581"/>
      <c r="C3" s="1581"/>
      <c r="D3" s="461"/>
      <c r="E3" s="461"/>
      <c r="O3" s="238"/>
      <c r="P3" s="238"/>
      <c r="Q3" s="238"/>
      <c r="R3" s="238"/>
      <c r="S3" s="238"/>
      <c r="T3" s="238"/>
      <c r="U3" s="238"/>
      <c r="V3" s="238"/>
    </row>
    <row r="4" spans="1:23" ht="56.25" customHeight="1">
      <c r="A4" s="328" t="s">
        <v>2</v>
      </c>
      <c r="B4" s="328" t="s">
        <v>692</v>
      </c>
      <c r="C4" s="291" t="s">
        <v>693</v>
      </c>
      <c r="D4" s="467"/>
      <c r="E4" s="467"/>
      <c r="M4" t="s">
        <v>1</v>
      </c>
      <c r="P4" s="238"/>
      <c r="Q4" s="238"/>
      <c r="R4" s="238"/>
      <c r="S4" s="238"/>
      <c r="T4" s="238"/>
      <c r="U4" s="238"/>
      <c r="V4" s="238"/>
      <c r="W4" s="238"/>
    </row>
    <row r="5" spans="1:23" ht="27" customHeight="1">
      <c r="A5" s="1064">
        <v>1</v>
      </c>
      <c r="B5" s="1064" t="s">
        <v>694</v>
      </c>
      <c r="C5" s="1058">
        <v>1122</v>
      </c>
      <c r="D5" s="467"/>
      <c r="E5" s="467"/>
      <c r="P5" s="238"/>
      <c r="Q5" s="238"/>
      <c r="R5" s="238"/>
      <c r="S5" s="238"/>
      <c r="T5" s="238"/>
      <c r="U5" s="238"/>
      <c r="V5" s="238"/>
      <c r="W5" s="238"/>
    </row>
    <row r="6" spans="1:23" ht="27" customHeight="1">
      <c r="A6" s="1064">
        <v>2</v>
      </c>
      <c r="B6" s="1064" t="s">
        <v>695</v>
      </c>
      <c r="C6" s="1058">
        <v>4267</v>
      </c>
      <c r="D6" s="467"/>
      <c r="E6" s="467"/>
      <c r="P6" s="238"/>
      <c r="Q6" s="238"/>
      <c r="R6" s="238"/>
      <c r="S6" s="238"/>
      <c r="T6" s="238"/>
      <c r="U6" s="238"/>
      <c r="V6" s="238"/>
      <c r="W6" s="238"/>
    </row>
    <row r="7" spans="1:23" ht="27" customHeight="1">
      <c r="A7" s="1064">
        <v>3</v>
      </c>
      <c r="B7" s="1064" t="s">
        <v>696</v>
      </c>
      <c r="C7" s="1058">
        <v>916</v>
      </c>
      <c r="D7" s="467"/>
      <c r="E7" s="467"/>
      <c r="P7" s="238"/>
      <c r="Q7" s="238"/>
      <c r="R7" s="238"/>
      <c r="S7" s="238"/>
      <c r="T7" s="238"/>
      <c r="U7" s="238"/>
      <c r="V7" s="238"/>
      <c r="W7" s="238"/>
    </row>
    <row r="8" spans="1:23" ht="27" customHeight="1">
      <c r="A8" s="1064">
        <v>4</v>
      </c>
      <c r="B8" s="1064" t="s">
        <v>697</v>
      </c>
      <c r="C8" s="1058">
        <v>1951</v>
      </c>
      <c r="D8" s="467"/>
      <c r="E8" s="467"/>
      <c r="P8" s="238"/>
      <c r="Q8" s="238"/>
      <c r="R8" s="238"/>
      <c r="S8" s="238"/>
      <c r="T8" s="238"/>
      <c r="U8" s="238"/>
      <c r="V8" s="238"/>
      <c r="W8" s="238"/>
    </row>
    <row r="9" spans="1:23" ht="27" customHeight="1">
      <c r="A9" s="1064">
        <v>5</v>
      </c>
      <c r="B9" s="1064" t="s">
        <v>698</v>
      </c>
      <c r="C9" s="1058">
        <v>1032</v>
      </c>
      <c r="D9" s="467"/>
      <c r="E9" s="467"/>
      <c r="P9" s="238"/>
      <c r="Q9" s="238"/>
      <c r="R9" s="238"/>
      <c r="S9" s="238"/>
      <c r="T9" s="238"/>
      <c r="U9" s="238"/>
      <c r="V9" s="238"/>
      <c r="W9" s="238"/>
    </row>
    <row r="10" spans="1:23" ht="27" customHeight="1">
      <c r="A10" s="1064">
        <v>6</v>
      </c>
      <c r="B10" s="1064" t="s">
        <v>699</v>
      </c>
      <c r="C10" s="1058">
        <v>1920</v>
      </c>
      <c r="D10" s="467"/>
      <c r="E10" s="467"/>
      <c r="P10" s="238"/>
      <c r="Q10" s="238"/>
      <c r="R10" s="238"/>
      <c r="S10" s="238"/>
      <c r="T10" s="238"/>
      <c r="U10" s="238"/>
      <c r="V10" s="238"/>
      <c r="W10" s="238"/>
    </row>
    <row r="11" spans="1:23" ht="27" customHeight="1">
      <c r="A11" s="1064">
        <v>7</v>
      </c>
      <c r="B11" s="1064" t="s">
        <v>700</v>
      </c>
      <c r="C11" s="1058">
        <v>2973</v>
      </c>
      <c r="D11" s="467"/>
      <c r="E11" s="467"/>
      <c r="P11" s="238"/>
      <c r="Q11" s="238"/>
      <c r="R11" s="238"/>
      <c r="S11" s="238"/>
      <c r="T11" s="238"/>
      <c r="U11" s="238"/>
      <c r="V11" s="238"/>
      <c r="W11" s="238"/>
    </row>
    <row r="12" spans="1:23" ht="27" customHeight="1">
      <c r="A12" s="1064">
        <v>8</v>
      </c>
      <c r="B12" s="1064" t="s">
        <v>701</v>
      </c>
      <c r="C12" s="1058">
        <v>2939</v>
      </c>
      <c r="D12" s="467"/>
      <c r="E12" s="467"/>
      <c r="P12" s="238"/>
      <c r="Q12" s="238"/>
      <c r="R12" s="238"/>
      <c r="S12" s="238"/>
      <c r="T12" s="238"/>
      <c r="U12" s="238"/>
      <c r="V12" s="238"/>
      <c r="W12" s="238"/>
    </row>
    <row r="13" spans="1:23" ht="27" customHeight="1">
      <c r="A13" s="1064">
        <v>9</v>
      </c>
      <c r="B13" s="1064" t="s">
        <v>702</v>
      </c>
      <c r="C13" s="1058">
        <v>2411</v>
      </c>
      <c r="D13" s="467"/>
      <c r="E13" s="467"/>
      <c r="P13" s="238"/>
      <c r="Q13" s="238"/>
      <c r="R13" s="238"/>
      <c r="S13" s="238"/>
      <c r="T13" s="238"/>
      <c r="U13" s="238"/>
      <c r="V13" s="238"/>
      <c r="W13" s="238"/>
    </row>
    <row r="14" spans="1:23" ht="27" customHeight="1">
      <c r="A14" s="1064">
        <v>10</v>
      </c>
      <c r="B14" s="1064" t="s">
        <v>703</v>
      </c>
      <c r="C14" s="1058">
        <v>2189</v>
      </c>
      <c r="D14" s="467"/>
      <c r="E14" s="467"/>
      <c r="P14" s="238"/>
      <c r="Q14" s="238"/>
      <c r="R14" s="238"/>
      <c r="S14" s="238"/>
      <c r="T14" s="238"/>
      <c r="U14" s="238"/>
      <c r="V14" s="238"/>
      <c r="W14" s="238"/>
    </row>
    <row r="15" spans="1:23" ht="27" customHeight="1">
      <c r="A15" s="1064">
        <v>11</v>
      </c>
      <c r="B15" s="1064" t="s">
        <v>704</v>
      </c>
      <c r="C15" s="1058">
        <v>4074</v>
      </c>
      <c r="D15" s="467"/>
      <c r="E15" s="467"/>
      <c r="P15" s="238"/>
      <c r="Q15" s="238"/>
      <c r="R15" s="238"/>
      <c r="S15" s="238"/>
      <c r="T15" s="238"/>
      <c r="U15" s="238"/>
      <c r="V15" s="238"/>
      <c r="W15" s="238"/>
    </row>
    <row r="16" spans="1:23" ht="27" customHeight="1">
      <c r="A16" s="1064">
        <v>12</v>
      </c>
      <c r="B16" s="1064" t="s">
        <v>705</v>
      </c>
      <c r="C16" s="1058">
        <v>3000</v>
      </c>
      <c r="D16" s="467"/>
      <c r="E16" s="467"/>
      <c r="P16" s="238"/>
      <c r="Q16" s="238"/>
      <c r="R16" s="238"/>
      <c r="S16" s="238"/>
      <c r="T16" s="238"/>
      <c r="U16" s="238"/>
      <c r="V16" s="238"/>
      <c r="W16" s="238"/>
    </row>
    <row r="17" spans="1:23" ht="27" customHeight="1">
      <c r="A17" s="1064">
        <v>13</v>
      </c>
      <c r="B17" s="1064" t="s">
        <v>706</v>
      </c>
      <c r="C17" s="1058">
        <v>2632</v>
      </c>
      <c r="D17" s="467"/>
      <c r="E17" s="467"/>
      <c r="P17" s="238"/>
      <c r="Q17" s="238"/>
      <c r="R17" s="238"/>
      <c r="S17" s="238"/>
      <c r="T17" s="238"/>
      <c r="U17" s="238"/>
      <c r="V17" s="238"/>
      <c r="W17" s="238"/>
    </row>
    <row r="18" spans="1:23" ht="27" customHeight="1">
      <c r="A18" s="1064">
        <v>14</v>
      </c>
      <c r="B18" s="1064" t="s">
        <v>707</v>
      </c>
      <c r="C18" s="1058">
        <v>1191</v>
      </c>
      <c r="D18" s="467"/>
      <c r="E18" s="467"/>
      <c r="P18" s="238"/>
      <c r="Q18" s="238"/>
      <c r="R18" s="238"/>
      <c r="S18" s="238"/>
      <c r="T18" s="238"/>
      <c r="U18" s="238"/>
      <c r="V18" s="238"/>
      <c r="W18" s="238"/>
    </row>
    <row r="19" spans="1:23" ht="27" customHeight="1">
      <c r="A19" s="1064">
        <v>15</v>
      </c>
      <c r="B19" s="1064" t="s">
        <v>708</v>
      </c>
      <c r="C19" s="1058">
        <v>2500</v>
      </c>
      <c r="D19" s="467"/>
      <c r="E19" s="467"/>
      <c r="P19" s="238"/>
      <c r="Q19" s="238"/>
      <c r="R19" s="238"/>
      <c r="S19" s="238"/>
      <c r="T19" s="238"/>
      <c r="U19" s="238"/>
      <c r="V19" s="238"/>
      <c r="W19" s="238"/>
    </row>
    <row r="20" spans="1:23" ht="27" customHeight="1">
      <c r="A20" s="1064">
        <v>16</v>
      </c>
      <c r="B20" s="1064" t="s">
        <v>709</v>
      </c>
      <c r="C20" s="1058">
        <v>2500</v>
      </c>
      <c r="D20" s="467"/>
      <c r="E20" s="467"/>
      <c r="P20" s="238"/>
      <c r="Q20" s="238"/>
      <c r="R20" s="238"/>
      <c r="S20" s="238"/>
      <c r="T20" s="238"/>
      <c r="U20" s="238"/>
      <c r="V20" s="238"/>
      <c r="W20" s="238"/>
    </row>
    <row r="21" spans="1:23" ht="27" customHeight="1">
      <c r="A21" s="1064">
        <v>17</v>
      </c>
      <c r="B21" s="1064" t="s">
        <v>710</v>
      </c>
      <c r="C21" s="1058">
        <v>2096</v>
      </c>
      <c r="D21" s="467"/>
      <c r="E21" s="467"/>
      <c r="P21" s="238"/>
      <c r="Q21" s="238"/>
      <c r="R21" s="238"/>
      <c r="S21" s="238"/>
      <c r="T21" s="238"/>
      <c r="U21" s="238"/>
      <c r="V21" s="238"/>
      <c r="W21" s="238"/>
    </row>
    <row r="22" spans="1:23" ht="27" customHeight="1">
      <c r="A22" s="1064">
        <v>18</v>
      </c>
      <c r="B22" s="1064" t="s">
        <v>711</v>
      </c>
      <c r="C22" s="1058">
        <v>2006</v>
      </c>
      <c r="D22" s="467"/>
      <c r="E22" s="467"/>
      <c r="P22" s="238"/>
      <c r="Q22" s="238"/>
      <c r="R22" s="238"/>
      <c r="S22" s="238"/>
      <c r="T22" s="238"/>
      <c r="U22" s="238"/>
      <c r="V22" s="238"/>
      <c r="W22" s="238"/>
    </row>
    <row r="23" spans="1:23" ht="27" customHeight="1">
      <c r="A23" s="1064">
        <v>19</v>
      </c>
      <c r="B23" s="1064" t="s">
        <v>712</v>
      </c>
      <c r="C23" s="1058">
        <v>2501</v>
      </c>
      <c r="D23" s="467"/>
      <c r="E23" s="467"/>
      <c r="P23" s="238"/>
      <c r="Q23" s="238"/>
      <c r="R23" s="238"/>
      <c r="S23" s="238"/>
      <c r="T23" s="238"/>
      <c r="U23" s="238"/>
      <c r="V23" s="238"/>
      <c r="W23" s="238"/>
    </row>
    <row r="24" spans="1:23" ht="27" customHeight="1">
      <c r="A24" s="1064">
        <v>20</v>
      </c>
      <c r="B24" s="1064" t="s">
        <v>713</v>
      </c>
      <c r="C24" s="1058">
        <v>2481</v>
      </c>
      <c r="D24" s="467"/>
      <c r="E24" s="467"/>
      <c r="P24" s="238"/>
      <c r="Q24" s="238"/>
      <c r="R24" s="238"/>
      <c r="S24" s="238"/>
      <c r="T24" s="238"/>
      <c r="U24" s="238"/>
      <c r="V24" s="238"/>
      <c r="W24" s="238"/>
    </row>
    <row r="25" spans="1:23" ht="27" customHeight="1">
      <c r="A25" s="1064">
        <v>21</v>
      </c>
      <c r="B25" s="1064" t="s">
        <v>714</v>
      </c>
      <c r="C25" s="1058">
        <v>1725</v>
      </c>
      <c r="D25" s="467"/>
      <c r="E25" s="467"/>
      <c r="P25" s="238"/>
      <c r="Q25" s="238"/>
      <c r="R25" s="238"/>
      <c r="S25" s="238"/>
      <c r="T25" s="238"/>
      <c r="U25" s="238"/>
      <c r="V25" s="238"/>
      <c r="W25" s="238"/>
    </row>
    <row r="26" spans="1:23" ht="27" customHeight="1">
      <c r="A26" s="1064">
        <v>22</v>
      </c>
      <c r="B26" s="1064" t="s">
        <v>715</v>
      </c>
      <c r="C26" s="1058">
        <v>1799</v>
      </c>
      <c r="D26" s="467"/>
      <c r="E26" s="467"/>
      <c r="P26" s="238"/>
      <c r="Q26" s="238"/>
      <c r="R26" s="238"/>
      <c r="S26" s="238"/>
      <c r="T26" s="238"/>
      <c r="U26" s="238"/>
      <c r="V26" s="238"/>
      <c r="W26" s="238"/>
    </row>
    <row r="27" spans="1:23" ht="27" customHeight="1">
      <c r="A27" s="1064">
        <v>23</v>
      </c>
      <c r="B27" s="1064" t="s">
        <v>716</v>
      </c>
      <c r="C27" s="1058">
        <v>2169</v>
      </c>
      <c r="D27" s="467"/>
      <c r="E27" s="467"/>
      <c r="P27" s="238"/>
      <c r="Q27" s="238"/>
      <c r="R27" s="238"/>
      <c r="S27" s="238"/>
      <c r="T27" s="238"/>
      <c r="U27" s="238"/>
      <c r="V27" s="238"/>
      <c r="W27" s="238"/>
    </row>
    <row r="28" spans="1:23" ht="26.25">
      <c r="A28" s="1064">
        <v>24</v>
      </c>
      <c r="B28" s="1064" t="s">
        <v>717</v>
      </c>
      <c r="C28" s="1058">
        <v>2500</v>
      </c>
      <c r="D28" s="467"/>
      <c r="E28" s="467"/>
      <c r="P28" s="238"/>
      <c r="Q28" s="238"/>
      <c r="R28" s="238"/>
      <c r="S28" s="238"/>
      <c r="T28" s="238"/>
      <c r="U28" s="238"/>
      <c r="V28" s="238"/>
      <c r="W28" s="238"/>
    </row>
    <row r="29" spans="1:23" ht="26.25">
      <c r="A29" s="1064">
        <v>25</v>
      </c>
      <c r="B29" s="1064" t="s">
        <v>718</v>
      </c>
      <c r="C29" s="1058">
        <v>2102</v>
      </c>
      <c r="D29" s="467"/>
      <c r="E29" s="467"/>
      <c r="P29" s="238"/>
      <c r="Q29" s="238"/>
      <c r="R29" s="238"/>
      <c r="S29" s="238"/>
      <c r="T29" s="238"/>
      <c r="U29" s="238"/>
      <c r="V29" s="238"/>
      <c r="W29" s="238"/>
    </row>
    <row r="30" spans="1:23" ht="26.25">
      <c r="A30" s="1064">
        <v>26</v>
      </c>
      <c r="B30" s="1064" t="s">
        <v>719</v>
      </c>
      <c r="C30" s="1058">
        <v>2500</v>
      </c>
      <c r="D30" s="467"/>
      <c r="E30" s="467"/>
      <c r="P30" s="238"/>
      <c r="Q30" s="238"/>
      <c r="R30" s="238"/>
      <c r="S30" s="238"/>
      <c r="T30" s="238"/>
      <c r="U30" s="238"/>
      <c r="V30" s="238"/>
      <c r="W30" s="238"/>
    </row>
    <row r="31" spans="1:23" ht="26.25">
      <c r="A31" s="1064">
        <v>27</v>
      </c>
      <c r="B31" s="1064" t="s">
        <v>720</v>
      </c>
      <c r="C31" s="1058">
        <v>2230</v>
      </c>
      <c r="D31" s="467"/>
      <c r="E31" s="467"/>
      <c r="P31" s="238"/>
      <c r="Q31" s="238"/>
      <c r="R31" s="238"/>
      <c r="S31" s="238"/>
      <c r="T31" s="238"/>
      <c r="U31" s="238"/>
      <c r="V31" s="238"/>
      <c r="W31" s="238"/>
    </row>
    <row r="32" spans="1:23" ht="26.25">
      <c r="A32" s="1064">
        <v>28</v>
      </c>
      <c r="B32" s="1064" t="s">
        <v>721</v>
      </c>
      <c r="C32" s="1058">
        <v>4648</v>
      </c>
      <c r="D32" s="467"/>
      <c r="E32" s="467"/>
      <c r="P32" s="238"/>
      <c r="Q32" s="238"/>
      <c r="R32" s="238"/>
      <c r="S32" s="238"/>
      <c r="T32" s="238"/>
      <c r="U32" s="238"/>
      <c r="V32" s="238"/>
      <c r="W32" s="238"/>
    </row>
    <row r="33" spans="1:23" ht="26.25">
      <c r="A33" s="1064">
        <v>29</v>
      </c>
      <c r="B33" s="1064" t="s">
        <v>722</v>
      </c>
      <c r="C33" s="1058">
        <v>2500</v>
      </c>
      <c r="D33" s="467"/>
      <c r="E33" s="467"/>
      <c r="P33" s="238"/>
      <c r="Q33" s="238"/>
      <c r="R33" s="238"/>
      <c r="S33" s="238"/>
      <c r="T33" s="238"/>
      <c r="U33" s="238"/>
      <c r="V33" s="238"/>
      <c r="W33" s="238"/>
    </row>
    <row r="34" spans="1:23" ht="26.25">
      <c r="A34" s="1064">
        <v>30</v>
      </c>
      <c r="B34" s="1064" t="s">
        <v>723</v>
      </c>
      <c r="C34" s="1058">
        <v>2500</v>
      </c>
      <c r="D34" s="467"/>
      <c r="E34" s="467"/>
    </row>
    <row r="35" spans="1:23" ht="26.25">
      <c r="A35" s="1064">
        <v>31</v>
      </c>
      <c r="B35" s="1065" t="s">
        <v>724</v>
      </c>
      <c r="C35" s="1066">
        <v>2925</v>
      </c>
      <c r="D35" s="464"/>
      <c r="E35" s="464"/>
    </row>
    <row r="36" spans="1:23" ht="26.25">
      <c r="A36" s="629">
        <v>32</v>
      </c>
      <c r="B36" s="630" t="s">
        <v>725</v>
      </c>
      <c r="C36" s="631">
        <v>3000</v>
      </c>
      <c r="D36" s="464"/>
      <c r="E36" s="464"/>
    </row>
    <row r="37" spans="1:23" ht="26.25">
      <c r="A37" s="316"/>
      <c r="B37" s="316" t="s">
        <v>90</v>
      </c>
      <c r="C37" s="465">
        <f>SUM(C5:C36)</f>
        <v>77299</v>
      </c>
      <c r="D37" s="464"/>
      <c r="E37" s="464"/>
    </row>
    <row r="38" spans="1:23" ht="26.25">
      <c r="D38" s="464"/>
      <c r="E38" s="464"/>
    </row>
    <row r="39" spans="1:23" ht="26.25">
      <c r="D39" s="464"/>
      <c r="E39" s="464"/>
    </row>
    <row r="40" spans="1:23" ht="26.25">
      <c r="D40" s="464"/>
      <c r="E40" s="464"/>
    </row>
    <row r="41" spans="1:23" ht="26.25">
      <c r="D41" s="464"/>
      <c r="E41" s="464"/>
    </row>
    <row r="42" spans="1:23" ht="26.25">
      <c r="D42" s="464"/>
      <c r="E42" s="464"/>
    </row>
    <row r="43" spans="1:23" ht="26.25">
      <c r="D43" s="464"/>
      <c r="E43" s="464"/>
    </row>
    <row r="44" spans="1:23" ht="26.25">
      <c r="D44" s="464"/>
      <c r="E44" s="464"/>
    </row>
    <row r="45" spans="1:23" ht="26.25">
      <c r="D45" s="464"/>
      <c r="E45" s="464"/>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pageSetUpPr fitToPage="1"/>
  </sheetPr>
  <dimension ref="L1:M1"/>
  <sheetViews>
    <sheetView showGridLines="0" view="pageBreakPreview" topLeftCell="A13" zoomScale="70" zoomScaleNormal="100" zoomScaleSheetLayoutView="70" workbookViewId="0">
      <selection activeCell="S38" sqref="S38"/>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7">
    <tabColor rgb="FF00B0F0"/>
    <pageSetUpPr fitToPage="1"/>
  </sheetPr>
  <dimension ref="A1:P56"/>
  <sheetViews>
    <sheetView showGridLines="0" view="pageBreakPreview" zoomScale="70" zoomScaleNormal="100" zoomScaleSheetLayoutView="70" workbookViewId="0">
      <selection activeCell="H25" sqref="H25"/>
    </sheetView>
  </sheetViews>
  <sheetFormatPr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582" t="s">
        <v>726</v>
      </c>
      <c r="B1" s="1582"/>
      <c r="C1" s="1582"/>
      <c r="D1" s="1582"/>
      <c r="E1" s="1582"/>
      <c r="F1" s="1582"/>
      <c r="G1" s="1582"/>
      <c r="H1" s="1582"/>
      <c r="I1" s="1582"/>
      <c r="J1" s="1582"/>
      <c r="K1" s="1582"/>
      <c r="L1" s="1582"/>
      <c r="M1" s="1582"/>
    </row>
    <row r="2" spans="1:15" s="238" customFormat="1" ht="44.25" customHeight="1">
      <c r="A2" s="1586" t="str">
        <f>+'Resumen '!O2</f>
        <v>Período:  Diciembre 2007 - Marzo 2026</v>
      </c>
      <c r="B2" s="1586"/>
      <c r="C2" s="1586"/>
      <c r="D2" s="1586"/>
      <c r="E2" s="1586"/>
      <c r="F2" s="1586"/>
      <c r="G2" s="1586"/>
      <c r="H2" s="1586"/>
      <c r="I2" s="1586"/>
      <c r="J2" s="1586"/>
      <c r="K2" s="1586"/>
      <c r="L2" s="1586"/>
      <c r="M2" s="1586"/>
    </row>
    <row r="3" spans="1:15" ht="12" customHeight="1">
      <c r="A3" s="100"/>
      <c r="B3" s="100"/>
      <c r="C3" s="100"/>
      <c r="D3" s="100"/>
      <c r="E3" s="100"/>
      <c r="F3" s="100"/>
      <c r="G3" s="100"/>
      <c r="H3" s="100"/>
      <c r="I3" s="100"/>
      <c r="J3" s="100"/>
      <c r="K3" s="100"/>
      <c r="L3" s="100"/>
      <c r="M3" s="100"/>
    </row>
    <row r="4" spans="1:15" ht="33" customHeight="1">
      <c r="B4" s="1583" t="s">
        <v>727</v>
      </c>
      <c r="C4" s="1584"/>
      <c r="D4" s="1584"/>
      <c r="E4" s="1584"/>
      <c r="F4" s="1584"/>
      <c r="G4" s="1584"/>
      <c r="H4" s="1585"/>
      <c r="N4" s="95"/>
    </row>
    <row r="5" spans="1:15" s="75" customFormat="1" ht="60" customHeight="1">
      <c r="A5" s="270" t="s">
        <v>728</v>
      </c>
      <c r="B5" s="271" t="s">
        <v>729</v>
      </c>
      <c r="C5" s="271" t="s">
        <v>730</v>
      </c>
      <c r="D5" s="271" t="s">
        <v>565</v>
      </c>
      <c r="E5" s="271" t="s">
        <v>731</v>
      </c>
      <c r="F5" s="272" t="s">
        <v>732</v>
      </c>
      <c r="G5" s="271" t="s">
        <v>733</v>
      </c>
      <c r="H5" s="273" t="s">
        <v>734</v>
      </c>
      <c r="I5" s="234"/>
      <c r="J5" s="234"/>
      <c r="K5" s="234"/>
      <c r="L5" s="234"/>
      <c r="M5" s="234"/>
      <c r="N5" s="234"/>
    </row>
    <row r="6" spans="1:15" s="59" customFormat="1" ht="18" customHeight="1">
      <c r="A6" s="1067">
        <v>2007</v>
      </c>
      <c r="B6" s="1068">
        <v>1635826213.1600001</v>
      </c>
      <c r="C6" s="1069">
        <f>B6/H6</f>
        <v>0.94578819961072813</v>
      </c>
      <c r="D6" s="1068">
        <v>70883463.600000009</v>
      </c>
      <c r="E6" s="1069">
        <f t="shared" ref="E6:E26" si="0">D6/H6</f>
        <v>4.0982802990368349E-2</v>
      </c>
      <c r="F6" s="1070">
        <v>22880747.219999999</v>
      </c>
      <c r="G6" s="1069">
        <f t="shared" ref="G6:G25" si="1">F6/H6</f>
        <v>1.3228997398903602E-2</v>
      </c>
      <c r="H6" s="1071">
        <f t="shared" ref="H6:H25" si="2">B6+D6+F6</f>
        <v>1729590423.98</v>
      </c>
      <c r="I6" s="105"/>
      <c r="J6" s="105"/>
      <c r="K6" s="105"/>
      <c r="L6" s="106"/>
      <c r="M6" s="108"/>
      <c r="N6" s="107"/>
      <c r="O6" s="73"/>
    </row>
    <row r="7" spans="1:15" s="59" customFormat="1" ht="18" customHeight="1">
      <c r="A7" s="1067">
        <v>2008</v>
      </c>
      <c r="B7" s="1070">
        <v>1581393650.8599999</v>
      </c>
      <c r="C7" s="1069">
        <f>B7/H7</f>
        <v>0.94890566872483018</v>
      </c>
      <c r="D7" s="1070">
        <v>68964104.809999987</v>
      </c>
      <c r="E7" s="1069">
        <f t="shared" si="0"/>
        <v>4.1381492809936499E-2</v>
      </c>
      <c r="F7" s="1070">
        <v>16186878.83</v>
      </c>
      <c r="G7" s="1069">
        <f t="shared" si="1"/>
        <v>9.7128384652334383E-3</v>
      </c>
      <c r="H7" s="1071">
        <f t="shared" si="2"/>
        <v>1666544634.4999998</v>
      </c>
      <c r="I7" s="105" t="s">
        <v>1</v>
      </c>
      <c r="J7" s="105"/>
      <c r="K7" s="105"/>
      <c r="L7" s="106"/>
      <c r="M7" s="108"/>
      <c r="N7" s="107"/>
      <c r="O7" s="73"/>
    </row>
    <row r="8" spans="1:15" s="59" customFormat="1" ht="18" customHeight="1">
      <c r="A8" s="1067">
        <v>2009</v>
      </c>
      <c r="B8" s="1068">
        <v>1687099942.1400001</v>
      </c>
      <c r="C8" s="1069">
        <f>B8/H8</f>
        <v>0.95230043356878247</v>
      </c>
      <c r="D8" s="1068">
        <v>73407508.640000001</v>
      </c>
      <c r="E8" s="1069">
        <f t="shared" si="0"/>
        <v>4.1435602336873975E-2</v>
      </c>
      <c r="F8" s="1070">
        <v>11097268.350000001</v>
      </c>
      <c r="G8" s="1069">
        <f t="shared" si="1"/>
        <v>6.263964094343601E-3</v>
      </c>
      <c r="H8" s="1071">
        <f t="shared" si="2"/>
        <v>1771604719.1300001</v>
      </c>
      <c r="I8" s="105"/>
      <c r="J8" s="105"/>
      <c r="K8" s="105"/>
      <c r="L8" s="106"/>
      <c r="M8" s="109"/>
      <c r="N8" s="107"/>
      <c r="O8" s="73"/>
    </row>
    <row r="9" spans="1:15" s="59" customFormat="1" ht="18" customHeight="1">
      <c r="A9" s="1067">
        <v>2010</v>
      </c>
      <c r="B9" s="1068">
        <v>1922473262.4300001</v>
      </c>
      <c r="C9" s="1069">
        <f>B9/H9</f>
        <v>0.95304420065592299</v>
      </c>
      <c r="D9" s="1068">
        <v>83809693.36999999</v>
      </c>
      <c r="E9" s="1069">
        <f t="shared" si="0"/>
        <v>4.1547699926951773E-2</v>
      </c>
      <c r="F9" s="1070">
        <v>10909175.590000002</v>
      </c>
      <c r="G9" s="1069">
        <f t="shared" si="1"/>
        <v>5.4080994171253009E-3</v>
      </c>
      <c r="H9" s="1071">
        <f t="shared" si="2"/>
        <v>2017192131.3899999</v>
      </c>
      <c r="I9" s="110"/>
      <c r="J9" s="110"/>
      <c r="K9" s="110"/>
      <c r="L9" s="106"/>
      <c r="M9" s="110"/>
      <c r="N9" s="107"/>
      <c r="O9" s="81"/>
    </row>
    <row r="10" spans="1:15" s="59" customFormat="1" ht="18" customHeight="1">
      <c r="A10" s="1067">
        <v>2011</v>
      </c>
      <c r="B10" s="1068">
        <v>2175109581.8400002</v>
      </c>
      <c r="C10" s="1069">
        <f t="shared" ref="C10:C26" si="3">B10/H10</f>
        <v>0.95103367657376847</v>
      </c>
      <c r="D10" s="1068">
        <v>94554070.570000008</v>
      </c>
      <c r="E10" s="1069">
        <f t="shared" si="0"/>
        <v>4.1342333333446481E-2</v>
      </c>
      <c r="F10" s="1070">
        <v>17436831.43</v>
      </c>
      <c r="G10" s="1069">
        <f t="shared" si="1"/>
        <v>7.623990092785026E-3</v>
      </c>
      <c r="H10" s="1071">
        <f t="shared" si="2"/>
        <v>2287100483.8400002</v>
      </c>
      <c r="I10" s="110"/>
      <c r="J10" s="110"/>
      <c r="K10" s="110"/>
      <c r="L10" s="106"/>
      <c r="M10" s="110"/>
      <c r="N10" s="107"/>
    </row>
    <row r="11" spans="1:15" s="59" customFormat="1" ht="18" customHeight="1">
      <c r="A11" s="1067">
        <v>2012</v>
      </c>
      <c r="B11" s="1068">
        <v>2411674911.5</v>
      </c>
      <c r="C11" s="1069">
        <f t="shared" si="3"/>
        <v>0.95211214546597178</v>
      </c>
      <c r="D11" s="1068">
        <v>104789518.08999999</v>
      </c>
      <c r="E11" s="1069">
        <f t="shared" si="0"/>
        <v>4.1370158314148531E-2</v>
      </c>
      <c r="F11" s="1070">
        <v>16509152.34</v>
      </c>
      <c r="G11" s="1069">
        <f t="shared" si="1"/>
        <v>6.5176962198795789E-3</v>
      </c>
      <c r="H11" s="1071">
        <f t="shared" si="2"/>
        <v>2532973581.9300003</v>
      </c>
      <c r="I11" s="111"/>
      <c r="J11" s="111"/>
      <c r="K11" s="111"/>
      <c r="M11" s="110"/>
      <c r="N11" s="107"/>
    </row>
    <row r="12" spans="1:15" s="59" customFormat="1" ht="18" customHeight="1">
      <c r="A12" s="1067">
        <v>2013</v>
      </c>
      <c r="B12" s="1068">
        <v>2663186569.8199997</v>
      </c>
      <c r="C12" s="1069">
        <f t="shared" si="3"/>
        <v>0.95177416884053523</v>
      </c>
      <c r="D12" s="1068">
        <v>115834844.37000003</v>
      </c>
      <c r="E12" s="1069">
        <f t="shared" si="0"/>
        <v>4.1397254691953878E-2</v>
      </c>
      <c r="F12" s="1070">
        <v>19107235.449999999</v>
      </c>
      <c r="G12" s="1069">
        <f t="shared" si="1"/>
        <v>6.8285764675109885E-3</v>
      </c>
      <c r="H12" s="1071">
        <f t="shared" si="2"/>
        <v>2798128649.6399994</v>
      </c>
      <c r="M12" s="110"/>
      <c r="N12" s="107"/>
    </row>
    <row r="13" spans="1:15" s="59" customFormat="1" ht="18" customHeight="1">
      <c r="A13" s="1067">
        <v>2014</v>
      </c>
      <c r="B13" s="1068">
        <v>3005088863.5</v>
      </c>
      <c r="C13" s="1069">
        <f t="shared" si="3"/>
        <v>0.95169285075746779</v>
      </c>
      <c r="D13" s="1068">
        <v>131454109.10000002</v>
      </c>
      <c r="E13" s="1069">
        <f t="shared" si="0"/>
        <v>4.1630694304146058E-2</v>
      </c>
      <c r="F13" s="1070">
        <v>21081739.099999998</v>
      </c>
      <c r="G13" s="1069">
        <f t="shared" si="1"/>
        <v>6.6764549383862741E-3</v>
      </c>
      <c r="H13" s="1071">
        <f t="shared" si="2"/>
        <v>3157624711.6999998</v>
      </c>
      <c r="M13" s="110"/>
      <c r="N13" s="107"/>
    </row>
    <row r="14" spans="1:15" s="59" customFormat="1" ht="18" customHeight="1">
      <c r="A14" s="1067">
        <v>2015</v>
      </c>
      <c r="B14" s="1068">
        <v>3382710516.6399999</v>
      </c>
      <c r="C14" s="1069">
        <f t="shared" si="3"/>
        <v>0.95338904993406337</v>
      </c>
      <c r="D14" s="1068">
        <v>147262666.77000001</v>
      </c>
      <c r="E14" s="1069">
        <f t="shared" si="0"/>
        <v>4.1504767632928548E-2</v>
      </c>
      <c r="F14" s="1070">
        <v>18117196.77</v>
      </c>
      <c r="G14" s="1069">
        <f t="shared" si="1"/>
        <v>5.106182433008059E-3</v>
      </c>
      <c r="H14" s="1071">
        <f t="shared" si="2"/>
        <v>3548090380.1799998</v>
      </c>
      <c r="I14" s="83"/>
      <c r="J14" s="83"/>
      <c r="K14" s="83"/>
      <c r="L14" s="106"/>
      <c r="M14" s="110"/>
      <c r="N14" s="107"/>
    </row>
    <row r="15" spans="1:15" s="59" customFormat="1" ht="18" customHeight="1">
      <c r="A15" s="1067">
        <v>2016</v>
      </c>
      <c r="B15" s="1068">
        <v>3862688790.9599996</v>
      </c>
      <c r="C15" s="1069">
        <f t="shared" si="3"/>
        <v>0.95416022594621486</v>
      </c>
      <c r="D15" s="1068">
        <v>168521814.59</v>
      </c>
      <c r="E15" s="1069">
        <f t="shared" si="0"/>
        <v>4.1628208066458665E-2</v>
      </c>
      <c r="F15" s="1070">
        <v>17049514.629999999</v>
      </c>
      <c r="G15" s="1069">
        <f t="shared" si="1"/>
        <v>4.2115659873264068E-3</v>
      </c>
      <c r="H15" s="1071">
        <f t="shared" si="2"/>
        <v>4048260120.1799998</v>
      </c>
      <c r="L15" s="106"/>
      <c r="M15" s="112"/>
      <c r="N15" s="107"/>
    </row>
    <row r="16" spans="1:15" s="59" customFormat="1" ht="18" customHeight="1">
      <c r="A16" s="1067">
        <v>2017</v>
      </c>
      <c r="B16" s="1068">
        <v>4365095869.0900002</v>
      </c>
      <c r="C16" s="1069">
        <f t="shared" si="3"/>
        <v>0.95451833422211996</v>
      </c>
      <c r="D16" s="1068">
        <v>189049670.72999999</v>
      </c>
      <c r="E16" s="1069">
        <f t="shared" si="0"/>
        <v>4.1339613653905587E-2</v>
      </c>
      <c r="F16" s="1070">
        <v>18941966.82</v>
      </c>
      <c r="G16" s="1069">
        <f t="shared" si="1"/>
        <v>4.1420521239746181E-3</v>
      </c>
      <c r="H16" s="1071">
        <f t="shared" si="2"/>
        <v>4573087506.6399994</v>
      </c>
      <c r="I16" s="76"/>
      <c r="J16" s="76"/>
      <c r="K16" s="76"/>
      <c r="L16" s="76"/>
      <c r="M16" s="76"/>
      <c r="N16" s="107"/>
      <c r="O16" s="76"/>
    </row>
    <row r="17" spans="1:16" s="59" customFormat="1" ht="18" customHeight="1">
      <c r="A17" s="1067">
        <v>2018</v>
      </c>
      <c r="B17" s="1068">
        <v>4960308050.1199999</v>
      </c>
      <c r="C17" s="1069">
        <f t="shared" si="3"/>
        <v>0.95442170562015738</v>
      </c>
      <c r="D17" s="1068">
        <v>216582431.09999999</v>
      </c>
      <c r="E17" s="1069">
        <f t="shared" si="0"/>
        <v>4.1673011274535959E-2</v>
      </c>
      <c r="F17" s="1070">
        <v>20296486.460000001</v>
      </c>
      <c r="G17" s="1069">
        <f t="shared" si="1"/>
        <v>3.9052831053065342E-3</v>
      </c>
      <c r="H17" s="1071">
        <f t="shared" si="2"/>
        <v>5197186967.6800003</v>
      </c>
      <c r="I17" s="76"/>
      <c r="J17" s="76"/>
      <c r="K17" s="76"/>
      <c r="L17" s="76"/>
      <c r="M17" s="76"/>
      <c r="N17" s="107"/>
      <c r="O17" s="76"/>
    </row>
    <row r="18" spans="1:16" s="59" customFormat="1" ht="18" customHeight="1">
      <c r="A18" s="1067">
        <v>2019</v>
      </c>
      <c r="B18" s="1068">
        <v>5454398175.96</v>
      </c>
      <c r="C18" s="1069">
        <f t="shared" si="3"/>
        <v>0.95509227720429402</v>
      </c>
      <c r="D18" s="1068">
        <v>236137407.19999999</v>
      </c>
      <c r="E18" s="1069">
        <f t="shared" si="0"/>
        <v>4.13488356918627E-2</v>
      </c>
      <c r="F18" s="1070">
        <v>20324305.609999999</v>
      </c>
      <c r="G18" s="1069">
        <f t="shared" si="1"/>
        <v>3.5588871038433815E-3</v>
      </c>
      <c r="H18" s="1071">
        <f t="shared" si="2"/>
        <v>5710859888.7699995</v>
      </c>
      <c r="I18" s="76"/>
      <c r="J18" s="76"/>
      <c r="K18" s="76"/>
      <c r="L18" s="76"/>
      <c r="M18" s="76"/>
      <c r="N18" s="107"/>
      <c r="O18" s="76"/>
    </row>
    <row r="19" spans="1:16" s="59" customFormat="1" ht="18" customHeight="1">
      <c r="A19" s="1067">
        <v>2020</v>
      </c>
      <c r="B19" s="1068">
        <v>5371768693.4499998</v>
      </c>
      <c r="C19" s="1069">
        <f t="shared" si="3"/>
        <v>0.95732388446010375</v>
      </c>
      <c r="D19" s="1068">
        <v>233752220.31999999</v>
      </c>
      <c r="E19" s="1069">
        <f t="shared" si="0"/>
        <v>4.1657896370477683E-2</v>
      </c>
      <c r="F19" s="1070">
        <v>5713466.4100000001</v>
      </c>
      <c r="G19" s="1069">
        <f t="shared" si="1"/>
        <v>1.0182191694186051E-3</v>
      </c>
      <c r="H19" s="1071">
        <f t="shared" si="2"/>
        <v>5611234380.1799994</v>
      </c>
      <c r="I19" s="76"/>
      <c r="J19" s="76"/>
      <c r="K19" s="76"/>
      <c r="L19" s="76"/>
      <c r="M19" s="76"/>
      <c r="N19" s="113"/>
      <c r="O19" s="76"/>
    </row>
    <row r="20" spans="1:16" s="59" customFormat="1" ht="18" customHeight="1">
      <c r="A20" s="1067">
        <v>2021</v>
      </c>
      <c r="B20" s="1068">
        <v>6220465761.29</v>
      </c>
      <c r="C20" s="1069">
        <f>B20/H20</f>
        <v>0.95737338828337348</v>
      </c>
      <c r="D20" s="1068">
        <v>270679156.31999999</v>
      </c>
      <c r="E20" s="1069">
        <f t="shared" si="0"/>
        <v>4.1659424063773424E-2</v>
      </c>
      <c r="F20" s="1070">
        <v>6284233.25</v>
      </c>
      <c r="G20" s="1069">
        <f t="shared" si="1"/>
        <v>9.6718765285316258E-4</v>
      </c>
      <c r="H20" s="1071">
        <f t="shared" si="2"/>
        <v>6497429150.8599997</v>
      </c>
      <c r="I20" s="76"/>
      <c r="J20" s="76"/>
      <c r="K20" s="76"/>
      <c r="L20" s="76"/>
      <c r="M20" s="76"/>
      <c r="N20" s="76"/>
      <c r="O20" s="76"/>
    </row>
    <row r="21" spans="1:16" s="59" customFormat="1" ht="18" customHeight="1">
      <c r="A21" s="1067">
        <v>2022</v>
      </c>
      <c r="B21" s="1068">
        <v>7563778550.6599998</v>
      </c>
      <c r="C21" s="1069">
        <v>0.95758727755140161</v>
      </c>
      <c r="D21" s="1068">
        <v>329129862.10000002</v>
      </c>
      <c r="E21" s="1069">
        <f t="shared" si="0"/>
        <v>4.1668402439109763E-2</v>
      </c>
      <c r="F21" s="1070">
        <v>5879225.6900000004</v>
      </c>
      <c r="G21" s="1069">
        <f t="shared" si="1"/>
        <v>7.4432000948865826E-4</v>
      </c>
      <c r="H21" s="1071">
        <f t="shared" si="2"/>
        <v>7898787638.4499998</v>
      </c>
      <c r="I21" s="76"/>
      <c r="J21" s="76"/>
      <c r="K21" s="76"/>
      <c r="L21" s="76"/>
      <c r="M21" s="76"/>
      <c r="N21" s="76"/>
      <c r="O21" s="76"/>
      <c r="P21" s="59" t="s">
        <v>735</v>
      </c>
    </row>
    <row r="22" spans="1:16" s="59" customFormat="1" ht="18" customHeight="1">
      <c r="A22" s="1067">
        <v>2023</v>
      </c>
      <c r="B22" s="1068">
        <v>8660987464.0699997</v>
      </c>
      <c r="C22" s="1069">
        <f>B22/H22</f>
        <v>0.95764504708886067</v>
      </c>
      <c r="D22" s="1068">
        <v>376868065.86000001</v>
      </c>
      <c r="E22" s="1069">
        <f t="shared" si="0"/>
        <v>4.1670287386282569E-2</v>
      </c>
      <c r="F22" s="1070">
        <v>6192147.6500000004</v>
      </c>
      <c r="G22" s="1069">
        <f t="shared" si="1"/>
        <v>6.8466552485677424E-4</v>
      </c>
      <c r="H22" s="1071">
        <f t="shared" si="2"/>
        <v>9044047677.5799999</v>
      </c>
      <c r="I22" s="76"/>
      <c r="J22" s="76"/>
      <c r="K22" s="76"/>
      <c r="L22" s="76"/>
      <c r="M22" s="76"/>
      <c r="N22" s="76"/>
      <c r="O22" s="76"/>
    </row>
    <row r="23" spans="1:16" s="59" customFormat="1" ht="18" customHeight="1">
      <c r="A23" s="1067">
        <v>2024</v>
      </c>
      <c r="B23" s="1068">
        <v>9740712221.9899998</v>
      </c>
      <c r="C23" s="1069">
        <f>B23/H23</f>
        <v>0.95764425801028563</v>
      </c>
      <c r="D23" s="1068">
        <v>423856200.49000001</v>
      </c>
      <c r="E23" s="1069">
        <f>D23/H23</f>
        <v>4.1670819070597692E-2</v>
      </c>
      <c r="F23" s="1070">
        <v>6966717.54</v>
      </c>
      <c r="G23" s="1069">
        <f>F23/H23</f>
        <v>6.8492291911664198E-4</v>
      </c>
      <c r="H23" s="1071">
        <f t="shared" si="2"/>
        <v>10171535140.02</v>
      </c>
      <c r="I23" s="76"/>
      <c r="J23" s="76"/>
      <c r="K23" s="76"/>
      <c r="L23" s="76"/>
      <c r="M23" s="76"/>
      <c r="N23" s="76"/>
      <c r="O23" s="76"/>
    </row>
    <row r="24" spans="1:16" s="59" customFormat="1" ht="18" customHeight="1">
      <c r="A24" s="1072" t="s">
        <v>240</v>
      </c>
      <c r="B24" s="1068">
        <v>10750825849.809999</v>
      </c>
      <c r="C24" s="1069">
        <f>B24/H24</f>
        <v>0.95766758301710808</v>
      </c>
      <c r="D24" s="1068">
        <v>467810430.22000003</v>
      </c>
      <c r="E24" s="1069">
        <f>D24/H24</f>
        <v>4.1671857611468854E-2</v>
      </c>
      <c r="F24" s="1070">
        <v>7415473.6900000004</v>
      </c>
      <c r="G24" s="1069">
        <f>F24/H24</f>
        <v>6.6055937142305802E-4</v>
      </c>
      <c r="H24" s="1071">
        <f t="shared" si="2"/>
        <v>11226051753.719999</v>
      </c>
      <c r="I24" s="76"/>
      <c r="J24" s="76"/>
      <c r="K24" s="76"/>
      <c r="L24" s="76"/>
      <c r="M24" s="76"/>
      <c r="N24" s="76"/>
      <c r="O24" s="76"/>
    </row>
    <row r="25" spans="1:16" s="60" customFormat="1" ht="18.75">
      <c r="A25" s="1072" t="s">
        <v>970</v>
      </c>
      <c r="B25" s="1073">
        <f>+'Resumen '!H97</f>
        <v>1001398556.51</v>
      </c>
      <c r="C25" s="1074">
        <f>B25/H25</f>
        <v>0.95777630951943549</v>
      </c>
      <c r="D25" s="1073">
        <f>+'Resumen '!H98</f>
        <v>43575254.060000002</v>
      </c>
      <c r="E25" s="1069">
        <f t="shared" si="0"/>
        <v>4.1677058298757223E-2</v>
      </c>
      <c r="F25" s="1075">
        <f>+'Resumen '!H99</f>
        <v>571528.73</v>
      </c>
      <c r="G25" s="1069">
        <f t="shared" si="1"/>
        <v>5.4663218180728778E-4</v>
      </c>
      <c r="H25" s="1071">
        <f t="shared" si="2"/>
        <v>1045545339.3</v>
      </c>
      <c r="I25" s="77"/>
      <c r="J25" s="77"/>
      <c r="K25" s="77"/>
      <c r="L25" s="77"/>
      <c r="M25" s="77"/>
      <c r="N25" s="76">
        <f>+Tabla42[[#This Row],[Total por Año]]-'Resumen '!H100</f>
        <v>0</v>
      </c>
      <c r="O25" s="76"/>
    </row>
    <row r="26" spans="1:16" ht="18.75" customHeight="1">
      <c r="A26" s="1076" t="s">
        <v>90</v>
      </c>
      <c r="B26" s="1077">
        <f>SUM(B6:B25)</f>
        <v>88416991495.799988</v>
      </c>
      <c r="C26" s="1078">
        <f t="shared" si="3"/>
        <v>0.95551976774275926</v>
      </c>
      <c r="D26" s="1077">
        <f>SUM(D6:D25)</f>
        <v>3846922492.3099999</v>
      </c>
      <c r="E26" s="1078">
        <f t="shared" si="0"/>
        <v>4.1573575669005401E-2</v>
      </c>
      <c r="F26" s="1077">
        <f>SUM(F6:F25)</f>
        <v>268961291.56</v>
      </c>
      <c r="G26" s="1078">
        <f>F26/H26</f>
        <v>2.9066565882352124E-3</v>
      </c>
      <c r="H26" s="1079">
        <f>SUM(H6:H25)</f>
        <v>92532875279.669998</v>
      </c>
      <c r="I26" s="8"/>
      <c r="J26" s="8"/>
      <c r="K26" s="8"/>
      <c r="L26" s="8"/>
      <c r="M26" s="8"/>
      <c r="N26" s="76"/>
      <c r="O26" s="76"/>
    </row>
    <row r="27" spans="1:16" ht="18.75">
      <c r="A27" t="s">
        <v>609</v>
      </c>
      <c r="B27" s="7"/>
      <c r="C27" s="7"/>
      <c r="D27" s="7"/>
      <c r="E27" s="7"/>
      <c r="F27" s="7"/>
      <c r="G27" s="8"/>
      <c r="H27" s="8"/>
      <c r="I27" s="8"/>
      <c r="J27" s="8"/>
      <c r="K27" s="8"/>
      <c r="L27" s="8"/>
      <c r="M27" s="8"/>
      <c r="N27" s="77"/>
      <c r="O27" s="77"/>
    </row>
    <row r="28" spans="1:16">
      <c r="B28" s="35"/>
      <c r="C28" s="35"/>
      <c r="D28" s="35"/>
      <c r="E28" s="35"/>
      <c r="F28" s="35"/>
      <c r="G28" s="8"/>
      <c r="H28" s="8"/>
      <c r="I28" s="8"/>
      <c r="J28" s="8"/>
      <c r="K28" s="8"/>
      <c r="L28" s="8"/>
      <c r="M28" s="8"/>
      <c r="N28" s="96"/>
      <c r="O28" s="8"/>
    </row>
    <row r="29" spans="1:16">
      <c r="C29" s="8"/>
      <c r="D29" s="8"/>
      <c r="E29" s="8"/>
      <c r="F29" s="8"/>
      <c r="G29" s="8"/>
      <c r="H29" s="8"/>
      <c r="I29" s="8"/>
      <c r="J29" s="8"/>
      <c r="K29" s="8"/>
      <c r="L29" s="8"/>
      <c r="M29" s="8"/>
      <c r="N29" s="96"/>
      <c r="O29" s="8"/>
    </row>
    <row r="30" spans="1:16">
      <c r="C30" s="8"/>
      <c r="D30" s="8"/>
      <c r="E30" s="8"/>
      <c r="F30" s="8"/>
      <c r="G30" s="8"/>
      <c r="H30" s="8"/>
      <c r="I30" s="8"/>
      <c r="J30" s="8"/>
      <c r="K30" s="8"/>
      <c r="L30" s="8"/>
      <c r="M30" s="8"/>
      <c r="N30" s="97"/>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I41" s="8"/>
      <c r="J41" s="8"/>
      <c r="K41" s="8"/>
      <c r="L41" s="8"/>
      <c r="M41" s="8"/>
      <c r="N41" s="8"/>
      <c r="O41" s="8"/>
    </row>
    <row r="42" spans="3:15">
      <c r="C42" s="8"/>
      <c r="D42" s="8"/>
      <c r="E42" s="8"/>
      <c r="F42" s="8"/>
      <c r="G42" s="8"/>
      <c r="H42" s="8"/>
      <c r="N42" s="8"/>
      <c r="O42" s="8"/>
    </row>
    <row r="43" spans="3:15">
      <c r="C43" s="8"/>
      <c r="D43" s="8"/>
      <c r="E43" s="8"/>
      <c r="F43" s="8"/>
      <c r="G43" s="8"/>
      <c r="H43" s="8"/>
      <c r="N43" s="8"/>
      <c r="O43" s="8"/>
    </row>
    <row r="44" spans="3:15">
      <c r="C44" s="8"/>
      <c r="D44" s="8"/>
      <c r="E44" s="8"/>
      <c r="F44" s="8"/>
      <c r="G44" s="8"/>
      <c r="H44" s="8"/>
    </row>
    <row r="45" spans="3:15" ht="39" customHeight="1">
      <c r="C45" s="8"/>
      <c r="D45" s="8"/>
      <c r="E45" s="8"/>
      <c r="F45" s="8"/>
      <c r="G45" s="8"/>
      <c r="H45" s="8"/>
    </row>
    <row r="46" spans="3:15" ht="48" customHeight="1"/>
    <row r="56" ht="70.5" customHeight="1"/>
  </sheetData>
  <mergeCells count="3">
    <mergeCell ref="A1:M1"/>
    <mergeCell ref="B4:H4"/>
    <mergeCell ref="A2:M2"/>
  </mergeCells>
  <conditionalFormatting sqref="B18:G25">
    <cfRule type="cellIs" dxfId="0" priority="1" operator="equal">
      <formula>0</formula>
    </cfRule>
  </conditionalFormatting>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theme="8" tint="-0.499984740745262"/>
    <pageSetUpPr fitToPage="1"/>
  </sheetPr>
  <dimension ref="A1:X38"/>
  <sheetViews>
    <sheetView showGridLines="0" view="pageBreakPreview" zoomScale="55" zoomScaleNormal="100" zoomScaleSheetLayoutView="55" workbookViewId="0">
      <pane ySplit="2" topLeftCell="A4" activePane="bottomLeft" state="frozen"/>
      <selection activeCell="K40" sqref="K40"/>
      <selection pane="bottomLeft" activeCell="K14" sqref="K14"/>
    </sheetView>
  </sheetViews>
  <sheetFormatPr defaultColWidth="11.42578125" defaultRowHeight="14.25"/>
  <cols>
    <col min="1" max="1" width="21.28515625" style="140" customWidth="1"/>
    <col min="2" max="2" width="21.28515625" style="152" customWidth="1"/>
    <col min="3" max="3" width="25.140625" style="152" customWidth="1"/>
    <col min="4" max="4" width="20.42578125" style="152" customWidth="1"/>
    <col min="5" max="5" width="25.85546875" style="152" customWidth="1"/>
    <col min="6" max="6" width="27.140625" style="152" customWidth="1"/>
    <col min="7" max="11" width="18.28515625" style="140" customWidth="1"/>
    <col min="12" max="12" width="34.42578125" style="140" customWidth="1"/>
    <col min="13" max="13" width="23.42578125" style="140" customWidth="1"/>
    <col min="14" max="14" width="19.5703125" style="140" customWidth="1"/>
    <col min="15" max="15" width="3.7109375" style="140" customWidth="1"/>
    <col min="16" max="16" width="11.42578125" style="140"/>
    <col min="17" max="17" width="14.28515625" style="140" customWidth="1"/>
    <col min="18" max="18" width="11.42578125" style="140"/>
    <col min="19" max="22" width="11.42578125" style="140" customWidth="1"/>
    <col min="23" max="16384" width="11.42578125" style="140"/>
  </cols>
  <sheetData>
    <row r="1" spans="1:24" s="239" customFormat="1" ht="74.25" customHeight="1">
      <c r="A1" s="1587" t="s">
        <v>736</v>
      </c>
      <c r="B1" s="1588"/>
      <c r="C1" s="1588"/>
      <c r="D1" s="1588"/>
      <c r="E1" s="1588"/>
      <c r="F1" s="1588"/>
      <c r="G1" s="1588"/>
      <c r="H1" s="1588"/>
      <c r="I1" s="1588"/>
      <c r="J1" s="1588"/>
      <c r="K1" s="1588"/>
      <c r="L1" s="1588"/>
      <c r="M1" s="1588"/>
      <c r="N1" s="1589"/>
    </row>
    <row r="2" spans="1:24" s="239" customFormat="1" ht="30" customHeight="1">
      <c r="A2" s="1590" t="str">
        <f>+'Resumen '!O2</f>
        <v>Período:  Diciembre 2007 - Marzo 2026</v>
      </c>
      <c r="B2" s="1591"/>
      <c r="C2" s="1591"/>
      <c r="D2" s="1591"/>
      <c r="E2" s="1591"/>
      <c r="F2" s="1591"/>
      <c r="G2" s="1591"/>
      <c r="H2" s="1591"/>
      <c r="I2" s="1591"/>
      <c r="J2" s="1591"/>
      <c r="K2" s="1591"/>
      <c r="L2" s="1591"/>
      <c r="M2" s="1591"/>
      <c r="N2" s="1592"/>
    </row>
    <row r="3" spans="1:24" ht="9.75" customHeight="1">
      <c r="A3" s="195"/>
      <c r="B3" s="195"/>
      <c r="C3" s="195"/>
      <c r="D3" s="195"/>
      <c r="E3" s="195"/>
      <c r="F3" s="195"/>
      <c r="G3" s="195"/>
      <c r="H3" s="195"/>
      <c r="I3" s="195"/>
      <c r="J3" s="195"/>
      <c r="K3" s="195"/>
      <c r="L3" s="195"/>
      <c r="M3" s="195"/>
      <c r="N3" s="195"/>
      <c r="S3" s="239"/>
      <c r="T3" s="239"/>
      <c r="U3" s="239"/>
      <c r="V3" s="239"/>
      <c r="W3" s="239"/>
    </row>
    <row r="4" spans="1:24" ht="315.75" customHeight="1">
      <c r="A4" s="1494" t="s">
        <v>737</v>
      </c>
      <c r="B4" s="1593"/>
      <c r="C4" s="1593"/>
      <c r="D4" s="1593"/>
      <c r="E4" s="1593"/>
      <c r="F4" s="1593"/>
      <c r="G4" s="1593"/>
      <c r="H4" s="1593"/>
      <c r="I4" s="1593"/>
      <c r="J4" s="1593"/>
      <c r="K4" s="1593"/>
      <c r="L4" s="1593"/>
      <c r="M4" s="1593"/>
      <c r="N4" s="1593"/>
      <c r="S4" s="239"/>
      <c r="T4" s="239"/>
      <c r="U4" s="239"/>
      <c r="V4" s="239"/>
      <c r="W4" s="239"/>
    </row>
    <row r="5" spans="1:24" ht="17.25" customHeight="1">
      <c r="A5" s="195"/>
      <c r="B5" s="195"/>
      <c r="C5" s="195"/>
      <c r="D5" s="195"/>
      <c r="E5" s="195"/>
      <c r="F5" s="195"/>
      <c r="G5" s="195"/>
      <c r="H5" s="195"/>
      <c r="I5" s="195"/>
      <c r="J5" s="195"/>
      <c r="K5" s="195"/>
      <c r="L5" s="195"/>
      <c r="M5" s="195"/>
      <c r="N5" s="195"/>
      <c r="S5" s="239"/>
      <c r="T5" s="239"/>
      <c r="U5" s="239"/>
      <c r="V5" s="239"/>
      <c r="W5" s="239"/>
    </row>
    <row r="6" spans="1:24" ht="45" customHeight="1">
      <c r="A6" s="274" t="s">
        <v>129</v>
      </c>
      <c r="B6" s="275" t="s">
        <v>738</v>
      </c>
      <c r="C6" s="275" t="s">
        <v>739</v>
      </c>
      <c r="D6" s="276" t="s">
        <v>740</v>
      </c>
      <c r="E6" s="275" t="s">
        <v>741</v>
      </c>
      <c r="F6" s="277" t="s">
        <v>742</v>
      </c>
      <c r="Q6" s="441" t="e">
        <f>+(Tabla46[[#This Row],[Total Casos]]-D7)/D7</f>
        <v>#VALUE!</v>
      </c>
      <c r="S6" s="239"/>
      <c r="T6" s="239"/>
      <c r="U6" s="239"/>
      <c r="V6" s="239"/>
      <c r="W6" s="239"/>
    </row>
    <row r="7" spans="1:24" ht="17.25" customHeight="1">
      <c r="A7" s="1080">
        <v>2007</v>
      </c>
      <c r="B7" s="1081">
        <v>8459</v>
      </c>
      <c r="C7" s="1081">
        <v>85</v>
      </c>
      <c r="D7" s="1082">
        <f>+C7+B7</f>
        <v>8544</v>
      </c>
      <c r="E7" s="1083">
        <f t="shared" ref="E7:E17" si="0">B7/D7</f>
        <v>0.99005149812734083</v>
      </c>
      <c r="F7" s="1084">
        <f>C7/D7</f>
        <v>9.948501872659176E-3</v>
      </c>
      <c r="Q7" s="441">
        <f>+(Tabla46[[#This Row],[Total Casos]]-D8)/D8</f>
        <v>-0.22164525826728615</v>
      </c>
      <c r="S7" s="239"/>
      <c r="T7" s="239"/>
      <c r="U7" s="239"/>
      <c r="V7" s="239"/>
      <c r="W7" s="239"/>
    </row>
    <row r="8" spans="1:24" ht="17.25" customHeight="1">
      <c r="A8" s="1085">
        <v>2008</v>
      </c>
      <c r="B8" s="1081">
        <v>10873</v>
      </c>
      <c r="C8" s="1081">
        <v>104</v>
      </c>
      <c r="D8" s="1082">
        <f t="shared" ref="D8:D22" si="1">+C8+B8</f>
        <v>10977</v>
      </c>
      <c r="E8" s="1083">
        <f t="shared" si="0"/>
        <v>0.99052564452947067</v>
      </c>
      <c r="F8" s="1084">
        <f>C8/D8</f>
        <v>9.4743554705292877E-3</v>
      </c>
      <c r="Q8" s="441">
        <f>+(Tabla46[[#This Row],[Total Casos]]-D9)/D9</f>
        <v>-0.25240073554450726</v>
      </c>
      <c r="S8" s="239"/>
      <c r="T8" s="239"/>
      <c r="U8" s="239"/>
      <c r="V8" s="239"/>
      <c r="W8" s="239"/>
    </row>
    <row r="9" spans="1:24" ht="17.25" customHeight="1">
      <c r="A9" s="1080">
        <v>2009</v>
      </c>
      <c r="B9" s="1081">
        <v>14386</v>
      </c>
      <c r="C9" s="1081">
        <v>297</v>
      </c>
      <c r="D9" s="1082">
        <f t="shared" si="1"/>
        <v>14683</v>
      </c>
      <c r="E9" s="1083">
        <f t="shared" si="0"/>
        <v>0.97977252605053466</v>
      </c>
      <c r="F9" s="1084">
        <f>C9/D9</f>
        <v>2.0227473949465367E-2</v>
      </c>
      <c r="Q9" s="441">
        <f>+(Tabla46[[#This Row],[Total Casos]]-D10)/D10</f>
        <v>-0.15885655362053161</v>
      </c>
      <c r="S9" s="239"/>
      <c r="T9" s="239"/>
      <c r="U9" s="239"/>
      <c r="V9" s="239"/>
      <c r="W9" s="239"/>
    </row>
    <row r="10" spans="1:24" ht="17.25" customHeight="1">
      <c r="A10" s="1085">
        <v>2010</v>
      </c>
      <c r="B10" s="1081">
        <v>17051</v>
      </c>
      <c r="C10" s="1081">
        <v>405</v>
      </c>
      <c r="D10" s="1082">
        <f t="shared" si="1"/>
        <v>17456</v>
      </c>
      <c r="E10" s="1083">
        <f t="shared" si="0"/>
        <v>0.97679880843263056</v>
      </c>
      <c r="F10" s="1084">
        <f>C10/D10</f>
        <v>2.3201191567369387E-2</v>
      </c>
      <c r="Q10" s="441">
        <f>+(Tabla46[[#This Row],[Total Casos]]-D11)/D11</f>
        <v>-0.22750807629331327</v>
      </c>
      <c r="S10" s="239"/>
      <c r="T10" s="239"/>
      <c r="U10" s="239"/>
      <c r="V10" s="239"/>
      <c r="W10" s="239"/>
    </row>
    <row r="11" spans="1:24" ht="17.25" customHeight="1">
      <c r="A11" s="1085">
        <v>2011</v>
      </c>
      <c r="B11" s="1081">
        <v>22120</v>
      </c>
      <c r="C11" s="1081">
        <v>477</v>
      </c>
      <c r="D11" s="1082">
        <f t="shared" si="1"/>
        <v>22597</v>
      </c>
      <c r="E11" s="1083">
        <f t="shared" si="0"/>
        <v>0.97889100323051736</v>
      </c>
      <c r="F11" s="1084">
        <f>C11/D11</f>
        <v>2.1108996769482673E-2</v>
      </c>
      <c r="Q11" s="441">
        <f>+(Tabla46[[#This Row],[Total Casos]]-D12)/D12</f>
        <v>-0.15328986810551559</v>
      </c>
      <c r="S11" s="239"/>
      <c r="T11" s="239"/>
      <c r="U11" s="239"/>
      <c r="V11" s="239"/>
      <c r="W11" s="239"/>
    </row>
    <row r="12" spans="1:24" ht="17.25" customHeight="1">
      <c r="A12" s="1085" t="s">
        <v>141</v>
      </c>
      <c r="B12" s="1081">
        <v>26233</v>
      </c>
      <c r="C12" s="1081">
        <v>455</v>
      </c>
      <c r="D12" s="1082">
        <f t="shared" si="1"/>
        <v>26688</v>
      </c>
      <c r="E12" s="1083">
        <f t="shared" si="0"/>
        <v>0.982951139088729</v>
      </c>
      <c r="F12" s="1084">
        <f t="shared" ref="F12:F17" si="2">C12/D12</f>
        <v>1.7048860911270985E-2</v>
      </c>
      <c r="Q12" s="441">
        <f>+(Tabla46[[#This Row],[Total Casos]]-D13)/D13</f>
        <v>-6.7993713986380308E-2</v>
      </c>
      <c r="S12" s="239"/>
      <c r="T12" s="239"/>
      <c r="U12" s="239"/>
      <c r="V12" s="239"/>
      <c r="W12" s="239"/>
    </row>
    <row r="13" spans="1:24" ht="17.25" customHeight="1">
      <c r="A13" s="1085" t="s">
        <v>142</v>
      </c>
      <c r="B13" s="1081">
        <v>28246</v>
      </c>
      <c r="C13" s="1081">
        <v>389</v>
      </c>
      <c r="D13" s="1082">
        <f t="shared" si="1"/>
        <v>28635</v>
      </c>
      <c r="E13" s="1083">
        <f t="shared" si="0"/>
        <v>0.98641522612187882</v>
      </c>
      <c r="F13" s="1084">
        <f t="shared" si="2"/>
        <v>1.358477387812118E-2</v>
      </c>
      <c r="Q13" s="441">
        <f>+(Tabla46[[#This Row],[Total Casos]]-D14)/D14</f>
        <v>-7.7242846094354209E-2</v>
      </c>
      <c r="S13" s="239"/>
      <c r="T13" s="239"/>
      <c r="U13" s="239"/>
      <c r="V13" s="239"/>
      <c r="W13" s="239"/>
    </row>
    <row r="14" spans="1:24" ht="17.25" customHeight="1">
      <c r="A14" s="1085" t="s">
        <v>143</v>
      </c>
      <c r="B14" s="1081">
        <v>30630</v>
      </c>
      <c r="C14" s="1081">
        <v>402</v>
      </c>
      <c r="D14" s="1082">
        <f t="shared" si="1"/>
        <v>31032</v>
      </c>
      <c r="E14" s="1083">
        <f t="shared" si="0"/>
        <v>0.98704563031709203</v>
      </c>
      <c r="F14" s="1084">
        <f t="shared" si="2"/>
        <v>1.2954369682907967E-2</v>
      </c>
      <c r="O14" s="170"/>
      <c r="Q14" s="441">
        <f>+(Tabla46[[#This Row],[Total Casos]]-D15)/D15</f>
        <v>-0.101797447104113</v>
      </c>
      <c r="S14" s="239"/>
      <c r="T14" s="239"/>
      <c r="U14" s="239"/>
      <c r="V14" s="239"/>
      <c r="W14" s="239"/>
    </row>
    <row r="15" spans="1:24" ht="17.25" customHeight="1">
      <c r="A15" s="1086" t="s">
        <v>145</v>
      </c>
      <c r="B15" s="1087">
        <v>34087</v>
      </c>
      <c r="C15" s="1087">
        <v>462</v>
      </c>
      <c r="D15" s="1082">
        <f t="shared" si="1"/>
        <v>34549</v>
      </c>
      <c r="E15" s="1083">
        <f t="shared" si="0"/>
        <v>0.98662768821094682</v>
      </c>
      <c r="F15" s="1084">
        <f t="shared" si="2"/>
        <v>1.3372311789053229E-2</v>
      </c>
      <c r="Q15" s="441">
        <f>+(Tabla46[[#This Row],[Total Casos]]-D16)/D16</f>
        <v>-0.11084517191682108</v>
      </c>
      <c r="S15" s="239"/>
      <c r="T15" s="239"/>
      <c r="U15" s="239"/>
      <c r="V15" s="239"/>
      <c r="W15" s="239"/>
    </row>
    <row r="16" spans="1:24" s="177" customFormat="1" ht="17.25" customHeight="1">
      <c r="A16" s="1086" t="s">
        <v>146</v>
      </c>
      <c r="B16" s="1087">
        <v>38382</v>
      </c>
      <c r="C16" s="1087">
        <v>474</v>
      </c>
      <c r="D16" s="1082">
        <f t="shared" si="1"/>
        <v>38856</v>
      </c>
      <c r="E16" s="1083">
        <f t="shared" si="0"/>
        <v>0.98780111179740582</v>
      </c>
      <c r="F16" s="1084">
        <f t="shared" si="2"/>
        <v>1.2198888202594195E-2</v>
      </c>
      <c r="G16" s="140"/>
      <c r="H16" s="140"/>
      <c r="I16" s="140"/>
      <c r="J16" s="140"/>
      <c r="K16" s="140"/>
      <c r="L16" s="140"/>
      <c r="M16" s="140"/>
      <c r="N16" s="140"/>
      <c r="Q16" s="441">
        <f>+(Tabla46[[#This Row],[Total Casos]]-D17)/D17</f>
        <v>-6.3462604545783216E-2</v>
      </c>
      <c r="S16" s="239"/>
      <c r="T16" s="239"/>
      <c r="U16" s="239"/>
      <c r="V16" s="239"/>
      <c r="W16" s="239"/>
      <c r="X16" s="140"/>
    </row>
    <row r="17" spans="1:24" ht="18">
      <c r="A17" s="1086" t="s">
        <v>147</v>
      </c>
      <c r="B17" s="1087">
        <v>41026</v>
      </c>
      <c r="C17" s="1087">
        <v>463</v>
      </c>
      <c r="D17" s="1082">
        <f t="shared" si="1"/>
        <v>41489</v>
      </c>
      <c r="E17" s="1083">
        <f t="shared" si="0"/>
        <v>0.98884041553182767</v>
      </c>
      <c r="F17" s="1084">
        <f t="shared" si="2"/>
        <v>1.1159584468172286E-2</v>
      </c>
      <c r="O17" s="170"/>
      <c r="Q17" s="441">
        <f>+(Tabla46[[#This Row],[Total Casos]]-D18)/D18</f>
        <v>-8.7552232241038044E-2</v>
      </c>
      <c r="S17" s="239"/>
      <c r="T17" s="239"/>
      <c r="U17" s="239"/>
      <c r="V17" s="239"/>
      <c r="W17" s="239"/>
    </row>
    <row r="18" spans="1:24" ht="18">
      <c r="A18" s="1086" t="s">
        <v>148</v>
      </c>
      <c r="B18" s="1087">
        <v>44827</v>
      </c>
      <c r="C18" s="1087">
        <v>643</v>
      </c>
      <c r="D18" s="1082">
        <f t="shared" si="1"/>
        <v>45470</v>
      </c>
      <c r="E18" s="1083">
        <f>B18/D18</f>
        <v>0.98585880800527825</v>
      </c>
      <c r="F18" s="1084">
        <f>C18/D18</f>
        <v>1.4141191994721795E-2</v>
      </c>
      <c r="G18" s="196"/>
      <c r="H18" s="196"/>
      <c r="I18" s="196"/>
      <c r="J18" s="196"/>
      <c r="K18" s="196"/>
      <c r="L18" s="177"/>
      <c r="M18" s="177"/>
      <c r="N18" s="177"/>
      <c r="O18" s="170"/>
      <c r="Q18" s="441">
        <f>+(Tabla46[[#This Row],[Total Casos]]-D19)/D19</f>
        <v>-7.483519166598844E-2</v>
      </c>
      <c r="S18" s="239"/>
      <c r="T18" s="239"/>
      <c r="U18" s="239"/>
      <c r="V18" s="239"/>
      <c r="W18" s="239"/>
      <c r="X18" s="177"/>
    </row>
    <row r="19" spans="1:24" ht="18">
      <c r="A19" s="1086" t="s">
        <v>149</v>
      </c>
      <c r="B19" s="1087">
        <v>48395</v>
      </c>
      <c r="C19" s="1087">
        <v>753</v>
      </c>
      <c r="D19" s="1082">
        <f t="shared" si="1"/>
        <v>49148</v>
      </c>
      <c r="E19" s="1083">
        <f>B19/D19</f>
        <v>0.98467892894929598</v>
      </c>
      <c r="F19" s="1084">
        <f>C19/D19</f>
        <v>1.5321071050703997E-2</v>
      </c>
      <c r="G19" s="196"/>
      <c r="H19" s="196"/>
      <c r="I19" s="196"/>
      <c r="J19" s="196"/>
      <c r="K19" s="196"/>
      <c r="L19" s="177"/>
      <c r="M19" s="177"/>
      <c r="O19" s="170"/>
      <c r="Q19" s="441">
        <f>+(Tabla46[[#This Row],[Total Casos]]-D20)/D20</f>
        <v>0.22426205006850169</v>
      </c>
      <c r="S19" s="239"/>
      <c r="T19" s="239"/>
      <c r="U19" s="239"/>
      <c r="V19" s="239"/>
      <c r="W19" s="239"/>
    </row>
    <row r="20" spans="1:24" ht="18">
      <c r="A20" s="1088">
        <v>2020</v>
      </c>
      <c r="B20" s="1087">
        <v>31890</v>
      </c>
      <c r="C20" s="1087">
        <v>8255</v>
      </c>
      <c r="D20" s="1082">
        <f t="shared" si="1"/>
        <v>40145</v>
      </c>
      <c r="E20" s="1083">
        <f>B20/D20</f>
        <v>0.79437040727363306</v>
      </c>
      <c r="F20" s="1089">
        <f>C20/D20</f>
        <v>0.20562959272636691</v>
      </c>
      <c r="G20" s="196"/>
      <c r="H20" s="196"/>
      <c r="I20" s="196"/>
      <c r="J20" s="196"/>
      <c r="K20" s="196"/>
      <c r="L20" s="177"/>
      <c r="M20" s="177"/>
      <c r="O20" s="170"/>
      <c r="Q20" s="441">
        <f>+(Tabla46[[#This Row],[Total Casos]]-D21)/D21</f>
        <v>-0.15395152792413067</v>
      </c>
      <c r="S20" s="177"/>
      <c r="T20" s="177"/>
      <c r="U20" s="177"/>
      <c r="V20" s="177"/>
      <c r="W20" s="177"/>
    </row>
    <row r="21" spans="1:24" ht="18">
      <c r="A21" s="1088">
        <v>2021</v>
      </c>
      <c r="B21" s="1087">
        <v>38603</v>
      </c>
      <c r="C21" s="1087">
        <v>8847</v>
      </c>
      <c r="D21" s="1082">
        <f t="shared" si="1"/>
        <v>47450</v>
      </c>
      <c r="E21" s="1083">
        <f>B21/D21</f>
        <v>0.8135511064278188</v>
      </c>
      <c r="F21" s="1089">
        <f>C21/D21</f>
        <v>0.18644889357218125</v>
      </c>
      <c r="G21" s="196"/>
      <c r="H21" s="196"/>
      <c r="I21" s="196"/>
      <c r="J21" s="196"/>
      <c r="K21" s="196"/>
      <c r="O21" s="170"/>
      <c r="Q21" s="441">
        <f>+(Tabla46[[#This Row],[Total Casos]]-D22)/D22</f>
        <v>-4.3250327653997382E-2</v>
      </c>
    </row>
    <row r="22" spans="1:24" ht="18">
      <c r="A22" s="1088">
        <v>2022</v>
      </c>
      <c r="B22" s="1087">
        <v>44773</v>
      </c>
      <c r="C22" s="1087">
        <v>4822</v>
      </c>
      <c r="D22" s="1082">
        <f t="shared" si="1"/>
        <v>49595</v>
      </c>
      <c r="E22" s="1083">
        <v>0.90277245690089725</v>
      </c>
      <c r="F22" s="1084">
        <v>9.7227543099102726E-2</v>
      </c>
      <c r="G22" s="196"/>
      <c r="H22" s="196"/>
      <c r="I22" s="196"/>
      <c r="J22" s="196"/>
      <c r="K22" s="196"/>
      <c r="O22" s="170"/>
      <c r="Q22" s="441"/>
    </row>
    <row r="23" spans="1:24" ht="18">
      <c r="A23" s="1090">
        <v>2023</v>
      </c>
      <c r="B23" s="1091">
        <v>46191</v>
      </c>
      <c r="C23" s="1091">
        <v>606</v>
      </c>
      <c r="D23" s="1082">
        <f>+C23+B23</f>
        <v>46797</v>
      </c>
      <c r="E23" s="1083">
        <f>B23/D23</f>
        <v>0.98705045195204821</v>
      </c>
      <c r="F23" s="1084">
        <f>C23/D23</f>
        <v>1.2949548047951792E-2</v>
      </c>
      <c r="G23" s="196"/>
      <c r="H23" s="196"/>
      <c r="I23" s="196"/>
      <c r="J23" s="196"/>
      <c r="K23" s="196"/>
      <c r="O23" s="170"/>
      <c r="Q23" s="441">
        <f>+(Tabla46[[#This Row],[Total Casos]]-D23)/D23</f>
        <v>0</v>
      </c>
    </row>
    <row r="24" spans="1:24" ht="18">
      <c r="A24" s="1090">
        <v>2024</v>
      </c>
      <c r="B24" s="1091">
        <v>49692</v>
      </c>
      <c r="C24" s="1091">
        <v>540</v>
      </c>
      <c r="D24" s="1082">
        <f t="shared" ref="D24:D25" si="3">+C24+B24</f>
        <v>50232</v>
      </c>
      <c r="E24" s="1083">
        <f>B24/D24</f>
        <v>0.98924988055422836</v>
      </c>
      <c r="F24" s="1084">
        <f>C24/D24</f>
        <v>1.075011944577162E-2</v>
      </c>
      <c r="G24" s="196"/>
      <c r="H24" s="196"/>
      <c r="I24" s="196"/>
      <c r="J24" s="196"/>
      <c r="K24" s="196"/>
      <c r="O24" s="170"/>
    </row>
    <row r="25" spans="1:24" ht="18">
      <c r="A25" s="1090">
        <v>2025</v>
      </c>
      <c r="B25" s="1270">
        <v>51599</v>
      </c>
      <c r="C25" s="1270">
        <v>413</v>
      </c>
      <c r="D25" s="1082">
        <f t="shared" si="3"/>
        <v>52012</v>
      </c>
      <c r="E25" s="1083">
        <f>B25/D25</f>
        <v>0.99205952472506342</v>
      </c>
      <c r="F25" s="1084">
        <f>C25/D25</f>
        <v>7.9404752749365533E-3</v>
      </c>
      <c r="G25" s="196"/>
      <c r="H25" s="196"/>
      <c r="I25" s="196"/>
      <c r="J25" s="196"/>
      <c r="K25" s="196"/>
      <c r="O25" s="170"/>
    </row>
    <row r="26" spans="1:24" ht="18">
      <c r="A26" s="1090" t="s">
        <v>970</v>
      </c>
      <c r="B26" s="1091">
        <f>+'Resumen '!B7</f>
        <v>5215</v>
      </c>
      <c r="C26" s="1091">
        <f>+'Resumen '!C7</f>
        <v>63</v>
      </c>
      <c r="D26" s="1082">
        <f>+C26+B26</f>
        <v>5278</v>
      </c>
      <c r="E26" s="1083">
        <f>B26/D26</f>
        <v>0.98806366047745353</v>
      </c>
      <c r="F26" s="1084">
        <f>C26/D26</f>
        <v>1.1936339522546418E-2</v>
      </c>
      <c r="O26" s="170"/>
      <c r="Q26" s="142" t="e">
        <f>AVERAGE(Q6:Q23)</f>
        <v>#VALUE!</v>
      </c>
    </row>
    <row r="27" spans="1:24" ht="18">
      <c r="A27" s="1092" t="s">
        <v>90</v>
      </c>
      <c r="B27" s="1093">
        <f>SUM(B7:B26)</f>
        <v>632678</v>
      </c>
      <c r="C27" s="1093">
        <f>SUM(C7:C26)</f>
        <v>28955</v>
      </c>
      <c r="D27" s="1093">
        <f>SUM(D7:D26)</f>
        <v>661633</v>
      </c>
      <c r="E27" s="1094">
        <f>AVERAGE(E7:E26)</f>
        <v>0.96366879583520471</v>
      </c>
      <c r="F27" s="1095">
        <f>AVERAGE(F7:F26)</f>
        <v>3.6331204164795447E-2</v>
      </c>
      <c r="O27" s="170"/>
    </row>
    <row r="28" spans="1:24" ht="18">
      <c r="A28" s="332" t="s">
        <v>743</v>
      </c>
      <c r="B28" s="333"/>
      <c r="C28" s="333"/>
      <c r="D28" s="334"/>
      <c r="E28" s="335"/>
      <c r="F28" s="335"/>
      <c r="O28" s="170"/>
    </row>
    <row r="29" spans="1:24">
      <c r="O29" s="170"/>
    </row>
    <row r="30" spans="1:24">
      <c r="O30" s="170"/>
    </row>
    <row r="31" spans="1:24">
      <c r="O31" s="170"/>
    </row>
    <row r="32" spans="1:24">
      <c r="O32" s="170"/>
    </row>
    <row r="33" spans="15:15">
      <c r="O33" s="170"/>
    </row>
    <row r="34" spans="15:15">
      <c r="O34" s="170"/>
    </row>
    <row r="35" spans="15:15">
      <c r="O35" s="170"/>
    </row>
    <row r="36" spans="15:15">
      <c r="O36" s="170"/>
    </row>
    <row r="37" spans="15:15">
      <c r="O37" s="170"/>
    </row>
    <row r="38" spans="15:15">
      <c r="O38" s="170"/>
    </row>
  </sheetData>
  <mergeCells count="3">
    <mergeCell ref="A1:N1"/>
    <mergeCell ref="A2:N2"/>
    <mergeCell ref="A4:N4"/>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theme="8" tint="-0.499984740745262"/>
    <pageSetUpPr fitToPage="1"/>
  </sheetPr>
  <dimension ref="A1:AD58"/>
  <sheetViews>
    <sheetView showGridLines="0" view="pageBreakPreview" zoomScale="55" zoomScaleNormal="100" zoomScaleSheetLayoutView="55" workbookViewId="0">
      <selection activeCell="Y22" sqref="Y22"/>
    </sheetView>
  </sheetViews>
  <sheetFormatPr defaultColWidth="11.42578125" defaultRowHeight="18"/>
  <cols>
    <col min="1" max="1" width="19.42578125" style="140" customWidth="1"/>
    <col min="2" max="2" width="15.7109375" style="140" bestFit="1" customWidth="1"/>
    <col min="3" max="3" width="14.42578125" style="140" bestFit="1" customWidth="1"/>
    <col min="4" max="4" width="15.7109375" style="140" bestFit="1" customWidth="1"/>
    <col min="5" max="5" width="15.140625" style="140" bestFit="1" customWidth="1"/>
    <col min="6" max="8" width="15.7109375" style="140" bestFit="1" customWidth="1"/>
    <col min="9" max="9" width="16.5703125" style="140" bestFit="1" customWidth="1"/>
    <col min="10" max="10" width="18.5703125" style="145" bestFit="1" customWidth="1"/>
    <col min="11" max="11" width="16.5703125" style="140" bestFit="1" customWidth="1"/>
    <col min="12" max="18" width="18.85546875" style="140" customWidth="1"/>
    <col min="19" max="26" width="6.7109375" style="140" customWidth="1"/>
    <col min="27" max="27" width="8.7109375" style="140" bestFit="1" customWidth="1"/>
    <col min="28" max="30" width="6.7109375" style="140" customWidth="1"/>
    <col min="31" max="16384" width="11.42578125" style="140"/>
  </cols>
  <sheetData>
    <row r="1" spans="1:30" s="239" customFormat="1" ht="81.75" customHeight="1">
      <c r="A1" s="1595" t="s">
        <v>744</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0" ht="22.5" customHeight="1">
      <c r="A2" s="1594" t="str">
        <f>+'Resumen '!O2</f>
        <v>Período:  Diciembre 2007 - Marzo 2026</v>
      </c>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row>
    <row r="3" spans="1:30" ht="21.75" customHeight="1">
      <c r="A3" s="1596" t="s">
        <v>1016</v>
      </c>
      <c r="B3" s="1596"/>
      <c r="C3" s="1596"/>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row>
    <row r="4" spans="1:30" s="235" customFormat="1" ht="257.25" customHeight="1">
      <c r="A4" s="1596"/>
      <c r="B4" s="1596"/>
      <c r="C4" s="1596"/>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row>
    <row r="5" spans="1:30" ht="15.75" customHeight="1">
      <c r="A5" s="1596"/>
      <c r="B5" s="1596"/>
      <c r="C5" s="1596"/>
      <c r="D5" s="1596"/>
      <c r="E5" s="1596"/>
      <c r="F5" s="1596"/>
      <c r="G5" s="1596"/>
      <c r="H5" s="1596"/>
      <c r="I5" s="1596"/>
      <c r="J5" s="1596"/>
      <c r="K5" s="1596"/>
      <c r="L5" s="1596"/>
      <c r="M5" s="1596"/>
      <c r="N5" s="1596"/>
      <c r="O5" s="1596"/>
      <c r="P5" s="1596"/>
      <c r="Q5" s="1596"/>
      <c r="R5" s="1596"/>
      <c r="S5" s="1596"/>
      <c r="T5" s="1596"/>
      <c r="U5" s="1596"/>
      <c r="V5" s="1596"/>
      <c r="W5" s="1596"/>
      <c r="X5" s="1596"/>
      <c r="Y5" s="1596"/>
      <c r="Z5" s="1596"/>
      <c r="AA5" s="1596"/>
      <c r="AB5" s="1596"/>
      <c r="AC5" s="1596"/>
      <c r="AD5" s="1596"/>
    </row>
    <row r="6" spans="1:30" ht="42.75" customHeight="1">
      <c r="A6" s="668" t="s">
        <v>745</v>
      </c>
      <c r="B6" s="394" t="s">
        <v>746</v>
      </c>
      <c r="C6" s="394" t="s">
        <v>747</v>
      </c>
      <c r="D6" s="394" t="s">
        <v>748</v>
      </c>
      <c r="E6" s="394" t="s">
        <v>749</v>
      </c>
      <c r="F6" s="394" t="s">
        <v>750</v>
      </c>
      <c r="G6" s="394" t="s">
        <v>751</v>
      </c>
      <c r="H6" s="394" t="s">
        <v>752</v>
      </c>
      <c r="I6" s="394" t="s">
        <v>753</v>
      </c>
      <c r="J6" s="394" t="s">
        <v>754</v>
      </c>
      <c r="K6" s="394" t="s">
        <v>755</v>
      </c>
      <c r="L6" s="394" t="s">
        <v>756</v>
      </c>
      <c r="M6" s="394" t="s">
        <v>757</v>
      </c>
      <c r="N6" s="394" t="s">
        <v>758</v>
      </c>
      <c r="O6" s="394" t="s">
        <v>759</v>
      </c>
      <c r="P6" s="394" t="s">
        <v>760</v>
      </c>
      <c r="Q6" s="394" t="s">
        <v>761</v>
      </c>
      <c r="R6" s="394" t="s">
        <v>762</v>
      </c>
    </row>
    <row r="7" spans="1:30">
      <c r="A7" s="1088">
        <v>2007</v>
      </c>
      <c r="B7" s="1096">
        <v>5248</v>
      </c>
      <c r="C7" s="1096">
        <v>259</v>
      </c>
      <c r="D7" s="1096">
        <v>1131</v>
      </c>
      <c r="E7" s="1096">
        <v>112</v>
      </c>
      <c r="F7" s="1096">
        <v>54</v>
      </c>
      <c r="G7" s="1096">
        <v>1402</v>
      </c>
      <c r="H7" s="1096">
        <v>67</v>
      </c>
      <c r="I7" s="1096">
        <v>271</v>
      </c>
      <c r="J7" s="1097">
        <f t="shared" ref="J7:J21" si="0">SUM(B7:I7)</f>
        <v>8544</v>
      </c>
      <c r="K7" s="1098">
        <f t="shared" ref="K7:K21" si="1">B7/J7</f>
        <v>0.61423220973782766</v>
      </c>
      <c r="L7" s="1098">
        <f t="shared" ref="L7:L21" si="2">C7/J7</f>
        <v>3.031367041198502E-2</v>
      </c>
      <c r="M7" s="1098">
        <f t="shared" ref="M7:M21" si="3">D7/J7</f>
        <v>0.13237359550561797</v>
      </c>
      <c r="N7" s="1098">
        <f t="shared" ref="N7:N21" si="4">E7/J7</f>
        <v>1.3108614232209739E-2</v>
      </c>
      <c r="O7" s="1098">
        <f t="shared" ref="O7:O21" si="5">F7/J7</f>
        <v>6.3202247191011234E-3</v>
      </c>
      <c r="P7" s="1098">
        <f t="shared" ref="P7:P21" si="6">G7/J7</f>
        <v>0.16409176029962547</v>
      </c>
      <c r="Q7" s="1098">
        <f t="shared" ref="Q7:Q21" si="7">H7/J7</f>
        <v>7.8417602996254682E-3</v>
      </c>
      <c r="R7" s="1098">
        <f t="shared" ref="R7:R21" si="8">I7/J7</f>
        <v>3.1718164794007492E-2</v>
      </c>
    </row>
    <row r="8" spans="1:30">
      <c r="A8" s="1086">
        <v>2008</v>
      </c>
      <c r="B8" s="1096">
        <v>5249</v>
      </c>
      <c r="C8" s="1096">
        <v>457</v>
      </c>
      <c r="D8" s="1096">
        <v>2480</v>
      </c>
      <c r="E8" s="1096">
        <v>167</v>
      </c>
      <c r="F8" s="1096">
        <v>61</v>
      </c>
      <c r="G8" s="1096">
        <v>2135</v>
      </c>
      <c r="H8" s="1096">
        <v>47</v>
      </c>
      <c r="I8" s="1096">
        <v>381</v>
      </c>
      <c r="J8" s="1097">
        <f t="shared" si="0"/>
        <v>10977</v>
      </c>
      <c r="K8" s="1098">
        <f t="shared" si="1"/>
        <v>0.47818165254623302</v>
      </c>
      <c r="L8" s="1098">
        <f t="shared" si="2"/>
        <v>4.1632504327229661E-2</v>
      </c>
      <c r="M8" s="1098">
        <f t="shared" si="3"/>
        <v>0.22592693814339074</v>
      </c>
      <c r="N8" s="1098">
        <f t="shared" si="4"/>
        <v>1.5213628495946069E-2</v>
      </c>
      <c r="O8" s="1098">
        <f t="shared" si="5"/>
        <v>5.5570738817527559E-3</v>
      </c>
      <c r="P8" s="1098">
        <f t="shared" si="6"/>
        <v>0.19449758586134644</v>
      </c>
      <c r="Q8" s="1098">
        <f t="shared" si="7"/>
        <v>4.2816798761045822E-3</v>
      </c>
      <c r="R8" s="1098">
        <f t="shared" si="8"/>
        <v>3.4708936867996719E-2</v>
      </c>
    </row>
    <row r="9" spans="1:30" ht="18.75" customHeight="1">
      <c r="A9" s="1088">
        <v>2009</v>
      </c>
      <c r="B9" s="1096">
        <v>5951</v>
      </c>
      <c r="C9" s="1096">
        <v>466</v>
      </c>
      <c r="D9" s="1096">
        <v>3922</v>
      </c>
      <c r="E9" s="1096">
        <v>308</v>
      </c>
      <c r="F9" s="1096">
        <v>128</v>
      </c>
      <c r="G9" s="1096">
        <v>2899</v>
      </c>
      <c r="H9" s="1096">
        <v>159</v>
      </c>
      <c r="I9" s="1096">
        <v>850</v>
      </c>
      <c r="J9" s="1097">
        <f t="shared" si="0"/>
        <v>14683</v>
      </c>
      <c r="K9" s="1098">
        <f t="shared" si="1"/>
        <v>0.40529864469113941</v>
      </c>
      <c r="L9" s="1098">
        <f t="shared" si="2"/>
        <v>3.1737383368521423E-2</v>
      </c>
      <c r="M9" s="1098">
        <f t="shared" si="3"/>
        <v>0.26711162568957297</v>
      </c>
      <c r="N9" s="1098">
        <f t="shared" si="4"/>
        <v>2.0976639651297417E-2</v>
      </c>
      <c r="O9" s="1098">
        <f t="shared" si="5"/>
        <v>8.7175645304093177E-3</v>
      </c>
      <c r="P9" s="1098">
        <f t="shared" si="6"/>
        <v>0.19743921541919227</v>
      </c>
      <c r="Q9" s="1098">
        <f t="shared" si="7"/>
        <v>1.0828849690117824E-2</v>
      </c>
      <c r="R9" s="1098">
        <f t="shared" si="8"/>
        <v>5.7890076959749369E-2</v>
      </c>
    </row>
    <row r="10" spans="1:30" ht="13.5" customHeight="1">
      <c r="A10" s="1086">
        <v>2010</v>
      </c>
      <c r="B10" s="1096">
        <v>6247</v>
      </c>
      <c r="C10" s="1096">
        <v>524</v>
      </c>
      <c r="D10" s="1096">
        <v>4790</v>
      </c>
      <c r="E10" s="1096">
        <v>428</v>
      </c>
      <c r="F10" s="1096">
        <v>239</v>
      </c>
      <c r="G10" s="1096">
        <v>3860</v>
      </c>
      <c r="H10" s="1096">
        <v>234</v>
      </c>
      <c r="I10" s="1096">
        <v>1134</v>
      </c>
      <c r="J10" s="1097">
        <f t="shared" si="0"/>
        <v>17456</v>
      </c>
      <c r="K10" s="1098">
        <f t="shared" si="1"/>
        <v>0.35787121906507791</v>
      </c>
      <c r="L10" s="1098">
        <f t="shared" si="2"/>
        <v>3.0018331805682859E-2</v>
      </c>
      <c r="M10" s="1098">
        <f t="shared" si="3"/>
        <v>0.27440421631530704</v>
      </c>
      <c r="N10" s="1098">
        <f t="shared" si="4"/>
        <v>2.451879010082493E-2</v>
      </c>
      <c r="O10" s="1098">
        <f t="shared" si="5"/>
        <v>1.3691567369385885E-2</v>
      </c>
      <c r="P10" s="1098">
        <f t="shared" si="6"/>
        <v>0.22112740604949588</v>
      </c>
      <c r="Q10" s="1098">
        <f t="shared" si="7"/>
        <v>1.3405132905591201E-2</v>
      </c>
      <c r="R10" s="1098">
        <f t="shared" si="8"/>
        <v>6.4963336388634274E-2</v>
      </c>
    </row>
    <row r="11" spans="1:30" s="177" customFormat="1">
      <c r="A11" s="1086">
        <v>2011</v>
      </c>
      <c r="B11" s="1096">
        <v>7512</v>
      </c>
      <c r="C11" s="1096">
        <v>818</v>
      </c>
      <c r="D11" s="1096">
        <v>6018</v>
      </c>
      <c r="E11" s="1096">
        <v>681</v>
      </c>
      <c r="F11" s="1096">
        <v>471</v>
      </c>
      <c r="G11" s="1096">
        <v>5158</v>
      </c>
      <c r="H11" s="1096">
        <v>364</v>
      </c>
      <c r="I11" s="1096">
        <v>1575</v>
      </c>
      <c r="J11" s="1097">
        <f t="shared" si="0"/>
        <v>22597</v>
      </c>
      <c r="K11" s="1098">
        <f t="shared" si="1"/>
        <v>0.33243350887285922</v>
      </c>
      <c r="L11" s="1098">
        <f t="shared" si="2"/>
        <v>3.6199495508253306E-2</v>
      </c>
      <c r="M11" s="1098">
        <f t="shared" si="3"/>
        <v>0.26631853785900783</v>
      </c>
      <c r="N11" s="1098">
        <f t="shared" si="4"/>
        <v>3.0136743815550735E-2</v>
      </c>
      <c r="O11" s="1098">
        <f t="shared" si="5"/>
        <v>2.0843474797539497E-2</v>
      </c>
      <c r="P11" s="1098">
        <f t="shared" si="6"/>
        <v>0.22826038854715228</v>
      </c>
      <c r="Q11" s="1098">
        <f t="shared" si="7"/>
        <v>1.6108332964552816E-2</v>
      </c>
      <c r="R11" s="1098">
        <f t="shared" si="8"/>
        <v>6.9699517635084307E-2</v>
      </c>
      <c r="S11" s="140"/>
      <c r="T11" s="140"/>
      <c r="U11" s="140"/>
      <c r="V11" s="140"/>
      <c r="W11" s="140"/>
      <c r="X11" s="140"/>
      <c r="Y11" s="140"/>
      <c r="Z11" s="140"/>
      <c r="AA11" s="140"/>
      <c r="AB11" s="140"/>
      <c r="AC11" s="140"/>
      <c r="AD11" s="140"/>
    </row>
    <row r="12" spans="1:30" s="177" customFormat="1">
      <c r="A12" s="1086" t="s">
        <v>141</v>
      </c>
      <c r="B12" s="1096">
        <v>8554</v>
      </c>
      <c r="C12" s="1096">
        <v>1073</v>
      </c>
      <c r="D12" s="1096">
        <v>7266</v>
      </c>
      <c r="E12" s="1096">
        <v>925</v>
      </c>
      <c r="F12" s="1096">
        <v>535</v>
      </c>
      <c r="G12" s="1096">
        <v>5902</v>
      </c>
      <c r="H12" s="1096">
        <v>474</v>
      </c>
      <c r="I12" s="1096">
        <v>1959</v>
      </c>
      <c r="J12" s="1097">
        <f t="shared" si="0"/>
        <v>26688</v>
      </c>
      <c r="K12" s="1098">
        <f t="shared" si="1"/>
        <v>0.32051858513189446</v>
      </c>
      <c r="L12" s="1098">
        <f t="shared" si="2"/>
        <v>4.0205335731414868E-2</v>
      </c>
      <c r="M12" s="1098">
        <f t="shared" si="3"/>
        <v>0.27225719424460432</v>
      </c>
      <c r="N12" s="1098">
        <f t="shared" si="4"/>
        <v>3.4659772182254196E-2</v>
      </c>
      <c r="O12" s="1098">
        <f t="shared" si="5"/>
        <v>2.0046462829736211E-2</v>
      </c>
      <c r="P12" s="1098">
        <f t="shared" si="6"/>
        <v>0.2211480815347722</v>
      </c>
      <c r="Q12" s="1098">
        <f t="shared" si="7"/>
        <v>1.7760791366906475E-2</v>
      </c>
      <c r="R12" s="1098">
        <f t="shared" si="8"/>
        <v>7.3403776978417268E-2</v>
      </c>
      <c r="S12" s="140"/>
      <c r="T12" s="140"/>
      <c r="U12" s="140"/>
      <c r="V12" s="140"/>
      <c r="W12" s="140"/>
      <c r="X12" s="140"/>
      <c r="Y12" s="140"/>
      <c r="Z12" s="140"/>
      <c r="AA12" s="140"/>
      <c r="AB12" s="140"/>
      <c r="AC12" s="140"/>
      <c r="AD12" s="140"/>
    </row>
    <row r="13" spans="1:30" s="177" customFormat="1">
      <c r="A13" s="1086" t="s">
        <v>142</v>
      </c>
      <c r="B13" s="1096">
        <v>9093</v>
      </c>
      <c r="C13" s="1096">
        <v>1147</v>
      </c>
      <c r="D13" s="1096">
        <v>8256</v>
      </c>
      <c r="E13" s="1096">
        <v>933</v>
      </c>
      <c r="F13" s="1096">
        <v>584</v>
      </c>
      <c r="G13" s="1096">
        <v>5913</v>
      </c>
      <c r="H13" s="1096">
        <v>417</v>
      </c>
      <c r="I13" s="1096">
        <v>2292</v>
      </c>
      <c r="J13" s="1097">
        <f t="shared" si="0"/>
        <v>28635</v>
      </c>
      <c r="K13" s="1098">
        <f t="shared" si="1"/>
        <v>0.31754845468831849</v>
      </c>
      <c r="L13" s="1098">
        <f t="shared" si="2"/>
        <v>4.0055875676619522E-2</v>
      </c>
      <c r="M13" s="1098">
        <f t="shared" si="3"/>
        <v>0.28831849135673127</v>
      </c>
      <c r="N13" s="1098">
        <f t="shared" si="4"/>
        <v>3.2582503928758513E-2</v>
      </c>
      <c r="O13" s="1098">
        <f t="shared" si="5"/>
        <v>2.0394621966125372E-2</v>
      </c>
      <c r="P13" s="1098">
        <f t="shared" si="6"/>
        <v>0.20649554740701939</v>
      </c>
      <c r="Q13" s="1098">
        <f t="shared" si="7"/>
        <v>1.4562598218962807E-2</v>
      </c>
      <c r="R13" s="1098">
        <f t="shared" si="8"/>
        <v>8.0041906757464643E-2</v>
      </c>
      <c r="S13" s="140"/>
      <c r="T13" s="140"/>
      <c r="U13" s="140"/>
      <c r="V13" s="140"/>
      <c r="W13" s="140"/>
      <c r="X13" s="140"/>
      <c r="Y13" s="140"/>
      <c r="Z13" s="140"/>
      <c r="AA13" s="140"/>
      <c r="AB13" s="140"/>
      <c r="AC13" s="140"/>
      <c r="AD13" s="140"/>
    </row>
    <row r="14" spans="1:30" s="177" customFormat="1">
      <c r="A14" s="1086" t="s">
        <v>143</v>
      </c>
      <c r="B14" s="1096">
        <v>10098</v>
      </c>
      <c r="C14" s="1096">
        <v>1346</v>
      </c>
      <c r="D14" s="1096">
        <v>8494</v>
      </c>
      <c r="E14" s="1096">
        <v>1003</v>
      </c>
      <c r="F14" s="1096">
        <v>627</v>
      </c>
      <c r="G14" s="1096">
        <v>6354</v>
      </c>
      <c r="H14" s="1096">
        <v>518</v>
      </c>
      <c r="I14" s="1096">
        <v>2592</v>
      </c>
      <c r="J14" s="1097">
        <f t="shared" si="0"/>
        <v>31032</v>
      </c>
      <c r="K14" s="1098">
        <f t="shared" si="1"/>
        <v>0.32540603248259858</v>
      </c>
      <c r="L14" s="1098">
        <f t="shared" si="2"/>
        <v>4.337458107759732E-2</v>
      </c>
      <c r="M14" s="1098">
        <f t="shared" si="3"/>
        <v>0.27371745295179167</v>
      </c>
      <c r="N14" s="1098">
        <f t="shared" si="4"/>
        <v>3.2321474606857435E-2</v>
      </c>
      <c r="O14" s="1098">
        <f t="shared" si="5"/>
        <v>2.0204949729311677E-2</v>
      </c>
      <c r="P14" s="1098">
        <f t="shared" si="6"/>
        <v>0.20475638051044084</v>
      </c>
      <c r="Q14" s="1098">
        <f t="shared" si="7"/>
        <v>1.6692446506831656E-2</v>
      </c>
      <c r="R14" s="1098">
        <f t="shared" si="8"/>
        <v>8.3526682134570762E-2</v>
      </c>
      <c r="S14" s="140"/>
      <c r="T14" s="140"/>
      <c r="U14" s="140"/>
      <c r="V14" s="140"/>
      <c r="W14" s="140"/>
      <c r="X14" s="140"/>
      <c r="Y14" s="140"/>
      <c r="Z14" s="140"/>
      <c r="AA14" s="140"/>
      <c r="AB14" s="140"/>
      <c r="AC14" s="140"/>
      <c r="AD14" s="140"/>
    </row>
    <row r="15" spans="1:30" s="177" customFormat="1" ht="18.75" customHeight="1">
      <c r="A15" s="1086" t="s">
        <v>145</v>
      </c>
      <c r="B15" s="1096">
        <v>11104</v>
      </c>
      <c r="C15" s="1096">
        <v>1417</v>
      </c>
      <c r="D15" s="1096">
        <v>9714</v>
      </c>
      <c r="E15" s="1096">
        <v>1229</v>
      </c>
      <c r="F15" s="1096">
        <v>451</v>
      </c>
      <c r="G15" s="1096">
        <v>7190</v>
      </c>
      <c r="H15" s="1096">
        <v>574</v>
      </c>
      <c r="I15" s="1096">
        <v>2870</v>
      </c>
      <c r="J15" s="1097">
        <f t="shared" si="0"/>
        <v>34549</v>
      </c>
      <c r="K15" s="1098">
        <f t="shared" si="1"/>
        <v>0.32139859330226633</v>
      </c>
      <c r="L15" s="1098">
        <f t="shared" si="2"/>
        <v>4.1014211699325592E-2</v>
      </c>
      <c r="M15" s="1098">
        <f t="shared" si="3"/>
        <v>0.28116588034385942</v>
      </c>
      <c r="N15" s="1098">
        <f t="shared" si="4"/>
        <v>3.5572664910706535E-2</v>
      </c>
      <c r="O15" s="1098">
        <f t="shared" si="5"/>
        <v>1.305392341312339E-2</v>
      </c>
      <c r="P15" s="1098">
        <f t="shared" si="6"/>
        <v>0.20811022026686735</v>
      </c>
      <c r="Q15" s="1098">
        <f t="shared" si="7"/>
        <v>1.6614084343975224E-2</v>
      </c>
      <c r="R15" s="1098">
        <f t="shared" si="8"/>
        <v>8.3070421719876122E-2</v>
      </c>
      <c r="S15" s="140"/>
      <c r="T15" s="140"/>
      <c r="U15" s="140"/>
      <c r="V15" s="140"/>
      <c r="W15" s="140"/>
      <c r="X15" s="140"/>
      <c r="Y15" s="140"/>
      <c r="Z15" s="140"/>
      <c r="AA15" s="140"/>
      <c r="AB15" s="140"/>
      <c r="AC15" s="140"/>
      <c r="AD15" s="140"/>
    </row>
    <row r="16" spans="1:30" s="177" customFormat="1">
      <c r="A16" s="1086" t="s">
        <v>146</v>
      </c>
      <c r="B16" s="1096">
        <v>13004</v>
      </c>
      <c r="C16" s="1096">
        <v>1848</v>
      </c>
      <c r="D16" s="1096">
        <v>10279</v>
      </c>
      <c r="E16" s="1096">
        <v>1386</v>
      </c>
      <c r="F16" s="1096">
        <v>557</v>
      </c>
      <c r="G16" s="1096">
        <v>7820</v>
      </c>
      <c r="H16" s="1096">
        <v>635</v>
      </c>
      <c r="I16" s="1096">
        <v>3327</v>
      </c>
      <c r="J16" s="1097">
        <f t="shared" si="0"/>
        <v>38856</v>
      </c>
      <c r="K16" s="1098">
        <f t="shared" si="1"/>
        <v>0.33467160798847023</v>
      </c>
      <c r="L16" s="1098">
        <f t="shared" si="2"/>
        <v>4.7560222359481159E-2</v>
      </c>
      <c r="M16" s="1098">
        <f t="shared" si="3"/>
        <v>0.26454086884908379</v>
      </c>
      <c r="N16" s="1098">
        <f t="shared" si="4"/>
        <v>3.5670166769610871E-2</v>
      </c>
      <c r="O16" s="1098">
        <f t="shared" si="5"/>
        <v>1.4334980440601193E-2</v>
      </c>
      <c r="P16" s="1098">
        <f t="shared" si="6"/>
        <v>0.20125591929174388</v>
      </c>
      <c r="Q16" s="1098">
        <f t="shared" si="7"/>
        <v>1.6342392423306568E-2</v>
      </c>
      <c r="R16" s="1098">
        <f t="shared" si="8"/>
        <v>8.5623841877702292E-2</v>
      </c>
      <c r="S16" s="140"/>
      <c r="T16" s="140"/>
      <c r="U16" s="140"/>
      <c r="V16" s="140"/>
      <c r="W16" s="140"/>
      <c r="X16" s="140"/>
      <c r="Y16" s="140"/>
      <c r="Z16" s="140"/>
      <c r="AA16" s="140"/>
      <c r="AB16" s="140"/>
      <c r="AC16" s="140"/>
      <c r="AD16" s="140"/>
    </row>
    <row r="17" spans="1:30" s="177" customFormat="1">
      <c r="A17" s="1086" t="s">
        <v>147</v>
      </c>
      <c r="B17" s="1096">
        <v>14295</v>
      </c>
      <c r="C17" s="1096">
        <v>2006</v>
      </c>
      <c r="D17" s="1096">
        <v>10762</v>
      </c>
      <c r="E17" s="1096">
        <v>1529</v>
      </c>
      <c r="F17" s="1096">
        <v>713</v>
      </c>
      <c r="G17" s="1096">
        <v>7971</v>
      </c>
      <c r="H17" s="1096">
        <v>693</v>
      </c>
      <c r="I17" s="1096">
        <v>3520</v>
      </c>
      <c r="J17" s="1097">
        <f t="shared" si="0"/>
        <v>41489</v>
      </c>
      <c r="K17" s="1098">
        <f t="shared" si="1"/>
        <v>0.34454915760804067</v>
      </c>
      <c r="L17" s="1098">
        <f t="shared" si="2"/>
        <v>4.8350165104003473E-2</v>
      </c>
      <c r="M17" s="1098">
        <f t="shared" si="3"/>
        <v>0.25939405625587503</v>
      </c>
      <c r="N17" s="1098">
        <f t="shared" si="4"/>
        <v>3.6853141796620789E-2</v>
      </c>
      <c r="O17" s="1098">
        <f t="shared" si="5"/>
        <v>1.7185278025500735E-2</v>
      </c>
      <c r="P17" s="1098">
        <f t="shared" si="6"/>
        <v>0.19212321338186025</v>
      </c>
      <c r="Q17" s="1098">
        <f t="shared" si="7"/>
        <v>1.6703222540914459E-2</v>
      </c>
      <c r="R17" s="1098">
        <f t="shared" si="8"/>
        <v>8.4841765287184553E-2</v>
      </c>
      <c r="S17" s="140"/>
      <c r="T17" s="140"/>
      <c r="U17" s="140"/>
      <c r="V17" s="140"/>
      <c r="W17" s="140"/>
      <c r="X17" s="140"/>
      <c r="Y17" s="140"/>
      <c r="Z17" s="140"/>
      <c r="AA17" s="140"/>
      <c r="AB17" s="140"/>
      <c r="AC17" s="140"/>
      <c r="AD17" s="140"/>
    </row>
    <row r="18" spans="1:30" s="177" customFormat="1">
      <c r="A18" s="1086" t="s">
        <v>148</v>
      </c>
      <c r="B18" s="1096">
        <v>16903</v>
      </c>
      <c r="C18" s="1096">
        <v>2403</v>
      </c>
      <c r="D18" s="1096">
        <v>10960</v>
      </c>
      <c r="E18" s="1096">
        <v>1808</v>
      </c>
      <c r="F18" s="1096">
        <v>722</v>
      </c>
      <c r="G18" s="1096">
        <v>8122</v>
      </c>
      <c r="H18" s="1096">
        <v>830</v>
      </c>
      <c r="I18" s="1096">
        <v>3722</v>
      </c>
      <c r="J18" s="1097">
        <f t="shared" si="0"/>
        <v>45470</v>
      </c>
      <c r="K18" s="1098">
        <f t="shared" si="1"/>
        <v>0.37173960853309873</v>
      </c>
      <c r="L18" s="1098">
        <f t="shared" si="2"/>
        <v>5.2848031669232458E-2</v>
      </c>
      <c r="M18" s="1098">
        <f t="shared" si="3"/>
        <v>0.24103804706399823</v>
      </c>
      <c r="N18" s="1098">
        <f t="shared" si="4"/>
        <v>3.9762480756542776E-2</v>
      </c>
      <c r="O18" s="1098">
        <f t="shared" si="5"/>
        <v>1.5878601275566308E-2</v>
      </c>
      <c r="P18" s="1098">
        <f t="shared" si="6"/>
        <v>0.17862326808884979</v>
      </c>
      <c r="Q18" s="1098">
        <f t="shared" si="7"/>
        <v>1.8253793710138553E-2</v>
      </c>
      <c r="R18" s="1098">
        <f t="shared" si="8"/>
        <v>8.185616890257312E-2</v>
      </c>
      <c r="S18" s="140"/>
      <c r="T18" s="140"/>
      <c r="U18" s="140"/>
      <c r="V18" s="140"/>
      <c r="W18" s="140"/>
      <c r="X18" s="140"/>
      <c r="Y18" s="140"/>
      <c r="Z18" s="140"/>
      <c r="AA18" s="140"/>
      <c r="AB18" s="140"/>
      <c r="AC18" s="140"/>
      <c r="AD18" s="140"/>
    </row>
    <row r="19" spans="1:30" s="177" customFormat="1">
      <c r="A19" s="1086" t="s">
        <v>149</v>
      </c>
      <c r="B19" s="1096">
        <v>18434</v>
      </c>
      <c r="C19" s="1096">
        <v>1949</v>
      </c>
      <c r="D19" s="1096">
        <v>11829</v>
      </c>
      <c r="E19" s="1096">
        <v>2244</v>
      </c>
      <c r="F19" s="1096">
        <v>854</v>
      </c>
      <c r="G19" s="1096">
        <v>8942</v>
      </c>
      <c r="H19" s="1096">
        <v>824</v>
      </c>
      <c r="I19" s="1096">
        <v>4072</v>
      </c>
      <c r="J19" s="1097">
        <f t="shared" si="0"/>
        <v>49148</v>
      </c>
      <c r="K19" s="1098">
        <f t="shared" si="1"/>
        <v>0.37507121347765932</v>
      </c>
      <c r="L19" s="1098">
        <f t="shared" si="2"/>
        <v>3.965573370228697E-2</v>
      </c>
      <c r="M19" s="1098">
        <f t="shared" si="3"/>
        <v>0.24068120778058111</v>
      </c>
      <c r="N19" s="1098">
        <f t="shared" si="4"/>
        <v>4.5658012533572066E-2</v>
      </c>
      <c r="O19" s="1098">
        <f t="shared" si="5"/>
        <v>1.7376088548872792E-2</v>
      </c>
      <c r="P19" s="1098">
        <f t="shared" si="6"/>
        <v>0.1819402620655978</v>
      </c>
      <c r="Q19" s="1098">
        <f t="shared" si="7"/>
        <v>1.676568731179295E-2</v>
      </c>
      <c r="R19" s="1098">
        <f t="shared" si="8"/>
        <v>8.2851794579637011E-2</v>
      </c>
      <c r="S19" s="140"/>
      <c r="T19" s="140"/>
      <c r="U19" s="140"/>
      <c r="V19" s="140"/>
      <c r="W19" s="140"/>
      <c r="X19" s="140"/>
      <c r="Y19" s="140"/>
      <c r="Z19" s="140"/>
      <c r="AA19" s="140"/>
      <c r="AB19" s="140"/>
      <c r="AC19" s="140"/>
      <c r="AD19" s="140"/>
    </row>
    <row r="20" spans="1:30" s="177" customFormat="1" ht="21.75" customHeight="1">
      <c r="A20" s="1088">
        <v>2020</v>
      </c>
      <c r="B20" s="1096">
        <v>16908</v>
      </c>
      <c r="C20" s="1096">
        <v>1624</v>
      </c>
      <c r="D20" s="1096">
        <v>9095</v>
      </c>
      <c r="E20" s="1096">
        <v>1711</v>
      </c>
      <c r="F20" s="1096">
        <v>1369</v>
      </c>
      <c r="G20" s="1096">
        <v>5073</v>
      </c>
      <c r="H20" s="1096">
        <v>833</v>
      </c>
      <c r="I20" s="1096">
        <v>3532</v>
      </c>
      <c r="J20" s="1097">
        <f t="shared" si="0"/>
        <v>40145</v>
      </c>
      <c r="K20" s="1098">
        <f t="shared" si="1"/>
        <v>0.4211732469796986</v>
      </c>
      <c r="L20" s="1098">
        <f t="shared" si="2"/>
        <v>4.0453356582388841E-2</v>
      </c>
      <c r="M20" s="1098">
        <f t="shared" si="3"/>
        <v>0.22655374268277495</v>
      </c>
      <c r="N20" s="1098">
        <f t="shared" si="4"/>
        <v>4.2620500685016813E-2</v>
      </c>
      <c r="O20" s="1098">
        <f t="shared" si="5"/>
        <v>3.4101382488479264E-2</v>
      </c>
      <c r="P20" s="1098">
        <f t="shared" si="6"/>
        <v>0.12636691991530702</v>
      </c>
      <c r="Q20" s="1098">
        <f t="shared" si="7"/>
        <v>2.0749782040104622E-2</v>
      </c>
      <c r="R20" s="1098">
        <f t="shared" si="8"/>
        <v>8.7981068626229911E-2</v>
      </c>
      <c r="S20" s="140"/>
      <c r="T20" s="140"/>
      <c r="U20" s="140"/>
      <c r="V20" s="140"/>
      <c r="W20" s="140"/>
      <c r="X20" s="140"/>
      <c r="Y20" s="140"/>
      <c r="Z20" s="140"/>
      <c r="AA20" s="140"/>
      <c r="AB20" s="140"/>
      <c r="AC20" s="140"/>
      <c r="AD20" s="140"/>
    </row>
    <row r="21" spans="1:30" s="177" customFormat="1">
      <c r="A21" s="1088">
        <v>2021</v>
      </c>
      <c r="B21" s="1096">
        <v>21434</v>
      </c>
      <c r="C21" s="1096">
        <v>1874</v>
      </c>
      <c r="D21" s="1096">
        <v>10126</v>
      </c>
      <c r="E21" s="1096">
        <v>1855</v>
      </c>
      <c r="F21" s="1096">
        <v>907</v>
      </c>
      <c r="G21" s="1096">
        <v>6664</v>
      </c>
      <c r="H21" s="1096">
        <v>795</v>
      </c>
      <c r="I21" s="1096">
        <v>3795</v>
      </c>
      <c r="J21" s="1097">
        <f t="shared" si="0"/>
        <v>47450</v>
      </c>
      <c r="K21" s="1098">
        <f t="shared" si="1"/>
        <v>0.45171759747102214</v>
      </c>
      <c r="L21" s="1098">
        <f t="shared" si="2"/>
        <v>3.9494204425711277E-2</v>
      </c>
      <c r="M21" s="1098">
        <f t="shared" si="3"/>
        <v>0.2134035827186512</v>
      </c>
      <c r="N21" s="1098">
        <f t="shared" si="4"/>
        <v>3.909378292939937E-2</v>
      </c>
      <c r="O21" s="1098">
        <f t="shared" si="5"/>
        <v>1.9114857744994732E-2</v>
      </c>
      <c r="P21" s="1098">
        <f t="shared" si="6"/>
        <v>0.14044257112750264</v>
      </c>
      <c r="Q21" s="1098">
        <f t="shared" si="7"/>
        <v>1.6754478398314013E-2</v>
      </c>
      <c r="R21" s="1098">
        <f t="shared" si="8"/>
        <v>7.9978925184404637E-2</v>
      </c>
      <c r="S21" s="140"/>
      <c r="T21" s="140"/>
      <c r="U21" s="140"/>
      <c r="V21" s="140"/>
      <c r="W21" s="140"/>
      <c r="X21" s="140"/>
      <c r="Y21" s="140"/>
      <c r="Z21" s="140"/>
      <c r="AA21" s="140"/>
      <c r="AB21" s="140"/>
      <c r="AC21" s="140"/>
      <c r="AD21" s="140"/>
    </row>
    <row r="22" spans="1:30">
      <c r="A22" s="1088">
        <v>2022</v>
      </c>
      <c r="B22" s="1096">
        <v>22115</v>
      </c>
      <c r="C22" s="1096">
        <v>1642</v>
      </c>
      <c r="D22" s="1096">
        <v>10022</v>
      </c>
      <c r="E22" s="1096">
        <v>1884</v>
      </c>
      <c r="F22" s="1096">
        <v>641</v>
      </c>
      <c r="G22" s="1096">
        <v>8386</v>
      </c>
      <c r="H22" s="1096">
        <v>866</v>
      </c>
      <c r="I22" s="1096">
        <v>4039</v>
      </c>
      <c r="J22" s="1097">
        <v>49595</v>
      </c>
      <c r="K22" s="1098">
        <v>0.44591188627885875</v>
      </c>
      <c r="L22" s="1098">
        <v>3.3108176227442283E-2</v>
      </c>
      <c r="M22" s="1098">
        <v>0.20207682226030849</v>
      </c>
      <c r="N22" s="1098">
        <v>3.7987700373021474E-2</v>
      </c>
      <c r="O22" s="1098">
        <v>1.2924689988910172E-2</v>
      </c>
      <c r="P22" s="1098">
        <v>0.16908962597035992</v>
      </c>
      <c r="Q22" s="1098">
        <v>1.7461437644923885E-2</v>
      </c>
      <c r="R22" s="1098">
        <v>8.1439661256175022E-2</v>
      </c>
    </row>
    <row r="23" spans="1:30">
      <c r="A23" s="1088">
        <v>2023</v>
      </c>
      <c r="B23" s="1099">
        <v>21670</v>
      </c>
      <c r="C23" s="1096">
        <v>1339</v>
      </c>
      <c r="D23" s="1096">
        <v>9826</v>
      </c>
      <c r="E23" s="1096">
        <v>1739</v>
      </c>
      <c r="F23" s="1096">
        <v>404</v>
      </c>
      <c r="G23" s="1096">
        <v>7949</v>
      </c>
      <c r="H23" s="1096">
        <v>655</v>
      </c>
      <c r="I23" s="1096">
        <v>3215</v>
      </c>
      <c r="J23" s="1097">
        <f>SUM(B23:I23)</f>
        <v>46797</v>
      </c>
      <c r="K23" s="1098">
        <f>B23/J23</f>
        <v>0.46306387161570184</v>
      </c>
      <c r="L23" s="1098">
        <f>C23/J23</f>
        <v>2.8612945274269719E-2</v>
      </c>
      <c r="M23" s="1098">
        <f>D23/J23</f>
        <v>0.20997072461909952</v>
      </c>
      <c r="N23" s="1098">
        <f>E23/J23</f>
        <v>3.7160501741564628E-2</v>
      </c>
      <c r="O23" s="1098">
        <f>F23/J23</f>
        <v>8.6330320319678612E-3</v>
      </c>
      <c r="P23" s="1098">
        <f>G23/J23</f>
        <v>0.16986131589631814</v>
      </c>
      <c r="Q23" s="1098">
        <f>H23/J23</f>
        <v>1.3996623715195418E-2</v>
      </c>
      <c r="R23" s="1098">
        <f>I23/J23</f>
        <v>6.870098510588285E-2</v>
      </c>
    </row>
    <row r="24" spans="1:30">
      <c r="A24" s="1088">
        <v>2024</v>
      </c>
      <c r="B24" s="1099">
        <v>23091</v>
      </c>
      <c r="C24" s="1096">
        <v>1821</v>
      </c>
      <c r="D24" s="1096">
        <v>10158</v>
      </c>
      <c r="E24" s="1096">
        <v>1821</v>
      </c>
      <c r="F24" s="1096">
        <v>577</v>
      </c>
      <c r="G24" s="1096">
        <v>8913</v>
      </c>
      <c r="H24" s="1096">
        <v>635</v>
      </c>
      <c r="I24" s="1096">
        <v>3216</v>
      </c>
      <c r="J24" s="1097">
        <f t="shared" ref="J24:J26" si="9">SUM(B24:I24)</f>
        <v>50232</v>
      </c>
      <c r="K24" s="1098">
        <f>B24/J24</f>
        <v>0.45968705207835642</v>
      </c>
      <c r="L24" s="1098">
        <f>C24/J24</f>
        <v>3.6251791686574296E-2</v>
      </c>
      <c r="M24" s="1098">
        <f>D24/J24</f>
        <v>0.20222169135212614</v>
      </c>
      <c r="N24" s="1098">
        <f>E24/J24</f>
        <v>3.6251791686574296E-2</v>
      </c>
      <c r="O24" s="1098">
        <f>F24/J24</f>
        <v>1.1486701704093008E-2</v>
      </c>
      <c r="P24" s="1098">
        <f>G24/J24</f>
        <v>0.17743669374104157</v>
      </c>
      <c r="Q24" s="1098">
        <f>H24/J24</f>
        <v>1.2641344163083294E-2</v>
      </c>
      <c r="R24" s="1098">
        <f>I24/J24</f>
        <v>6.4022933588150976E-2</v>
      </c>
    </row>
    <row r="25" spans="1:30">
      <c r="A25" s="1088">
        <v>2025</v>
      </c>
      <c r="B25" s="1099">
        <v>24389</v>
      </c>
      <c r="C25" s="1099">
        <v>2063</v>
      </c>
      <c r="D25" s="1099">
        <v>10442</v>
      </c>
      <c r="E25" s="1099">
        <v>1757</v>
      </c>
      <c r="F25" s="1099">
        <v>560</v>
      </c>
      <c r="G25" s="1099">
        <v>8668</v>
      </c>
      <c r="H25" s="1099">
        <v>659</v>
      </c>
      <c r="I25" s="1099">
        <v>3474</v>
      </c>
      <c r="J25" s="1097">
        <f t="shared" si="9"/>
        <v>52012</v>
      </c>
      <c r="K25" s="1098">
        <f>B25/J25</f>
        <v>0.46891102053372297</v>
      </c>
      <c r="L25" s="1098">
        <f>C25/J25</f>
        <v>3.9663923709913097E-2</v>
      </c>
      <c r="M25" s="1098">
        <f>D25/J25</f>
        <v>0.20076136276243944</v>
      </c>
      <c r="N25" s="1098">
        <f>E25/J25</f>
        <v>3.3780666000153808E-2</v>
      </c>
      <c r="O25" s="1098">
        <f>F25/J25</f>
        <v>1.0766746135507191E-2</v>
      </c>
      <c r="P25" s="1098">
        <f>G25/J25</f>
        <v>0.16665384911174344</v>
      </c>
      <c r="Q25" s="1098">
        <f>H25/J25</f>
        <v>1.2670153041605783E-2</v>
      </c>
      <c r="R25" s="1098">
        <f>I25/J25</f>
        <v>6.6792278704914249E-2</v>
      </c>
    </row>
    <row r="26" spans="1:30">
      <c r="A26" s="1088" t="s">
        <v>970</v>
      </c>
      <c r="B26" s="1096">
        <v>2531</v>
      </c>
      <c r="C26" s="1096">
        <v>176</v>
      </c>
      <c r="D26" s="1096">
        <v>1017</v>
      </c>
      <c r="E26" s="1096">
        <v>203</v>
      </c>
      <c r="F26" s="1096">
        <v>61</v>
      </c>
      <c r="G26" s="1096">
        <v>894</v>
      </c>
      <c r="H26" s="1096">
        <v>75</v>
      </c>
      <c r="I26" s="1096">
        <v>321</v>
      </c>
      <c r="J26" s="1097">
        <f t="shared" si="9"/>
        <v>5278</v>
      </c>
      <c r="K26" s="1271">
        <f>B26/J26</f>
        <v>0.4795377036756347</v>
      </c>
      <c r="L26" s="1271">
        <f>C26/J26</f>
        <v>3.3345964380447138E-2</v>
      </c>
      <c r="M26" s="1271">
        <f>D26/J26</f>
        <v>0.19268662372110648</v>
      </c>
      <c r="N26" s="1271">
        <f>E26/J26</f>
        <v>3.8461538461538464E-2</v>
      </c>
      <c r="O26" s="1271">
        <f>F26/J26</f>
        <v>1.1557408109132247E-2</v>
      </c>
      <c r="P26" s="1271">
        <f>G26/J26</f>
        <v>0.1693823417961349</v>
      </c>
      <c r="Q26" s="1271">
        <f>H26/J26</f>
        <v>1.4209928003031452E-2</v>
      </c>
      <c r="R26" s="1271">
        <f>I26/J26</f>
        <v>6.081849185297461E-2</v>
      </c>
    </row>
    <row r="27" spans="1:30">
      <c r="A27" s="1092" t="s">
        <v>93</v>
      </c>
      <c r="B27" s="1100">
        <f t="shared" ref="B27:J27" si="10">SUM(B7:B25)</f>
        <v>261299</v>
      </c>
      <c r="C27" s="1100">
        <f t="shared" si="10"/>
        <v>26076</v>
      </c>
      <c r="D27" s="1100">
        <f t="shared" si="10"/>
        <v>155570</v>
      </c>
      <c r="E27" s="1100">
        <f t="shared" si="10"/>
        <v>23520</v>
      </c>
      <c r="F27" s="1100">
        <f t="shared" si="10"/>
        <v>10454</v>
      </c>
      <c r="G27" s="1100">
        <f t="shared" si="10"/>
        <v>119321</v>
      </c>
      <c r="H27" s="1100">
        <f t="shared" si="10"/>
        <v>10279</v>
      </c>
      <c r="I27" s="1100">
        <f>SUM(I7:I25)</f>
        <v>49836</v>
      </c>
      <c r="J27" s="1100">
        <f t="shared" si="10"/>
        <v>656355</v>
      </c>
      <c r="K27" s="1101">
        <f>B27/J27</f>
        <v>0.39810620776866179</v>
      </c>
      <c r="L27" s="1101">
        <f>C27/J27</f>
        <v>3.97285005827639E-2</v>
      </c>
      <c r="M27" s="1101">
        <f>D27/J27</f>
        <v>0.23702112423916935</v>
      </c>
      <c r="N27" s="1101">
        <f>E27/J27</f>
        <v>3.5834266517357223E-2</v>
      </c>
      <c r="O27" s="1101">
        <f>F27/J27</f>
        <v>1.5927356384883181E-2</v>
      </c>
      <c r="P27" s="1101">
        <f>G27/J27</f>
        <v>0.18179338924819649</v>
      </c>
      <c r="Q27" s="1101">
        <f>H27/J27</f>
        <v>1.5660732378057606E-2</v>
      </c>
      <c r="R27" s="1101">
        <f>I27/J27</f>
        <v>7.5928422880910479E-2</v>
      </c>
    </row>
    <row r="29" spans="1:30">
      <c r="H29" s="197"/>
      <c r="J29" s="395"/>
    </row>
    <row r="30" spans="1:30">
      <c r="J30" s="395"/>
    </row>
    <row r="31" spans="1:30">
      <c r="J31" s="395">
        <f t="shared" ref="J31:J36" si="11">+(J8-J7)/J7</f>
        <v>0.2847612359550562</v>
      </c>
    </row>
    <row r="32" spans="1:30">
      <c r="J32" s="395">
        <f t="shared" si="11"/>
        <v>0.33761501320943793</v>
      </c>
      <c r="K32" s="170"/>
    </row>
    <row r="33" spans="10:11">
      <c r="J33" s="395">
        <f t="shared" si="11"/>
        <v>0.18885786283457059</v>
      </c>
      <c r="K33" s="170"/>
    </row>
    <row r="34" spans="10:11">
      <c r="J34" s="395">
        <f t="shared" si="11"/>
        <v>0.29451191567369384</v>
      </c>
      <c r="K34" s="170"/>
    </row>
    <row r="35" spans="10:11">
      <c r="J35" s="395">
        <f t="shared" si="11"/>
        <v>0.18104173120325706</v>
      </c>
      <c r="K35" s="170"/>
    </row>
    <row r="36" spans="10:11">
      <c r="J36" s="395">
        <f t="shared" si="11"/>
        <v>7.2954136690647486E-2</v>
      </c>
      <c r="K36" s="170"/>
    </row>
    <row r="37" spans="10:11">
      <c r="J37" s="395"/>
      <c r="K37" s="170"/>
    </row>
    <row r="38" spans="10:11">
      <c r="J38" s="395">
        <f>+(J14-J13)/J13</f>
        <v>8.3708748035620742E-2</v>
      </c>
      <c r="K38" s="170"/>
    </row>
    <row r="39" spans="10:11">
      <c r="J39" s="395"/>
      <c r="K39" s="170"/>
    </row>
    <row r="40" spans="10:11">
      <c r="J40" s="395">
        <f>AVERAGE(J29:J39)</f>
        <v>0.20620723480032627</v>
      </c>
      <c r="K40" s="170"/>
    </row>
    <row r="41" spans="10:11">
      <c r="J41" s="395"/>
      <c r="K41" s="170"/>
    </row>
    <row r="42" spans="10:11">
      <c r="J42" s="396"/>
      <c r="K42" s="170"/>
    </row>
    <row r="43" spans="10:11">
      <c r="J43" s="396"/>
      <c r="K43" s="170"/>
    </row>
    <row r="44" spans="10:11" ht="64.5" customHeight="1">
      <c r="J44" s="396"/>
      <c r="K44" s="170"/>
    </row>
    <row r="45" spans="10:11" ht="21" customHeight="1">
      <c r="J45" s="396"/>
      <c r="K45" s="170"/>
    </row>
    <row r="46" spans="10:11">
      <c r="J46" s="396"/>
      <c r="K46" s="170"/>
    </row>
    <row r="47" spans="10:11">
      <c r="J47" s="396"/>
      <c r="K47" s="170"/>
    </row>
    <row r="48" spans="10:11">
      <c r="J48" s="396"/>
      <c r="K48" s="170"/>
    </row>
    <row r="49" spans="3:11">
      <c r="J49" s="396"/>
      <c r="K49" s="170"/>
    </row>
    <row r="50" spans="3:11">
      <c r="J50" s="396"/>
      <c r="K50" s="170"/>
    </row>
    <row r="51" spans="3:11">
      <c r="J51" s="396"/>
      <c r="K51" s="170"/>
    </row>
    <row r="52" spans="3:11">
      <c r="J52" s="396"/>
      <c r="K52" s="170"/>
    </row>
    <row r="55" spans="3:11">
      <c r="C55" s="181"/>
    </row>
    <row r="57" spans="3:11" ht="46.5" customHeight="1"/>
    <row r="58" spans="3:11" ht="184.5" customHeight="1"/>
  </sheetData>
  <mergeCells count="3">
    <mergeCell ref="A2:AD2"/>
    <mergeCell ref="A1:AD1"/>
    <mergeCell ref="A3:AD5"/>
  </mergeCells>
  <pageMargins left="0.70866141732283472" right="0.70866141732283472" top="0.74803149606299213" bottom="0.74803149606299213" header="0.31496062992125984" footer="0.31496062992125984"/>
  <pageSetup scale="27"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defaultColWidth="11.42578125" defaultRowHeight="15"/>
  <cols>
    <col min="7" max="7" width="13.42578125" customWidth="1"/>
    <col min="12" max="12" width="30.7109375" customWidth="1"/>
  </cols>
  <sheetData>
    <row r="7" spans="1:13" ht="46.5" customHeight="1">
      <c r="A7" s="1367" t="s">
        <v>122</v>
      </c>
      <c r="B7" s="1367"/>
      <c r="C7" s="1367"/>
      <c r="D7" s="1367"/>
      <c r="E7" s="1367"/>
      <c r="F7" s="1367"/>
      <c r="G7" s="1367"/>
      <c r="H7" s="1367"/>
      <c r="I7" s="1367"/>
      <c r="J7" s="1367"/>
      <c r="K7" s="1367"/>
      <c r="L7" s="1367"/>
      <c r="M7" s="136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3">
    <tabColor theme="8" tint="-0.499984740745262"/>
    <pageSetUpPr fitToPage="1"/>
  </sheetPr>
  <dimension ref="A1:V29"/>
  <sheetViews>
    <sheetView showGridLines="0" view="pageBreakPreview" zoomScale="70" zoomScaleNormal="100" zoomScaleSheetLayoutView="70" workbookViewId="0">
      <selection activeCell="K11" sqref="K11"/>
    </sheetView>
  </sheetViews>
  <sheetFormatPr defaultColWidth="11.42578125" defaultRowHeight="18"/>
  <cols>
    <col min="1" max="1" width="22.5703125" style="145" customWidth="1"/>
    <col min="2" max="2" width="15.42578125" style="145" customWidth="1"/>
    <col min="3" max="5" width="15.140625" style="145" bestFit="1" customWidth="1"/>
    <col min="6" max="6" width="14.28515625" style="145" customWidth="1"/>
    <col min="7" max="7" width="18.7109375" style="145" customWidth="1"/>
    <col min="8" max="8" width="17.85546875" style="145" customWidth="1"/>
    <col min="9" max="9" width="21.7109375" style="145" customWidth="1"/>
    <col min="10" max="10" width="20.85546875" style="145" customWidth="1"/>
    <col min="11" max="11" width="20" style="145" customWidth="1"/>
    <col min="12" max="12" width="20.5703125" style="145" customWidth="1"/>
    <col min="13" max="13" width="20.7109375" style="145" customWidth="1"/>
    <col min="14" max="14" width="17.7109375" style="145" customWidth="1"/>
    <col min="15" max="16384" width="11.42578125" style="145"/>
  </cols>
  <sheetData>
    <row r="1" spans="1:15" s="251" customFormat="1" ht="79.5" customHeight="1">
      <c r="A1" s="1532" t="s">
        <v>763</v>
      </c>
      <c r="B1" s="1532"/>
      <c r="C1" s="1532"/>
      <c r="D1" s="1532"/>
      <c r="E1" s="1532"/>
      <c r="F1" s="1532"/>
      <c r="G1" s="1532"/>
      <c r="H1" s="1532"/>
      <c r="I1" s="1532"/>
      <c r="J1" s="1532"/>
      <c r="K1" s="1532"/>
      <c r="L1" s="1532"/>
      <c r="M1" s="1532"/>
    </row>
    <row r="2" spans="1:15" s="251" customFormat="1" ht="30.75" customHeight="1">
      <c r="A2" s="1532" t="str">
        <f>+'6. Reporte Sexo'!A2:O2</f>
        <v>Período:  Diciembre 2007 - Marzo 2026</v>
      </c>
      <c r="B2" s="1532"/>
      <c r="C2" s="1532"/>
      <c r="D2" s="1532"/>
      <c r="E2" s="1532"/>
      <c r="F2" s="1532"/>
      <c r="G2" s="1532"/>
      <c r="H2" s="1532"/>
      <c r="I2" s="1532"/>
      <c r="J2" s="1532"/>
      <c r="K2" s="1532"/>
      <c r="L2" s="1532"/>
      <c r="M2" s="1532"/>
      <c r="O2" s="145"/>
    </row>
    <row r="3" spans="1:15" ht="6.75" customHeight="1">
      <c r="A3" s="401"/>
      <c r="B3" s="200"/>
      <c r="C3" s="200"/>
      <c r="D3" s="200"/>
      <c r="E3" s="200"/>
      <c r="F3" s="200"/>
      <c r="G3" s="200"/>
      <c r="H3" s="200"/>
    </row>
    <row r="4" spans="1:15" s="186" customFormat="1" ht="318.75" customHeight="1">
      <c r="A4" s="1405" t="s">
        <v>1017</v>
      </c>
      <c r="B4" s="1405"/>
      <c r="C4" s="1405"/>
      <c r="D4" s="1405"/>
      <c r="E4" s="1405"/>
      <c r="F4" s="1405"/>
      <c r="G4" s="1405"/>
      <c r="H4" s="1405"/>
      <c r="I4" s="1405"/>
      <c r="J4" s="1405"/>
      <c r="K4" s="1405"/>
      <c r="L4" s="1405"/>
      <c r="M4" s="1405"/>
      <c r="N4" s="145"/>
      <c r="O4" s="145"/>
    </row>
    <row r="5" spans="1:15">
      <c r="A5" s="200"/>
      <c r="B5" s="200"/>
      <c r="C5" s="200"/>
      <c r="D5" s="200"/>
      <c r="E5" s="200"/>
      <c r="F5" s="200"/>
      <c r="G5" s="200"/>
      <c r="H5" s="200"/>
    </row>
    <row r="6" spans="1:15" ht="54">
      <c r="A6" s="274" t="s">
        <v>129</v>
      </c>
      <c r="B6" s="336" t="s">
        <v>764</v>
      </c>
      <c r="C6" s="336" t="s">
        <v>765</v>
      </c>
      <c r="D6" s="336" t="s">
        <v>766</v>
      </c>
      <c r="E6" s="336" t="s">
        <v>767</v>
      </c>
      <c r="F6" s="336" t="s">
        <v>768</v>
      </c>
      <c r="G6" s="336" t="s">
        <v>769</v>
      </c>
      <c r="H6" s="337" t="s">
        <v>93</v>
      </c>
    </row>
    <row r="7" spans="1:15">
      <c r="A7" s="1085" t="s">
        <v>770</v>
      </c>
      <c r="B7" s="1102">
        <v>9</v>
      </c>
      <c r="C7" s="1102">
        <v>1413</v>
      </c>
      <c r="D7" s="1102">
        <v>3274</v>
      </c>
      <c r="E7" s="1102">
        <v>2149</v>
      </c>
      <c r="F7" s="1102">
        <v>1123</v>
      </c>
      <c r="G7" s="1102">
        <f>571+5</f>
        <v>576</v>
      </c>
      <c r="H7" s="1103">
        <f>SUM(B7:G7)</f>
        <v>8544</v>
      </c>
    </row>
    <row r="8" spans="1:15">
      <c r="A8" s="1085" t="s">
        <v>135</v>
      </c>
      <c r="B8" s="1102">
        <v>7</v>
      </c>
      <c r="C8" s="1102">
        <v>1031</v>
      </c>
      <c r="D8" s="1102">
        <v>4066</v>
      </c>
      <c r="E8" s="1102">
        <v>3112</v>
      </c>
      <c r="F8" s="1102">
        <v>1708</v>
      </c>
      <c r="G8" s="1102">
        <v>1053</v>
      </c>
      <c r="H8" s="1103">
        <f>SUM(B8:G8)</f>
        <v>10977</v>
      </c>
    </row>
    <row r="9" spans="1:15">
      <c r="A9" s="1085" t="s">
        <v>136</v>
      </c>
      <c r="B9" s="1102">
        <v>2</v>
      </c>
      <c r="C9" s="1102">
        <v>2024</v>
      </c>
      <c r="D9" s="1102">
        <v>5530</v>
      </c>
      <c r="E9" s="1102">
        <v>3839</v>
      </c>
      <c r="F9" s="1102">
        <v>2108</v>
      </c>
      <c r="G9" s="1102">
        <v>1180</v>
      </c>
      <c r="H9" s="1103">
        <f>SUM(B9:G9)</f>
        <v>14683</v>
      </c>
    </row>
    <row r="10" spans="1:15">
      <c r="A10" s="1085" t="s">
        <v>138</v>
      </c>
      <c r="B10" s="1102">
        <v>0</v>
      </c>
      <c r="C10" s="1102">
        <v>3154</v>
      </c>
      <c r="D10" s="1102">
        <v>6350</v>
      </c>
      <c r="E10" s="1102">
        <v>4256</v>
      </c>
      <c r="F10" s="1102">
        <v>2407</v>
      </c>
      <c r="G10" s="1102">
        <v>1289</v>
      </c>
      <c r="H10" s="1103">
        <f>SUM(B10:G10)</f>
        <v>17456</v>
      </c>
      <c r="O10" s="186"/>
    </row>
    <row r="11" spans="1:15">
      <c r="A11" s="1085">
        <v>2011</v>
      </c>
      <c r="B11" s="1102">
        <v>6</v>
      </c>
      <c r="C11" s="1102">
        <v>4931</v>
      </c>
      <c r="D11" s="1102">
        <v>7715</v>
      </c>
      <c r="E11" s="1102">
        <v>5319</v>
      </c>
      <c r="F11" s="1102">
        <v>3017</v>
      </c>
      <c r="G11" s="1102">
        <v>1609</v>
      </c>
      <c r="H11" s="1103">
        <f>SUM(B11:G11)</f>
        <v>22597</v>
      </c>
    </row>
    <row r="12" spans="1:15">
      <c r="A12" s="1085" t="s">
        <v>141</v>
      </c>
      <c r="B12" s="1102">
        <v>18</v>
      </c>
      <c r="C12" s="1102">
        <v>6875</v>
      </c>
      <c r="D12" s="1102">
        <v>8611</v>
      </c>
      <c r="E12" s="1102">
        <v>5883</v>
      </c>
      <c r="F12" s="1102">
        <v>3457</v>
      </c>
      <c r="G12" s="1102">
        <v>1844</v>
      </c>
      <c r="H12" s="1103">
        <f t="shared" ref="H12:H17" si="0">SUM(B12:G12)</f>
        <v>26688</v>
      </c>
    </row>
    <row r="13" spans="1:15">
      <c r="A13" s="1085" t="s">
        <v>142</v>
      </c>
      <c r="B13" s="1102">
        <v>34</v>
      </c>
      <c r="C13" s="1102">
        <v>8429</v>
      </c>
      <c r="D13" s="1102">
        <v>8946</v>
      </c>
      <c r="E13" s="1102">
        <v>5876</v>
      </c>
      <c r="F13" s="1102">
        <v>3510</v>
      </c>
      <c r="G13" s="1102">
        <v>1840</v>
      </c>
      <c r="H13" s="1103">
        <f t="shared" si="0"/>
        <v>28635</v>
      </c>
    </row>
    <row r="14" spans="1:15">
      <c r="A14" s="1085" t="s">
        <v>143</v>
      </c>
      <c r="B14" s="1102">
        <v>80</v>
      </c>
      <c r="C14" s="1102">
        <v>9624</v>
      </c>
      <c r="D14" s="1102">
        <v>8806</v>
      </c>
      <c r="E14" s="1102">
        <v>6269</v>
      </c>
      <c r="F14" s="1102">
        <v>3876</v>
      </c>
      <c r="G14" s="1102">
        <v>2377</v>
      </c>
      <c r="H14" s="1103">
        <f t="shared" si="0"/>
        <v>31032</v>
      </c>
    </row>
    <row r="15" spans="1:15">
      <c r="A15" s="1085" t="s">
        <v>145</v>
      </c>
      <c r="B15" s="1102">
        <v>165</v>
      </c>
      <c r="C15" s="1102">
        <v>12019</v>
      </c>
      <c r="D15" s="1102">
        <v>10377</v>
      </c>
      <c r="E15" s="1102">
        <v>6571</v>
      </c>
      <c r="F15" s="1102">
        <v>3782</v>
      </c>
      <c r="G15" s="1102">
        <v>1635</v>
      </c>
      <c r="H15" s="1103">
        <f t="shared" si="0"/>
        <v>34549</v>
      </c>
    </row>
    <row r="16" spans="1:15">
      <c r="A16" s="1085" t="s">
        <v>146</v>
      </c>
      <c r="B16" s="1102">
        <v>153</v>
      </c>
      <c r="C16" s="1102">
        <v>13830</v>
      </c>
      <c r="D16" s="1102">
        <v>11563</v>
      </c>
      <c r="E16" s="1102">
        <v>7417</v>
      </c>
      <c r="F16" s="1102">
        <v>4270</v>
      </c>
      <c r="G16" s="1102">
        <v>1623</v>
      </c>
      <c r="H16" s="1103">
        <f t="shared" si="0"/>
        <v>38856</v>
      </c>
    </row>
    <row r="17" spans="1:22" ht="19.5" customHeight="1">
      <c r="A17" s="1085" t="s">
        <v>147</v>
      </c>
      <c r="B17" s="1102">
        <v>189</v>
      </c>
      <c r="C17" s="1102">
        <v>15003</v>
      </c>
      <c r="D17" s="1102">
        <v>12102</v>
      </c>
      <c r="E17" s="1102">
        <v>7868</v>
      </c>
      <c r="F17" s="1102">
        <v>4631</v>
      </c>
      <c r="G17" s="1102">
        <v>1696</v>
      </c>
      <c r="H17" s="1103">
        <f t="shared" si="0"/>
        <v>41489</v>
      </c>
    </row>
    <row r="18" spans="1:22">
      <c r="A18" s="1085" t="s">
        <v>148</v>
      </c>
      <c r="B18" s="1104">
        <v>160</v>
      </c>
      <c r="C18" s="1104">
        <v>16268</v>
      </c>
      <c r="D18" s="1104">
        <v>13433</v>
      </c>
      <c r="E18" s="1104">
        <v>8648</v>
      </c>
      <c r="F18" s="1104">
        <v>5102</v>
      </c>
      <c r="G18" s="1104">
        <v>1859</v>
      </c>
      <c r="H18" s="1105">
        <f>SUM(B18:G18)</f>
        <v>45470</v>
      </c>
    </row>
    <row r="19" spans="1:22">
      <c r="A19" s="1085" t="s">
        <v>149</v>
      </c>
      <c r="B19" s="1104">
        <v>147</v>
      </c>
      <c r="C19" s="1104">
        <v>17232</v>
      </c>
      <c r="D19" s="1104">
        <v>14644</v>
      </c>
      <c r="E19" s="1104">
        <v>9524</v>
      </c>
      <c r="F19" s="1104">
        <v>5494</v>
      </c>
      <c r="G19" s="1104">
        <v>2107</v>
      </c>
      <c r="H19" s="1105">
        <f>SUM(B19:G19)</f>
        <v>49148</v>
      </c>
    </row>
    <row r="20" spans="1:22">
      <c r="A20" s="1085" t="s">
        <v>150</v>
      </c>
      <c r="B20" s="1104">
        <v>84</v>
      </c>
      <c r="C20" s="1104">
        <v>12952</v>
      </c>
      <c r="D20" s="1104">
        <v>12784</v>
      </c>
      <c r="E20" s="1104">
        <v>8100</v>
      </c>
      <c r="F20" s="1104">
        <v>4681</v>
      </c>
      <c r="G20" s="1104">
        <v>1544</v>
      </c>
      <c r="H20" s="1105">
        <f>SUM(B20:G20)</f>
        <v>40145</v>
      </c>
    </row>
    <row r="21" spans="1:22">
      <c r="A21" s="1080">
        <v>2021</v>
      </c>
      <c r="B21" s="1104">
        <v>135</v>
      </c>
      <c r="C21" s="1104">
        <v>15071</v>
      </c>
      <c r="D21" s="1104">
        <v>15016</v>
      </c>
      <c r="E21" s="1104">
        <v>9465</v>
      </c>
      <c r="F21" s="1104">
        <v>5623</v>
      </c>
      <c r="G21" s="1104">
        <v>2140</v>
      </c>
      <c r="H21" s="1105">
        <f>SUM(B21:G21)</f>
        <v>47450</v>
      </c>
    </row>
    <row r="22" spans="1:22">
      <c r="A22" s="1080">
        <v>2022</v>
      </c>
      <c r="B22" s="1104">
        <v>163</v>
      </c>
      <c r="C22" s="1104">
        <v>16256</v>
      </c>
      <c r="D22" s="1104">
        <v>15489</v>
      </c>
      <c r="E22" s="1104">
        <v>9689</v>
      </c>
      <c r="F22" s="1104">
        <v>5679</v>
      </c>
      <c r="G22" s="1104">
        <v>2319</v>
      </c>
      <c r="H22" s="1105">
        <v>49595</v>
      </c>
    </row>
    <row r="23" spans="1:22" s="186" customFormat="1" ht="20.25" customHeight="1">
      <c r="A23" s="1106">
        <f>+Tabla47[[#This Row],[Año ]]</f>
        <v>2023</v>
      </c>
      <c r="B23" s="1107">
        <v>157</v>
      </c>
      <c r="C23" s="1107">
        <v>16181</v>
      </c>
      <c r="D23" s="1107">
        <v>14600</v>
      </c>
      <c r="E23" s="1107">
        <v>8845</v>
      </c>
      <c r="F23" s="1107">
        <v>4967</v>
      </c>
      <c r="G23" s="1107">
        <v>2047</v>
      </c>
      <c r="H23" s="1108">
        <f>SUM(B23:G23)</f>
        <v>46797</v>
      </c>
      <c r="I23" s="145"/>
      <c r="J23" s="145"/>
      <c r="K23" s="145"/>
      <c r="L23" s="145"/>
      <c r="M23" s="145"/>
      <c r="N23" s="145"/>
      <c r="O23" s="145"/>
      <c r="P23" s="145"/>
      <c r="Q23" s="145"/>
      <c r="R23" s="145"/>
      <c r="S23" s="145"/>
      <c r="T23" s="145"/>
      <c r="U23" s="145"/>
      <c r="V23" s="145"/>
    </row>
    <row r="24" spans="1:22">
      <c r="A24" s="1106">
        <v>2024</v>
      </c>
      <c r="B24" s="1107">
        <v>180</v>
      </c>
      <c r="C24" s="1107">
        <v>17101</v>
      </c>
      <c r="D24" s="1107">
        <v>15917</v>
      </c>
      <c r="E24" s="1107">
        <v>9352</v>
      </c>
      <c r="F24" s="1107">
        <v>5509</v>
      </c>
      <c r="G24" s="1107">
        <v>2173</v>
      </c>
      <c r="H24" s="1108">
        <f t="shared" ref="H24" si="1">SUM(B24:G24)</f>
        <v>50232</v>
      </c>
    </row>
    <row r="25" spans="1:22">
      <c r="A25" s="1109" t="s">
        <v>240</v>
      </c>
      <c r="B25" s="1107">
        <v>187</v>
      </c>
      <c r="C25" s="1107">
        <v>17772</v>
      </c>
      <c r="D25" s="1107">
        <v>16324</v>
      </c>
      <c r="E25" s="1107">
        <v>9711</v>
      </c>
      <c r="F25" s="1107">
        <v>5596</v>
      </c>
      <c r="G25" s="1107">
        <v>2422</v>
      </c>
      <c r="H25" s="1108">
        <f>SUM(B25:G25)</f>
        <v>52012</v>
      </c>
    </row>
    <row r="26" spans="1:22">
      <c r="A26" s="1109" t="s">
        <v>970</v>
      </c>
      <c r="B26" s="1270">
        <v>75</v>
      </c>
      <c r="C26" s="1270">
        <v>1847</v>
      </c>
      <c r="D26" s="1270">
        <v>1593</v>
      </c>
      <c r="E26" s="1270">
        <v>949</v>
      </c>
      <c r="F26" s="1270">
        <v>591</v>
      </c>
      <c r="G26" s="1270">
        <v>223</v>
      </c>
      <c r="H26" s="1108">
        <f>SUM(B26:G26)</f>
        <v>5278</v>
      </c>
    </row>
    <row r="27" spans="1:22">
      <c r="A27" s="1110" t="s">
        <v>90</v>
      </c>
      <c r="B27" s="1111">
        <f>SUM(B7:B25)</f>
        <v>1876</v>
      </c>
      <c r="C27" s="1111">
        <f t="shared" ref="C27:H27" si="2">SUM(C7:C25)</f>
        <v>207166</v>
      </c>
      <c r="D27" s="1111">
        <f t="shared" si="2"/>
        <v>205547</v>
      </c>
      <c r="E27" s="1111">
        <f t="shared" si="2"/>
        <v>131893</v>
      </c>
      <c r="F27" s="1111">
        <f t="shared" si="2"/>
        <v>76540</v>
      </c>
      <c r="G27" s="1111">
        <f t="shared" si="2"/>
        <v>33333</v>
      </c>
      <c r="H27" s="1111">
        <f t="shared" si="2"/>
        <v>656355</v>
      </c>
    </row>
    <row r="28" spans="1:22">
      <c r="A28" s="1112"/>
      <c r="B28" s="1320">
        <f>+B27/$H$27</f>
        <v>2.8582093531701594E-3</v>
      </c>
      <c r="C28" s="1113">
        <f t="shared" ref="C28:H28" si="3">+C27/$H$27</f>
        <v>0.31563102284586847</v>
      </c>
      <c r="D28" s="1113">
        <f t="shared" si="3"/>
        <v>0.31316436989129359</v>
      </c>
      <c r="E28" s="1113">
        <f t="shared" si="3"/>
        <v>0.20094765789854577</v>
      </c>
      <c r="F28" s="1113">
        <f t="shared" si="3"/>
        <v>0.11661372275673987</v>
      </c>
      <c r="G28" s="1113">
        <f t="shared" si="3"/>
        <v>5.0785017254382156E-2</v>
      </c>
      <c r="H28" s="1114">
        <f t="shared" si="3"/>
        <v>1</v>
      </c>
      <c r="J28" s="254"/>
    </row>
    <row r="29" spans="1:22">
      <c r="A29" s="1597" t="s">
        <v>771</v>
      </c>
      <c r="B29" s="1598"/>
      <c r="C29" s="1598"/>
      <c r="D29" s="1598"/>
      <c r="E29" s="1598"/>
      <c r="F29" s="1598"/>
    </row>
  </sheetData>
  <mergeCells count="4">
    <mergeCell ref="A1:M1"/>
    <mergeCell ref="A29:F29"/>
    <mergeCell ref="A2:M2"/>
    <mergeCell ref="A4:M4"/>
  </mergeCells>
  <phoneticPr fontId="262" type="noConversion"/>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theme="8" tint="-0.499984740745262"/>
    <pageSetUpPr fitToPage="1"/>
  </sheetPr>
  <dimension ref="A1:AG46"/>
  <sheetViews>
    <sheetView showGridLines="0" view="pageBreakPreview" zoomScale="55" zoomScaleNormal="100" zoomScaleSheetLayoutView="55" workbookViewId="0">
      <selection activeCell="J16" sqref="J16"/>
    </sheetView>
  </sheetViews>
  <sheetFormatPr defaultColWidth="11.42578125" defaultRowHeight="14.25"/>
  <cols>
    <col min="1" max="1" width="21.7109375" style="140" customWidth="1"/>
    <col min="2" max="2" width="25.140625" style="140" customWidth="1"/>
    <col min="3" max="3" width="28.140625" style="140" customWidth="1"/>
    <col min="4" max="4" width="23.5703125" style="140" customWidth="1"/>
    <col min="5" max="5" width="22.85546875" style="140" customWidth="1"/>
    <col min="6" max="6" width="19.42578125" style="140" customWidth="1"/>
    <col min="7" max="13" width="28.7109375" style="140" customWidth="1"/>
    <col min="14" max="16" width="12.85546875" style="140" customWidth="1"/>
    <col min="17" max="20" width="11.42578125" style="140"/>
    <col min="21" max="22" width="16.85546875" style="140" customWidth="1"/>
    <col min="23" max="16384" width="11.42578125" style="140"/>
  </cols>
  <sheetData>
    <row r="1" spans="1:33" s="239" customFormat="1" ht="92.25" customHeight="1">
      <c r="A1" s="1599" t="s">
        <v>772</v>
      </c>
      <c r="B1" s="1599"/>
      <c r="C1" s="1599"/>
      <c r="D1" s="1599"/>
      <c r="E1" s="1599"/>
      <c r="F1" s="1599"/>
      <c r="G1" s="1599"/>
      <c r="H1" s="1599"/>
      <c r="I1" s="1599"/>
      <c r="J1" s="1599"/>
      <c r="K1" s="1599"/>
      <c r="L1" s="1599"/>
      <c r="M1" s="1599"/>
      <c r="N1" s="1599"/>
      <c r="O1" s="1599"/>
      <c r="P1" s="1599"/>
    </row>
    <row r="2" spans="1:33" s="239" customFormat="1" ht="39" customHeight="1">
      <c r="A2" s="1600" t="str">
        <f>+'3. Reporte región'!A2:R2</f>
        <v>Período:  Diciembre 2007 - Marzo 2026</v>
      </c>
      <c r="B2" s="1600"/>
      <c r="C2" s="1600"/>
      <c r="D2" s="1600"/>
      <c r="E2" s="1600"/>
      <c r="F2" s="1600"/>
      <c r="G2" s="1600"/>
      <c r="H2" s="1600"/>
      <c r="I2" s="1600"/>
      <c r="J2" s="1600"/>
      <c r="K2" s="1600"/>
      <c r="L2" s="1600"/>
      <c r="M2" s="1600"/>
      <c r="N2" s="1600"/>
      <c r="O2" s="1600"/>
      <c r="P2" s="1600"/>
    </row>
    <row r="3" spans="1:33" ht="9" customHeight="1"/>
    <row r="4" spans="1:33" ht="198" customHeight="1">
      <c r="A4" s="1601" t="s">
        <v>1018</v>
      </c>
      <c r="B4" s="1602"/>
      <c r="C4" s="1602"/>
      <c r="D4" s="1602"/>
      <c r="E4" s="1602"/>
      <c r="F4" s="1602"/>
      <c r="G4" s="1602"/>
      <c r="H4" s="1602"/>
      <c r="I4" s="1602"/>
      <c r="J4" s="1602"/>
      <c r="K4" s="1602"/>
      <c r="L4" s="1602"/>
      <c r="M4" s="1602"/>
      <c r="N4" s="1602"/>
      <c r="O4" s="1602"/>
      <c r="P4" s="1602"/>
    </row>
    <row r="6" spans="1:33" ht="18">
      <c r="A6" s="274" t="s">
        <v>129</v>
      </c>
      <c r="B6" s="336" t="s">
        <v>773</v>
      </c>
      <c r="C6" s="336" t="s">
        <v>774</v>
      </c>
      <c r="D6" s="336" t="s">
        <v>93</v>
      </c>
      <c r="E6" s="336" t="s">
        <v>775</v>
      </c>
      <c r="F6" s="337" t="s">
        <v>776</v>
      </c>
    </row>
    <row r="7" spans="1:33" ht="23.25" customHeight="1" thickBot="1">
      <c r="A7" s="1115">
        <v>2007</v>
      </c>
      <c r="B7" s="1116">
        <v>445</v>
      </c>
      <c r="C7" s="1116">
        <v>8099</v>
      </c>
      <c r="D7" s="1117">
        <f t="shared" ref="D7:D25" si="0">SUM(B7:C7)</f>
        <v>8544</v>
      </c>
      <c r="E7" s="1118">
        <f t="shared" ref="E7" si="1">B7/D7</f>
        <v>5.2083333333333336E-2</v>
      </c>
      <c r="F7" s="1119">
        <f t="shared" ref="F7" si="2">C7/D7</f>
        <v>0.94791666666666663</v>
      </c>
      <c r="T7" s="454" t="s">
        <v>777</v>
      </c>
      <c r="U7" s="455" t="s">
        <v>778</v>
      </c>
      <c r="V7" s="455" t="s">
        <v>779</v>
      </c>
      <c r="W7" s="455" t="s">
        <v>780</v>
      </c>
      <c r="X7" s="455" t="s">
        <v>781</v>
      </c>
      <c r="Y7" s="455" t="s">
        <v>782</v>
      </c>
      <c r="Z7" s="455" t="s">
        <v>783</v>
      </c>
      <c r="AA7" s="455" t="s">
        <v>784</v>
      </c>
      <c r="AB7" s="455" t="s">
        <v>785</v>
      </c>
      <c r="AC7" s="455" t="s">
        <v>786</v>
      </c>
      <c r="AD7" s="455" t="s">
        <v>787</v>
      </c>
      <c r="AE7" s="455" t="s">
        <v>788</v>
      </c>
      <c r="AF7" s="455" t="s">
        <v>789</v>
      </c>
      <c r="AG7" s="579" t="s">
        <v>90</v>
      </c>
    </row>
    <row r="8" spans="1:33" ht="23.25" customHeight="1" thickBot="1">
      <c r="A8" s="1115">
        <v>2008</v>
      </c>
      <c r="B8" s="1116">
        <v>660</v>
      </c>
      <c r="C8" s="1116">
        <v>10317</v>
      </c>
      <c r="D8" s="1117">
        <f t="shared" si="0"/>
        <v>10977</v>
      </c>
      <c r="E8" s="1118">
        <f t="shared" ref="E8:E26" si="3">B8/D8</f>
        <v>6.0125717409128178E-2</v>
      </c>
      <c r="F8" s="1119">
        <f t="shared" ref="F8:F26" si="4">C8/D8</f>
        <v>0.9398742825908718</v>
      </c>
      <c r="G8" s="198"/>
      <c r="H8" s="198"/>
      <c r="I8" s="198"/>
      <c r="J8" s="198"/>
      <c r="K8" s="198"/>
      <c r="L8" s="198"/>
      <c r="M8" s="198"/>
      <c r="N8" s="198"/>
      <c r="O8" s="198"/>
      <c r="T8" s="670" t="s">
        <v>790</v>
      </c>
      <c r="U8" s="669">
        <v>806</v>
      </c>
      <c r="V8" s="669">
        <v>819</v>
      </c>
      <c r="W8" s="669">
        <v>1033</v>
      </c>
      <c r="X8" s="669">
        <v>823</v>
      </c>
      <c r="Y8" s="669">
        <v>938</v>
      </c>
      <c r="Z8" s="669">
        <v>842</v>
      </c>
      <c r="AA8" s="669">
        <v>720</v>
      </c>
      <c r="AB8" s="669">
        <v>767</v>
      </c>
      <c r="AC8" s="669">
        <v>953</v>
      </c>
      <c r="AD8" s="669">
        <v>945</v>
      </c>
      <c r="AE8" s="669">
        <v>834</v>
      </c>
      <c r="AF8" s="669">
        <v>815</v>
      </c>
      <c r="AG8" s="671">
        <v>10295</v>
      </c>
    </row>
    <row r="9" spans="1:33" ht="23.25" customHeight="1" thickBot="1">
      <c r="A9" s="1115">
        <v>2009</v>
      </c>
      <c r="B9" s="1116">
        <v>986</v>
      </c>
      <c r="C9" s="1116">
        <v>13697</v>
      </c>
      <c r="D9" s="1117">
        <f t="shared" si="0"/>
        <v>14683</v>
      </c>
      <c r="E9" s="1118">
        <f t="shared" si="3"/>
        <v>6.7152489273309274E-2</v>
      </c>
      <c r="F9" s="1119">
        <f t="shared" si="4"/>
        <v>0.9328475107266907</v>
      </c>
      <c r="T9" s="670" t="s">
        <v>791</v>
      </c>
      <c r="U9" s="669">
        <v>3212</v>
      </c>
      <c r="V9" s="669">
        <v>3177</v>
      </c>
      <c r="W9" s="669">
        <v>3598</v>
      </c>
      <c r="X9" s="669">
        <v>3281</v>
      </c>
      <c r="Y9" s="669">
        <v>3522</v>
      </c>
      <c r="Z9" s="669">
        <v>3485</v>
      </c>
      <c r="AA9" s="669">
        <v>3897</v>
      </c>
      <c r="AB9" s="669">
        <v>3569</v>
      </c>
      <c r="AC9" s="669">
        <v>3612</v>
      </c>
      <c r="AD9" s="669">
        <v>3591</v>
      </c>
      <c r="AE9" s="669">
        <v>3376</v>
      </c>
      <c r="AF9" s="669">
        <v>3397</v>
      </c>
      <c r="AG9" s="671">
        <v>41717</v>
      </c>
    </row>
    <row r="10" spans="1:33" ht="23.25" customHeight="1">
      <c r="A10" s="1115">
        <v>2010</v>
      </c>
      <c r="B10" s="1116">
        <v>1477</v>
      </c>
      <c r="C10" s="1116">
        <v>15979</v>
      </c>
      <c r="D10" s="1117">
        <f t="shared" si="0"/>
        <v>17456</v>
      </c>
      <c r="E10" s="1118">
        <f t="shared" si="3"/>
        <v>8.4612740604949582E-2</v>
      </c>
      <c r="F10" s="1119">
        <f t="shared" si="4"/>
        <v>0.91538725939505039</v>
      </c>
      <c r="T10" s="674"/>
      <c r="U10" s="675">
        <v>4018</v>
      </c>
      <c r="V10" s="675">
        <v>3996</v>
      </c>
      <c r="W10" s="675">
        <v>4631</v>
      </c>
      <c r="X10" s="675">
        <v>4104</v>
      </c>
      <c r="Y10" s="675">
        <v>4460</v>
      </c>
      <c r="Z10" s="675">
        <v>4327</v>
      </c>
      <c r="AA10" s="675">
        <v>4617</v>
      </c>
      <c r="AB10" s="675">
        <v>4336</v>
      </c>
      <c r="AC10" s="675">
        <v>4565</v>
      </c>
      <c r="AD10" s="675">
        <v>4536</v>
      </c>
      <c r="AE10" s="675">
        <v>4210</v>
      </c>
      <c r="AF10" s="675">
        <v>4212</v>
      </c>
      <c r="AG10" s="677">
        <v>52012</v>
      </c>
    </row>
    <row r="11" spans="1:33" ht="23.25" customHeight="1">
      <c r="A11" s="1120">
        <v>2011</v>
      </c>
      <c r="B11" s="1116">
        <v>2094</v>
      </c>
      <c r="C11" s="1116">
        <v>20503</v>
      </c>
      <c r="D11" s="1117">
        <f t="shared" si="0"/>
        <v>22597</v>
      </c>
      <c r="E11" s="1118">
        <f t="shared" si="3"/>
        <v>9.2667168208169226E-2</v>
      </c>
      <c r="F11" s="1119">
        <f t="shared" si="4"/>
        <v>0.90733283179183077</v>
      </c>
    </row>
    <row r="12" spans="1:33" ht="23.25" customHeight="1">
      <c r="A12" s="1115">
        <v>2012</v>
      </c>
      <c r="B12" s="1116">
        <v>3858</v>
      </c>
      <c r="C12" s="1116">
        <v>22830</v>
      </c>
      <c r="D12" s="1117">
        <f t="shared" si="0"/>
        <v>26688</v>
      </c>
      <c r="E12" s="1118">
        <f t="shared" si="3"/>
        <v>0.1445593525179856</v>
      </c>
      <c r="F12" s="1119">
        <f t="shared" si="4"/>
        <v>0.85544064748201443</v>
      </c>
    </row>
    <row r="13" spans="1:33" ht="23.25" customHeight="1">
      <c r="A13" s="1115">
        <v>2013</v>
      </c>
      <c r="B13" s="1116">
        <v>4451</v>
      </c>
      <c r="C13" s="1116">
        <v>24184</v>
      </c>
      <c r="D13" s="1117">
        <f t="shared" si="0"/>
        <v>28635</v>
      </c>
      <c r="E13" s="1118">
        <f t="shared" si="3"/>
        <v>0.15543914789593155</v>
      </c>
      <c r="F13" s="1119">
        <f t="shared" si="4"/>
        <v>0.84456085210406839</v>
      </c>
    </row>
    <row r="14" spans="1:33" ht="23.25" customHeight="1" thickBot="1">
      <c r="A14" s="1115">
        <v>2014</v>
      </c>
      <c r="B14" s="1116">
        <v>5112</v>
      </c>
      <c r="C14" s="1116">
        <v>25920</v>
      </c>
      <c r="D14" s="1117">
        <f t="shared" si="0"/>
        <v>31032</v>
      </c>
      <c r="E14" s="1118">
        <f t="shared" si="3"/>
        <v>0.16473317865429235</v>
      </c>
      <c r="F14" s="1119">
        <f t="shared" si="4"/>
        <v>0.83526682134570762</v>
      </c>
      <c r="T14" s="454" t="s">
        <v>777</v>
      </c>
      <c r="U14" s="670" t="s">
        <v>790</v>
      </c>
      <c r="V14" s="670" t="s">
        <v>791</v>
      </c>
      <c r="W14" s="674"/>
    </row>
    <row r="15" spans="1:33" ht="23.25" customHeight="1" thickBot="1">
      <c r="A15" s="1115">
        <v>2015</v>
      </c>
      <c r="B15" s="1116">
        <v>5396</v>
      </c>
      <c r="C15" s="1116">
        <v>29153</v>
      </c>
      <c r="D15" s="1117">
        <f t="shared" si="0"/>
        <v>34549</v>
      </c>
      <c r="E15" s="1118">
        <f t="shared" si="3"/>
        <v>0.15618397059249181</v>
      </c>
      <c r="F15" s="1119">
        <f t="shared" si="4"/>
        <v>0.84381602940750822</v>
      </c>
      <c r="T15" s="455" t="s">
        <v>778</v>
      </c>
      <c r="U15" s="669">
        <v>806</v>
      </c>
      <c r="V15" s="669">
        <v>3212</v>
      </c>
      <c r="W15" s="675">
        <v>4018</v>
      </c>
    </row>
    <row r="16" spans="1:33" ht="23.25" customHeight="1" thickBot="1">
      <c r="A16" s="1115">
        <v>2016</v>
      </c>
      <c r="B16" s="1116">
        <v>6565</v>
      </c>
      <c r="C16" s="1116">
        <v>32291</v>
      </c>
      <c r="D16" s="1117">
        <f t="shared" si="0"/>
        <v>38856</v>
      </c>
      <c r="E16" s="1118">
        <f t="shared" si="3"/>
        <v>0.16895717521103562</v>
      </c>
      <c r="F16" s="1119">
        <f t="shared" si="4"/>
        <v>0.83104282478896441</v>
      </c>
      <c r="T16" s="455" t="s">
        <v>779</v>
      </c>
      <c r="U16" s="669">
        <v>819</v>
      </c>
      <c r="V16" s="669">
        <v>3177</v>
      </c>
      <c r="W16" s="675">
        <v>3996</v>
      </c>
    </row>
    <row r="17" spans="1:24" ht="23.25" customHeight="1" thickBot="1">
      <c r="A17" s="1115">
        <v>2017</v>
      </c>
      <c r="B17" s="1116">
        <v>8616</v>
      </c>
      <c r="C17" s="1116">
        <v>32873</v>
      </c>
      <c r="D17" s="1117">
        <f t="shared" si="0"/>
        <v>41489</v>
      </c>
      <c r="E17" s="1118">
        <f t="shared" si="3"/>
        <v>0.20766950275976764</v>
      </c>
      <c r="F17" s="1119">
        <f t="shared" si="4"/>
        <v>0.7923304972402323</v>
      </c>
      <c r="T17" s="455" t="s">
        <v>780</v>
      </c>
      <c r="U17" s="669">
        <v>1033</v>
      </c>
      <c r="V17" s="669">
        <v>3598</v>
      </c>
      <c r="W17" s="675">
        <v>4631</v>
      </c>
    </row>
    <row r="18" spans="1:24" ht="23.25" customHeight="1" thickBot="1">
      <c r="A18" s="1121">
        <v>2018</v>
      </c>
      <c r="B18" s="1122">
        <v>10106</v>
      </c>
      <c r="C18" s="1122">
        <v>35364</v>
      </c>
      <c r="D18" s="1117">
        <f t="shared" si="0"/>
        <v>45470</v>
      </c>
      <c r="E18" s="1118">
        <f t="shared" si="3"/>
        <v>0.22225643281284363</v>
      </c>
      <c r="F18" s="1119">
        <f t="shared" si="4"/>
        <v>0.77774356718715631</v>
      </c>
      <c r="T18" s="455" t="s">
        <v>781</v>
      </c>
      <c r="U18" s="669">
        <v>823</v>
      </c>
      <c r="V18" s="669">
        <v>3281</v>
      </c>
      <c r="W18" s="675">
        <v>4104</v>
      </c>
    </row>
    <row r="19" spans="1:24" ht="23.25" customHeight="1" thickBot="1">
      <c r="A19" s="1121">
        <v>2019</v>
      </c>
      <c r="B19" s="1122">
        <v>10920</v>
      </c>
      <c r="C19" s="1122">
        <v>38228</v>
      </c>
      <c r="D19" s="1117">
        <f t="shared" si="0"/>
        <v>49148</v>
      </c>
      <c r="E19" s="1118">
        <f t="shared" si="3"/>
        <v>0.22218605029706193</v>
      </c>
      <c r="F19" s="1119">
        <f t="shared" si="4"/>
        <v>0.77781394970293805</v>
      </c>
      <c r="T19" s="455" t="s">
        <v>782</v>
      </c>
      <c r="U19" s="669">
        <v>938</v>
      </c>
      <c r="V19" s="669">
        <v>3522</v>
      </c>
      <c r="W19" s="675">
        <v>4460</v>
      </c>
    </row>
    <row r="20" spans="1:24" ht="23.25" customHeight="1" thickBot="1">
      <c r="A20" s="1121">
        <v>2020</v>
      </c>
      <c r="B20" s="1122">
        <v>11630</v>
      </c>
      <c r="C20" s="1122">
        <v>28515</v>
      </c>
      <c r="D20" s="1117">
        <f t="shared" si="0"/>
        <v>40145</v>
      </c>
      <c r="E20" s="1118">
        <f t="shared" si="3"/>
        <v>0.28969983808693484</v>
      </c>
      <c r="F20" s="1119">
        <f t="shared" si="4"/>
        <v>0.71030016191306511</v>
      </c>
      <c r="T20" s="455" t="s">
        <v>783</v>
      </c>
      <c r="U20" s="669">
        <v>842</v>
      </c>
      <c r="V20" s="669">
        <v>3485</v>
      </c>
      <c r="W20" s="675">
        <v>4327</v>
      </c>
    </row>
    <row r="21" spans="1:24" ht="23.25" customHeight="1" thickBot="1">
      <c r="A21" s="1121">
        <v>2021</v>
      </c>
      <c r="B21" s="1122">
        <v>14102</v>
      </c>
      <c r="C21" s="1122">
        <v>33348</v>
      </c>
      <c r="D21" s="1117">
        <f t="shared" si="0"/>
        <v>47450</v>
      </c>
      <c r="E21" s="1118">
        <f t="shared" si="3"/>
        <v>0.29719704952581666</v>
      </c>
      <c r="F21" s="1119">
        <f t="shared" si="4"/>
        <v>0.7028029504741834</v>
      </c>
      <c r="T21" s="455" t="s">
        <v>784</v>
      </c>
      <c r="U21" s="669">
        <v>720</v>
      </c>
      <c r="V21" s="669">
        <v>3897</v>
      </c>
      <c r="W21" s="675">
        <v>4617</v>
      </c>
    </row>
    <row r="22" spans="1:24" ht="23.25" customHeight="1" thickBot="1">
      <c r="A22" s="1121">
        <v>2022</v>
      </c>
      <c r="B22" s="1122">
        <v>12146</v>
      </c>
      <c r="C22" s="1122">
        <v>37449</v>
      </c>
      <c r="D22" s="1117">
        <f t="shared" si="0"/>
        <v>49595</v>
      </c>
      <c r="E22" s="1118">
        <f t="shared" si="3"/>
        <v>0.24490372013307793</v>
      </c>
      <c r="F22" s="1119">
        <f t="shared" si="4"/>
        <v>0.75509627986692207</v>
      </c>
      <c r="T22" s="455" t="s">
        <v>785</v>
      </c>
      <c r="U22" s="669">
        <v>767</v>
      </c>
      <c r="V22" s="669">
        <v>3569</v>
      </c>
      <c r="W22" s="675">
        <v>4336</v>
      </c>
    </row>
    <row r="23" spans="1:24" ht="23.25" customHeight="1" thickBot="1">
      <c r="A23" s="1121">
        <v>2023</v>
      </c>
      <c r="B23" s="1122">
        <v>9115</v>
      </c>
      <c r="C23" s="1122">
        <v>37682</v>
      </c>
      <c r="D23" s="1117">
        <f t="shared" si="0"/>
        <v>46797</v>
      </c>
      <c r="E23" s="1118">
        <f t="shared" si="3"/>
        <v>0.19477744299848282</v>
      </c>
      <c r="F23" s="1119">
        <f t="shared" si="4"/>
        <v>0.80522255700151724</v>
      </c>
      <c r="T23" s="455" t="s">
        <v>786</v>
      </c>
      <c r="U23" s="669">
        <v>953</v>
      </c>
      <c r="V23" s="669">
        <v>3612</v>
      </c>
      <c r="W23" s="675">
        <v>4565</v>
      </c>
    </row>
    <row r="24" spans="1:24" ht="23.25" customHeight="1" thickBot="1">
      <c r="A24" s="1121">
        <v>2024</v>
      </c>
      <c r="B24" s="1122">
        <v>9641</v>
      </c>
      <c r="C24" s="1122">
        <v>40591</v>
      </c>
      <c r="D24" s="1117">
        <f t="shared" si="0"/>
        <v>50232</v>
      </c>
      <c r="E24" s="1118">
        <f t="shared" si="3"/>
        <v>0.19192944736422998</v>
      </c>
      <c r="F24" s="1119">
        <f t="shared" si="4"/>
        <v>0.80807055263576999</v>
      </c>
      <c r="Q24" s="140">
        <f>+D26-'2.Reportes ARL'!D26</f>
        <v>0</v>
      </c>
      <c r="T24" s="455" t="s">
        <v>787</v>
      </c>
      <c r="U24" s="669">
        <v>945</v>
      </c>
      <c r="V24" s="669">
        <v>3591</v>
      </c>
      <c r="W24" s="675">
        <v>4536</v>
      </c>
    </row>
    <row r="25" spans="1:24" ht="23.25" customHeight="1" thickBot="1">
      <c r="A25" s="1121">
        <v>2025</v>
      </c>
      <c r="B25" s="1272">
        <v>10295</v>
      </c>
      <c r="C25" s="1272">
        <v>41717</v>
      </c>
      <c r="D25" s="1117">
        <f t="shared" si="0"/>
        <v>52012</v>
      </c>
      <c r="E25" s="1273">
        <f>B25/D25</f>
        <v>0.19793509190186881</v>
      </c>
      <c r="F25" s="1274">
        <f>C25/D25</f>
        <v>0.80206490809813125</v>
      </c>
      <c r="T25" s="455"/>
      <c r="U25" s="669"/>
      <c r="V25" s="669"/>
      <c r="W25" s="675"/>
    </row>
    <row r="26" spans="1:24" ht="23.25" customHeight="1" thickBot="1">
      <c r="A26" s="1121" t="s">
        <v>970</v>
      </c>
      <c r="B26" s="1272">
        <v>1099</v>
      </c>
      <c r="C26" s="1272">
        <v>4179</v>
      </c>
      <c r="D26" s="1117">
        <f>SUM(B26:C26)</f>
        <v>5278</v>
      </c>
      <c r="E26" s="1118">
        <f t="shared" si="3"/>
        <v>0.20822281167108753</v>
      </c>
      <c r="F26" s="1119">
        <f t="shared" si="4"/>
        <v>0.79177718832891242</v>
      </c>
      <c r="T26" s="455" t="s">
        <v>788</v>
      </c>
      <c r="U26" s="669">
        <v>834</v>
      </c>
      <c r="V26" s="669">
        <v>3376</v>
      </c>
      <c r="W26" s="675">
        <v>4210</v>
      </c>
    </row>
    <row r="27" spans="1:24" ht="18.75" thickBot="1">
      <c r="A27" s="1123" t="s">
        <v>90</v>
      </c>
      <c r="B27" s="1124">
        <f>SUM(B7:B26)</f>
        <v>128714</v>
      </c>
      <c r="C27" s="1124">
        <f>SUM(C7:C26)</f>
        <v>532919</v>
      </c>
      <c r="D27" s="1124">
        <f>SUM(D7:D26)</f>
        <v>661633</v>
      </c>
      <c r="E27" s="1125">
        <f>AVERAGE(E7:E26)</f>
        <v>0.17116458306258991</v>
      </c>
      <c r="F27" s="1126">
        <f>AVERAGE(F7:F26)</f>
        <v>0.82883541693741025</v>
      </c>
      <c r="T27" s="672"/>
      <c r="U27" s="673">
        <f>SUM(U15:U26)</f>
        <v>9480</v>
      </c>
      <c r="V27" s="673">
        <f>SUM(V15:V26)</f>
        <v>38320</v>
      </c>
      <c r="W27" s="676">
        <f>SUM(W15:W26)</f>
        <v>47800</v>
      </c>
      <c r="X27" s="427"/>
    </row>
    <row r="28" spans="1:24" ht="16.5" thickBot="1">
      <c r="T28" s="455"/>
      <c r="U28" s="669"/>
      <c r="V28" s="669"/>
      <c r="W28" s="675"/>
    </row>
    <row r="29" spans="1:24" ht="16.5" thickBot="1">
      <c r="T29" s="455" t="s">
        <v>789</v>
      </c>
      <c r="U29" s="669">
        <v>815</v>
      </c>
      <c r="V29" s="669">
        <v>3397</v>
      </c>
      <c r="W29" s="675">
        <v>4212</v>
      </c>
    </row>
    <row r="30" spans="1:24" ht="16.5" thickBot="1">
      <c r="T30" s="579" t="s">
        <v>90</v>
      </c>
      <c r="U30" s="671">
        <v>10295</v>
      </c>
      <c r="V30" s="671">
        <v>41717</v>
      </c>
      <c r="W30" s="677">
        <v>52012</v>
      </c>
    </row>
    <row r="35" spans="16:16">
      <c r="P35" s="143"/>
    </row>
    <row r="46"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theme="8" tint="-0.499984740745262"/>
    <pageSetUpPr fitToPage="1"/>
  </sheetPr>
  <dimension ref="A1:P44"/>
  <sheetViews>
    <sheetView showGridLines="0" view="pageBreakPreview" zoomScale="55" zoomScaleNormal="100" zoomScaleSheetLayoutView="55" workbookViewId="0">
      <selection activeCell="A4" sqref="A4:O4"/>
    </sheetView>
  </sheetViews>
  <sheetFormatPr defaultColWidth="11.42578125" defaultRowHeight="14.25"/>
  <cols>
    <col min="1" max="1" width="18.140625" style="140" customWidth="1"/>
    <col min="2" max="2" width="16.7109375" style="140" customWidth="1"/>
    <col min="3" max="3" width="20.28515625" style="140" customWidth="1"/>
    <col min="4" max="4" width="19.5703125" style="140" customWidth="1"/>
    <col min="5" max="5" width="21" style="140" customWidth="1"/>
    <col min="6" max="6" width="22.42578125" style="140" customWidth="1"/>
    <col min="7" max="14" width="21.85546875" style="140" customWidth="1"/>
    <col min="15" max="15" width="22.5703125" style="140" customWidth="1"/>
    <col min="16" max="16" width="3.42578125" style="140" customWidth="1"/>
    <col min="17" max="16384" width="11.42578125" style="140"/>
  </cols>
  <sheetData>
    <row r="1" spans="1:16" s="239" customFormat="1" ht="96.75" customHeight="1">
      <c r="A1" s="1603" t="s">
        <v>792</v>
      </c>
      <c r="B1" s="1603"/>
      <c r="C1" s="1603"/>
      <c r="D1" s="1603"/>
      <c r="E1" s="1603"/>
      <c r="F1" s="1603"/>
      <c r="G1" s="1603"/>
      <c r="H1" s="1603"/>
      <c r="I1" s="1603"/>
      <c r="J1" s="1603"/>
      <c r="K1" s="1603"/>
      <c r="L1" s="1603"/>
      <c r="M1" s="1603"/>
      <c r="N1" s="1603"/>
      <c r="O1" s="1603"/>
    </row>
    <row r="2" spans="1:16" s="239" customFormat="1" ht="22.5" customHeight="1">
      <c r="A2" s="1532" t="str">
        <f>+'5. Reporte Empre.'!A2:P2</f>
        <v>Período:  Diciembre 2007 - Marzo 2026</v>
      </c>
      <c r="B2" s="1532"/>
      <c r="C2" s="1532"/>
      <c r="D2" s="1532"/>
      <c r="E2" s="1532"/>
      <c r="F2" s="1532"/>
      <c r="G2" s="1532"/>
      <c r="H2" s="1532"/>
      <c r="I2" s="1532"/>
      <c r="J2" s="1532"/>
      <c r="K2" s="1532"/>
      <c r="L2" s="1532"/>
      <c r="M2" s="1532"/>
      <c r="N2" s="1532"/>
      <c r="O2" s="1532"/>
    </row>
    <row r="3" spans="1:16" ht="10.5" customHeight="1">
      <c r="A3" s="235"/>
      <c r="B3" s="235"/>
      <c r="C3" s="235"/>
      <c r="D3" s="235"/>
      <c r="E3" s="235"/>
      <c r="F3" s="235"/>
      <c r="G3" s="177"/>
      <c r="H3" s="177"/>
      <c r="I3" s="177"/>
      <c r="J3" s="177"/>
      <c r="K3" s="177"/>
      <c r="L3" s="177"/>
      <c r="M3" s="177"/>
      <c r="N3" s="177"/>
      <c r="O3" s="177"/>
    </row>
    <row r="4" spans="1:16" s="177" customFormat="1" ht="154.5" customHeight="1">
      <c r="A4" s="1604" t="s">
        <v>1019</v>
      </c>
      <c r="B4" s="1605"/>
      <c r="C4" s="1605"/>
      <c r="D4" s="1605"/>
      <c r="E4" s="1605"/>
      <c r="F4" s="1605"/>
      <c r="G4" s="1605"/>
      <c r="H4" s="1605"/>
      <c r="I4" s="1605"/>
      <c r="J4" s="1605"/>
      <c r="K4" s="1605"/>
      <c r="L4" s="1605"/>
      <c r="M4" s="1605"/>
      <c r="N4" s="1605"/>
      <c r="O4" s="1605"/>
      <c r="P4" s="140"/>
    </row>
    <row r="5" spans="1:16" ht="4.5" customHeight="1">
      <c r="A5" s="235"/>
      <c r="B5" s="235"/>
      <c r="C5" s="235"/>
      <c r="D5" s="235"/>
      <c r="E5" s="235"/>
      <c r="F5" s="235"/>
      <c r="G5" s="177"/>
      <c r="H5" s="177"/>
      <c r="I5" s="177"/>
      <c r="J5" s="177"/>
      <c r="K5" s="177"/>
      <c r="L5" s="177"/>
      <c r="M5" s="177"/>
      <c r="N5" s="177"/>
      <c r="O5" s="177"/>
    </row>
    <row r="6" spans="1:16" ht="18">
      <c r="A6" s="267" t="s">
        <v>371</v>
      </c>
      <c r="B6" s="394" t="s">
        <v>92</v>
      </c>
      <c r="C6" s="394" t="s">
        <v>91</v>
      </c>
      <c r="D6" s="580" t="s">
        <v>740</v>
      </c>
      <c r="E6" s="394" t="s">
        <v>793</v>
      </c>
      <c r="F6" s="439" t="s">
        <v>794</v>
      </c>
      <c r="G6" s="177"/>
      <c r="H6" s="177"/>
      <c r="I6" s="177"/>
      <c r="J6" s="177"/>
      <c r="K6" s="177"/>
      <c r="L6" s="177"/>
      <c r="M6" s="177"/>
      <c r="N6" s="177"/>
      <c r="O6" s="177"/>
    </row>
    <row r="7" spans="1:16" ht="21" customHeight="1">
      <c r="A7" s="1121">
        <v>2007</v>
      </c>
      <c r="B7" s="1127">
        <v>1471</v>
      </c>
      <c r="C7" s="1127">
        <v>7068</v>
      </c>
      <c r="D7" s="1128">
        <f>B7+C7</f>
        <v>8539</v>
      </c>
      <c r="E7" s="1129">
        <f>B7/D7</f>
        <v>0.17226841550532848</v>
      </c>
      <c r="F7" s="1130">
        <f>C7/D7</f>
        <v>0.82773158449467155</v>
      </c>
    </row>
    <row r="8" spans="1:16" ht="21" customHeight="1">
      <c r="A8" s="1121">
        <v>2008</v>
      </c>
      <c r="B8" s="1127">
        <v>2073</v>
      </c>
      <c r="C8" s="1127">
        <v>8902</v>
      </c>
      <c r="D8" s="1128">
        <f>B8+C8</f>
        <v>10975</v>
      </c>
      <c r="E8" s="1129">
        <f t="shared" ref="E8:E26" si="0">B8/D8</f>
        <v>0.18888382687927108</v>
      </c>
      <c r="F8" s="1130">
        <f t="shared" ref="F8:F26" si="1">C8/D8</f>
        <v>0.81111617312072892</v>
      </c>
    </row>
    <row r="9" spans="1:16" ht="21" customHeight="1">
      <c r="A9" s="1121">
        <v>2009</v>
      </c>
      <c r="B9" s="1127">
        <v>3079</v>
      </c>
      <c r="C9" s="1127">
        <v>11601</v>
      </c>
      <c r="D9" s="1128">
        <f>B9+C9</f>
        <v>14680</v>
      </c>
      <c r="E9" s="1129">
        <f t="shared" si="0"/>
        <v>0.20974114441416894</v>
      </c>
      <c r="F9" s="1130">
        <f t="shared" si="1"/>
        <v>0.79025885558583109</v>
      </c>
    </row>
    <row r="10" spans="1:16" ht="21" customHeight="1">
      <c r="A10" s="1121">
        <v>2010</v>
      </c>
      <c r="B10" s="1127">
        <v>3933</v>
      </c>
      <c r="C10" s="1127">
        <v>13522</v>
      </c>
      <c r="D10" s="1128">
        <f t="shared" ref="D10:D18" si="2">B10+C10</f>
        <v>17455</v>
      </c>
      <c r="E10" s="1129">
        <f t="shared" si="0"/>
        <v>0.22532225723288457</v>
      </c>
      <c r="F10" s="1130">
        <f t="shared" si="1"/>
        <v>0.77467774276711543</v>
      </c>
    </row>
    <row r="11" spans="1:16" ht="21" customHeight="1">
      <c r="A11" s="1121">
        <v>2011</v>
      </c>
      <c r="B11" s="1127">
        <v>5636</v>
      </c>
      <c r="C11" s="1127">
        <v>16957</v>
      </c>
      <c r="D11" s="1128">
        <f t="shared" si="2"/>
        <v>22593</v>
      </c>
      <c r="E11" s="1129">
        <f t="shared" si="0"/>
        <v>0.24945779666268314</v>
      </c>
      <c r="F11" s="1130">
        <f t="shared" si="1"/>
        <v>0.75054220333731692</v>
      </c>
    </row>
    <row r="12" spans="1:16" ht="21" customHeight="1">
      <c r="A12" s="1121">
        <v>2012</v>
      </c>
      <c r="B12" s="1127">
        <v>7023</v>
      </c>
      <c r="C12" s="1127">
        <v>19654</v>
      </c>
      <c r="D12" s="1128">
        <f t="shared" si="2"/>
        <v>26677</v>
      </c>
      <c r="E12" s="1129">
        <f t="shared" si="0"/>
        <v>0.26326048656145745</v>
      </c>
      <c r="F12" s="1130">
        <f t="shared" si="1"/>
        <v>0.7367395134385426</v>
      </c>
      <c r="G12" s="140" t="s">
        <v>1</v>
      </c>
    </row>
    <row r="13" spans="1:16" ht="21" customHeight="1">
      <c r="A13" s="1121">
        <v>2013</v>
      </c>
      <c r="B13" s="1127">
        <v>7837</v>
      </c>
      <c r="C13" s="1127">
        <v>20767</v>
      </c>
      <c r="D13" s="1128">
        <f t="shared" si="2"/>
        <v>28604</v>
      </c>
      <c r="E13" s="1129">
        <f t="shared" si="0"/>
        <v>0.27398265976786462</v>
      </c>
      <c r="F13" s="1130">
        <f t="shared" si="1"/>
        <v>0.72601734023213538</v>
      </c>
    </row>
    <row r="14" spans="1:16" ht="21" customHeight="1">
      <c r="A14" s="1121">
        <v>2014</v>
      </c>
      <c r="B14" s="1127">
        <v>8887</v>
      </c>
      <c r="C14" s="1127">
        <v>22125</v>
      </c>
      <c r="D14" s="1128">
        <f t="shared" si="2"/>
        <v>31012</v>
      </c>
      <c r="E14" s="1129">
        <f t="shared" si="0"/>
        <v>0.28656649039081644</v>
      </c>
      <c r="F14" s="1130">
        <f t="shared" si="1"/>
        <v>0.7134335096091835</v>
      </c>
    </row>
    <row r="15" spans="1:16" ht="21" customHeight="1">
      <c r="A15" s="1121">
        <v>2015</v>
      </c>
      <c r="B15" s="1127">
        <v>10111</v>
      </c>
      <c r="C15" s="1127">
        <v>24423</v>
      </c>
      <c r="D15" s="1128">
        <f t="shared" si="2"/>
        <v>34534</v>
      </c>
      <c r="E15" s="1129">
        <f t="shared" si="0"/>
        <v>0.29278392309028783</v>
      </c>
      <c r="F15" s="1130">
        <f t="shared" si="1"/>
        <v>0.70721607690971222</v>
      </c>
    </row>
    <row r="16" spans="1:16" ht="21" customHeight="1">
      <c r="A16" s="1121">
        <v>2016</v>
      </c>
      <c r="B16" s="1127">
        <v>12078</v>
      </c>
      <c r="C16" s="1127">
        <v>26764</v>
      </c>
      <c r="D16" s="1128">
        <f t="shared" si="2"/>
        <v>38842</v>
      </c>
      <c r="E16" s="1129">
        <f t="shared" si="0"/>
        <v>0.31095206220071059</v>
      </c>
      <c r="F16" s="1130">
        <f t="shared" si="1"/>
        <v>0.68904793779928941</v>
      </c>
    </row>
    <row r="17" spans="1:15" ht="21" customHeight="1">
      <c r="A17" s="1121">
        <v>2017</v>
      </c>
      <c r="B17" s="1127">
        <v>12405</v>
      </c>
      <c r="C17" s="1127">
        <v>29049</v>
      </c>
      <c r="D17" s="1128">
        <f t="shared" si="2"/>
        <v>41454</v>
      </c>
      <c r="E17" s="1129">
        <f t="shared" si="0"/>
        <v>0.29924735851787526</v>
      </c>
      <c r="F17" s="1130">
        <f t="shared" si="1"/>
        <v>0.70075264148212479</v>
      </c>
    </row>
    <row r="18" spans="1:15" ht="21" customHeight="1">
      <c r="A18" s="1121">
        <v>2018</v>
      </c>
      <c r="B18" s="1127">
        <v>14681</v>
      </c>
      <c r="C18" s="1127">
        <v>30770</v>
      </c>
      <c r="D18" s="1128">
        <f t="shared" si="2"/>
        <v>45451</v>
      </c>
      <c r="E18" s="1129">
        <f t="shared" si="0"/>
        <v>0.32300719456117577</v>
      </c>
      <c r="F18" s="1130">
        <f t="shared" si="1"/>
        <v>0.67699280543882423</v>
      </c>
    </row>
    <row r="19" spans="1:15" ht="21" customHeight="1">
      <c r="A19" s="1121">
        <v>2019</v>
      </c>
      <c r="B19" s="1127">
        <v>16847</v>
      </c>
      <c r="C19" s="1127">
        <v>32268</v>
      </c>
      <c r="D19" s="1128">
        <f t="shared" ref="D19:D23" si="3">B19+C19</f>
        <v>49115</v>
      </c>
      <c r="E19" s="1129">
        <f t="shared" si="0"/>
        <v>0.34301130001018021</v>
      </c>
      <c r="F19" s="1130">
        <f t="shared" si="1"/>
        <v>0.65698869998981979</v>
      </c>
    </row>
    <row r="20" spans="1:15" ht="21" customHeight="1">
      <c r="A20" s="1121">
        <v>2020</v>
      </c>
      <c r="B20" s="1127">
        <v>15459</v>
      </c>
      <c r="C20" s="1127">
        <v>24686</v>
      </c>
      <c r="D20" s="1128">
        <f t="shared" si="3"/>
        <v>40145</v>
      </c>
      <c r="E20" s="1129">
        <f t="shared" si="0"/>
        <v>0.38507908830489473</v>
      </c>
      <c r="F20" s="1130">
        <f t="shared" si="1"/>
        <v>0.61492091169510521</v>
      </c>
      <c r="O20" s="140" t="s">
        <v>1</v>
      </c>
    </row>
    <row r="21" spans="1:15" ht="21" customHeight="1">
      <c r="A21" s="1121">
        <v>2021</v>
      </c>
      <c r="B21" s="1127">
        <v>18828</v>
      </c>
      <c r="C21" s="1127">
        <v>28622</v>
      </c>
      <c r="D21" s="1128">
        <f t="shared" si="3"/>
        <v>47450</v>
      </c>
      <c r="E21" s="1129">
        <f t="shared" si="0"/>
        <v>0.39679662802950472</v>
      </c>
      <c r="F21" s="1130">
        <f t="shared" si="1"/>
        <v>0.60320337197049523</v>
      </c>
    </row>
    <row r="22" spans="1:15" ht="21" customHeight="1">
      <c r="A22" s="1121">
        <v>2022</v>
      </c>
      <c r="B22" s="1127">
        <v>19549</v>
      </c>
      <c r="C22" s="1127">
        <v>30046</v>
      </c>
      <c r="D22" s="1128">
        <f t="shared" si="3"/>
        <v>49595</v>
      </c>
      <c r="E22" s="1129">
        <f t="shared" si="0"/>
        <v>0.39417279967738683</v>
      </c>
      <c r="F22" s="1130">
        <f t="shared" si="1"/>
        <v>0.60582720032261317</v>
      </c>
      <c r="G22" s="199"/>
      <c r="H22" s="199"/>
      <c r="I22" s="199"/>
      <c r="J22" s="199"/>
      <c r="K22" s="199"/>
      <c r="L22" s="199"/>
      <c r="M22" s="199"/>
      <c r="N22" s="199"/>
    </row>
    <row r="23" spans="1:15" ht="21" customHeight="1">
      <c r="A23" s="1121">
        <v>2023</v>
      </c>
      <c r="B23" s="1127">
        <v>16560</v>
      </c>
      <c r="C23" s="1127">
        <v>30237</v>
      </c>
      <c r="D23" s="1128">
        <f t="shared" si="3"/>
        <v>46797</v>
      </c>
      <c r="E23" s="1129">
        <f>B23/D23</f>
        <v>0.35386883774600936</v>
      </c>
      <c r="F23" s="1130">
        <f>C23/D23</f>
        <v>0.64613116225399059</v>
      </c>
      <c r="G23" s="199"/>
      <c r="H23" s="199"/>
      <c r="I23" s="199"/>
      <c r="J23" s="199"/>
      <c r="K23" s="199"/>
      <c r="L23" s="199"/>
      <c r="M23" s="199"/>
      <c r="N23" s="199"/>
    </row>
    <row r="24" spans="1:15" ht="21" customHeight="1">
      <c r="A24" s="1121">
        <v>2024</v>
      </c>
      <c r="B24" s="1127">
        <v>18755</v>
      </c>
      <c r="C24" s="1127">
        <v>31477</v>
      </c>
      <c r="D24" s="1128">
        <v>50232</v>
      </c>
      <c r="E24" s="1129">
        <f>B24/D24</f>
        <v>0.373367574454531</v>
      </c>
      <c r="F24" s="1130">
        <f>C24/D24</f>
        <v>0.62663242554546905</v>
      </c>
      <c r="G24" s="199"/>
      <c r="H24" s="199"/>
      <c r="I24" s="199"/>
      <c r="J24" s="199"/>
      <c r="K24" s="199"/>
      <c r="L24" s="199"/>
      <c r="M24" s="199"/>
      <c r="N24" s="199"/>
    </row>
    <row r="25" spans="1:15" ht="21" customHeight="1">
      <c r="A25" s="797" t="s">
        <v>240</v>
      </c>
      <c r="B25" s="1127">
        <v>20391</v>
      </c>
      <c r="C25" s="1127">
        <v>31621</v>
      </c>
      <c r="D25" s="1128">
        <f>B25+C25</f>
        <v>52012</v>
      </c>
      <c r="E25" s="1129">
        <f t="shared" si="0"/>
        <v>0.39204414365915558</v>
      </c>
      <c r="F25" s="1130">
        <f t="shared" si="1"/>
        <v>0.60795585634084437</v>
      </c>
      <c r="G25" s="199"/>
      <c r="H25" s="199"/>
      <c r="I25" s="199"/>
      <c r="J25" s="199"/>
      <c r="K25" s="199"/>
      <c r="L25" s="199"/>
      <c r="M25" s="199"/>
      <c r="N25" s="199"/>
    </row>
    <row r="26" spans="1:15" ht="21" customHeight="1">
      <c r="A26" s="1121">
        <v>2026</v>
      </c>
      <c r="B26" s="1127">
        <v>3103</v>
      </c>
      <c r="C26" s="1127">
        <v>2175</v>
      </c>
      <c r="D26" s="1128">
        <f>B26+C26</f>
        <v>5278</v>
      </c>
      <c r="E26" s="1129">
        <f t="shared" si="0"/>
        <v>0.58791208791208793</v>
      </c>
      <c r="F26" s="1130">
        <f t="shared" si="1"/>
        <v>0.41208791208791207</v>
      </c>
      <c r="G26" s="199"/>
      <c r="H26" s="199"/>
      <c r="I26" s="199"/>
      <c r="J26" s="199"/>
      <c r="K26" s="199"/>
      <c r="L26" s="199"/>
      <c r="M26" s="199"/>
      <c r="N26" s="199"/>
    </row>
    <row r="27" spans="1:15" ht="21" customHeight="1">
      <c r="A27" s="1092" t="s">
        <v>90</v>
      </c>
      <c r="B27" s="1100">
        <f>SUM(B7:B25)</f>
        <v>215603</v>
      </c>
      <c r="C27" s="1100">
        <f>SUM(C7:C25)</f>
        <v>440559</v>
      </c>
      <c r="D27" s="1100">
        <f>SUM(D7:D25)</f>
        <v>656162</v>
      </c>
      <c r="E27" s="1131">
        <f>B27/D27</f>
        <v>0.32858196603887457</v>
      </c>
      <c r="F27" s="1132">
        <f>C27/D27</f>
        <v>0.67141803396112543</v>
      </c>
    </row>
    <row r="44"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1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1"/>
  </sheetPr>
  <dimension ref="A1"/>
  <sheetViews>
    <sheetView view="pageBreakPreview" zoomScale="70" zoomScaleNormal="55" zoomScaleSheetLayoutView="70" workbookViewId="0">
      <selection activeCell="V53" sqref="V53"/>
    </sheetView>
  </sheetViews>
  <sheetFormatPr defaultColWidth="11.42578125" defaultRowHeight="15"/>
  <sheetData/>
  <pageMargins left="0.7" right="0.7" top="0.75" bottom="0.75" header="0.3" footer="0.3"/>
  <pageSetup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J11"/>
  <sheetViews>
    <sheetView showGridLines="0" view="pageBreakPreview" zoomScale="130" zoomScaleNormal="100" zoomScaleSheetLayoutView="130" workbookViewId="0">
      <selection activeCell="I9" sqref="I9"/>
    </sheetView>
  </sheetViews>
  <sheetFormatPr defaultColWidth="11.42578125" defaultRowHeight="14.25"/>
  <cols>
    <col min="1" max="1" width="42" style="201" customWidth="1"/>
    <col min="2" max="2" width="12" style="201" customWidth="1"/>
    <col min="3" max="3" width="14.5703125" style="201" customWidth="1"/>
    <col min="4" max="6" width="11.140625" style="201" customWidth="1"/>
    <col min="7" max="8" width="7.85546875" style="201" customWidth="1"/>
    <col min="9" max="9" width="10" style="201" bestFit="1" customWidth="1"/>
    <col min="10" max="16384" width="11.42578125" style="201"/>
  </cols>
  <sheetData>
    <row r="1" spans="1:10" s="253" customFormat="1" ht="34.5" customHeight="1">
      <c r="A1" s="1606" t="s">
        <v>808</v>
      </c>
      <c r="B1" s="1606"/>
      <c r="C1" s="1606"/>
      <c r="D1" s="1606"/>
      <c r="E1" s="1606"/>
      <c r="F1" s="1606"/>
      <c r="G1" s="1606"/>
      <c r="H1" s="1606"/>
      <c r="I1" s="1606"/>
    </row>
    <row r="2" spans="1:10" s="253" customFormat="1" ht="14.25" customHeight="1">
      <c r="A2" s="1607" t="s">
        <v>809</v>
      </c>
      <c r="B2" s="1607"/>
      <c r="C2" s="1608"/>
      <c r="D2" s="1608"/>
      <c r="E2" s="1608"/>
      <c r="F2" s="1608"/>
      <c r="G2" s="1608"/>
      <c r="H2" s="1608"/>
      <c r="I2" s="1608"/>
    </row>
    <row r="3" spans="1:10" ht="87" customHeight="1">
      <c r="A3" s="1609" t="s">
        <v>1020</v>
      </c>
      <c r="B3" s="1609"/>
      <c r="C3" s="1609"/>
      <c r="D3" s="1609"/>
      <c r="E3" s="1609"/>
      <c r="F3" s="1609"/>
      <c r="G3" s="1609"/>
      <c r="H3" s="1609"/>
      <c r="I3" s="1609"/>
    </row>
    <row r="4" spans="1:10" ht="18.75" customHeight="1">
      <c r="A4" s="1133" t="s">
        <v>810</v>
      </c>
      <c r="B4" s="1133" t="s">
        <v>429</v>
      </c>
      <c r="C4" s="1134" t="s">
        <v>240</v>
      </c>
      <c r="D4" s="1134" t="s">
        <v>977</v>
      </c>
      <c r="E4" s="1134" t="s">
        <v>90</v>
      </c>
      <c r="F4" s="202"/>
      <c r="G4" s="202"/>
      <c r="H4" s="202"/>
      <c r="I4" s="202"/>
      <c r="J4" s="202"/>
    </row>
    <row r="5" spans="1:10" ht="15">
      <c r="A5" s="1135" t="s">
        <v>811</v>
      </c>
      <c r="B5" s="1136">
        <v>2840</v>
      </c>
      <c r="C5" s="1136">
        <v>2307</v>
      </c>
      <c r="D5" s="1136">
        <v>106</v>
      </c>
      <c r="E5" s="1137">
        <f>+Tabla55[[#This Row],[2025]]+Tabla55[[#This Row],[2024]]+Tabla55[[#This Row],[A Mar. 2026]]</f>
        <v>5253</v>
      </c>
      <c r="F5" s="202"/>
      <c r="G5" s="202"/>
      <c r="H5" s="1275"/>
      <c r="I5" s="202"/>
      <c r="J5" s="202"/>
    </row>
    <row r="6" spans="1:10" ht="15">
      <c r="A6" s="1135" t="s">
        <v>812</v>
      </c>
      <c r="B6" s="1136">
        <v>14484</v>
      </c>
      <c r="C6" s="1136">
        <v>10324</v>
      </c>
      <c r="D6" s="1136">
        <v>1330</v>
      </c>
      <c r="E6" s="1137">
        <f>+Tabla55[[#This Row],[2025]]+Tabla55[[#This Row],[2024]]+Tabla55[[#This Row],[A Mar. 2026]]</f>
        <v>26138</v>
      </c>
      <c r="F6" s="202"/>
      <c r="G6" s="202"/>
      <c r="H6" s="1275"/>
      <c r="I6" s="202"/>
      <c r="J6" s="202"/>
    </row>
    <row r="7" spans="1:10" ht="15">
      <c r="A7" s="1135" t="s">
        <v>813</v>
      </c>
      <c r="B7" s="1136">
        <v>2396</v>
      </c>
      <c r="C7" s="1136">
        <v>2647</v>
      </c>
      <c r="D7" s="1136">
        <v>231</v>
      </c>
      <c r="E7" s="1137">
        <f>+Tabla55[[#This Row],[2025]]+Tabla55[[#This Row],[2024]]+Tabla55[[#This Row],[A Mar. 2026]]</f>
        <v>5274</v>
      </c>
      <c r="F7" s="202"/>
      <c r="G7" s="202"/>
      <c r="H7" s="1275"/>
      <c r="I7" s="202"/>
      <c r="J7" s="202"/>
    </row>
    <row r="8" spans="1:10" ht="15">
      <c r="A8" s="1135" t="s">
        <v>814</v>
      </c>
      <c r="B8" s="1136">
        <v>1847</v>
      </c>
      <c r="C8" s="1136">
        <v>1546</v>
      </c>
      <c r="D8" s="1136">
        <v>402</v>
      </c>
      <c r="E8" s="1137">
        <f>+Tabla55[[#This Row],[2025]]+Tabla55[[#This Row],[2024]]+Tabla55[[#This Row],[A Mar. 2026]]</f>
        <v>3795</v>
      </c>
      <c r="F8" s="202"/>
      <c r="G8" s="202"/>
      <c r="H8" s="1275"/>
      <c r="I8" s="202"/>
      <c r="J8" s="202"/>
    </row>
    <row r="9" spans="1:10" s="412" customFormat="1" ht="19.5" customHeight="1">
      <c r="A9" s="469" t="s">
        <v>815</v>
      </c>
      <c r="B9" s="469"/>
      <c r="C9" s="470"/>
      <c r="D9" s="470"/>
      <c r="E9" s="471"/>
      <c r="F9" s="202"/>
    </row>
    <row r="10" spans="1:10">
      <c r="A10" s="203"/>
      <c r="B10" s="203"/>
      <c r="C10" s="203"/>
      <c r="D10" s="203"/>
      <c r="E10" s="203"/>
      <c r="F10" s="203"/>
      <c r="G10" s="203"/>
      <c r="H10" s="203"/>
      <c r="I10" s="203"/>
    </row>
    <row r="11" spans="1:10">
      <c r="A11" s="203"/>
      <c r="B11" s="203"/>
      <c r="C11" s="203"/>
      <c r="D11" s="203"/>
      <c r="E11" s="203"/>
      <c r="F11" s="203"/>
      <c r="G11" s="203"/>
      <c r="H11" s="203"/>
      <c r="I11" s="203"/>
    </row>
  </sheetData>
  <mergeCells count="3">
    <mergeCell ref="A1:I1"/>
    <mergeCell ref="A2:I2"/>
    <mergeCell ref="A3:I3"/>
  </mergeCells>
  <phoneticPr fontId="262" type="noConversion"/>
  <pageMargins left="0.70866141732283472" right="0.70866141732283472" top="0.74803149606299213" bottom="0.74803149606299213" header="0.31496062992125984" footer="0.31496062992125984"/>
  <pageSetup scale="9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P35"/>
  <sheetViews>
    <sheetView showGridLines="0" view="pageBreakPreview" zoomScale="70" zoomScaleNormal="100" zoomScaleSheetLayoutView="70" workbookViewId="0">
      <selection activeCell="E8" sqref="E8"/>
    </sheetView>
  </sheetViews>
  <sheetFormatPr defaultColWidth="11.42578125" defaultRowHeight="18"/>
  <cols>
    <col min="1" max="1" width="107.28515625" style="205" customWidth="1"/>
    <col min="2" max="2" width="14.85546875" style="205" customWidth="1"/>
    <col min="3" max="3" width="25.140625" style="205" customWidth="1"/>
    <col min="4" max="5" width="16.85546875" style="205" customWidth="1"/>
    <col min="6" max="6" width="96.7109375" style="205" customWidth="1"/>
    <col min="7" max="7" width="18.5703125" style="205" customWidth="1"/>
    <col min="8" max="8" width="24.42578125" style="205" customWidth="1"/>
    <col min="9" max="9" width="16.85546875" style="205" customWidth="1"/>
    <col min="10" max="11" width="11.42578125" style="205"/>
    <col min="12" max="12" width="15.85546875" style="205" customWidth="1"/>
    <col min="13" max="16384" width="11.42578125" style="205"/>
  </cols>
  <sheetData>
    <row r="1" spans="1:11" s="252" customFormat="1" ht="72" customHeight="1">
      <c r="A1" s="1613" t="s">
        <v>816</v>
      </c>
      <c r="B1" s="1613"/>
      <c r="C1" s="1613"/>
      <c r="D1" s="1613"/>
      <c r="E1" s="1613"/>
      <c r="F1" s="1613"/>
      <c r="G1" s="1613"/>
      <c r="H1" s="1613"/>
      <c r="I1" s="1613"/>
    </row>
    <row r="2" spans="1:11" s="252" customFormat="1" ht="31.5" customHeight="1">
      <c r="A2" s="1614" t="s">
        <v>817</v>
      </c>
      <c r="B2" s="1614"/>
      <c r="C2" s="1614"/>
      <c r="D2" s="1614"/>
      <c r="E2" s="1614"/>
      <c r="F2" s="1614"/>
      <c r="G2" s="1614"/>
      <c r="H2" s="1614"/>
      <c r="I2" s="1614"/>
    </row>
    <row r="3" spans="1:11" ht="9.75" customHeight="1">
      <c r="A3" s="1612"/>
      <c r="B3" s="1612"/>
      <c r="C3" s="1612"/>
      <c r="D3" s="1612"/>
      <c r="E3" s="1612"/>
      <c r="F3" s="1612"/>
      <c r="G3" s="417"/>
      <c r="H3" s="1612"/>
      <c r="I3" s="1612"/>
      <c r="J3" s="1612"/>
      <c r="K3" s="1612"/>
    </row>
    <row r="4" spans="1:11" ht="304.5" customHeight="1">
      <c r="A4" s="1610" t="s">
        <v>1021</v>
      </c>
      <c r="B4" s="1611"/>
      <c r="C4" s="1611"/>
      <c r="D4" s="1611"/>
      <c r="E4" s="1611"/>
      <c r="F4" s="1611"/>
      <c r="G4" s="1611"/>
      <c r="H4" s="1611"/>
      <c r="I4" s="1611"/>
      <c r="J4" s="417"/>
      <c r="K4" s="417"/>
    </row>
    <row r="5" spans="1:11" ht="18.75" customHeight="1">
      <c r="A5" s="417"/>
      <c r="B5" s="417"/>
      <c r="C5" s="417"/>
      <c r="D5" s="417"/>
      <c r="E5" s="417"/>
      <c r="F5" s="417"/>
      <c r="G5" s="417"/>
      <c r="H5" s="417"/>
      <c r="I5" s="417"/>
      <c r="J5" s="417"/>
      <c r="K5" s="417"/>
    </row>
    <row r="6" spans="1:11" ht="23.25">
      <c r="A6" s="1138" t="s">
        <v>795</v>
      </c>
      <c r="B6" s="1138" t="s">
        <v>240</v>
      </c>
      <c r="C6" s="1139" t="s">
        <v>970</v>
      </c>
      <c r="D6" s="1140" t="s">
        <v>90</v>
      </c>
      <c r="E6" s="417"/>
      <c r="F6" s="1138" t="s">
        <v>804</v>
      </c>
      <c r="G6" s="1138">
        <v>2025</v>
      </c>
      <c r="H6" s="1138" t="s">
        <v>970</v>
      </c>
      <c r="I6" s="1138" t="str">
        <f>+Tabla54[[#Headers],[Total]]</f>
        <v>Total</v>
      </c>
      <c r="K6" s="204"/>
    </row>
    <row r="7" spans="1:11" ht="26.25" customHeight="1">
      <c r="A7" s="1141" t="s">
        <v>796</v>
      </c>
      <c r="B7" s="1142">
        <v>97</v>
      </c>
      <c r="C7" s="1143">
        <v>0</v>
      </c>
      <c r="D7" s="1142">
        <f t="shared" ref="D7:D13" si="0">SUM(B7:C7)</f>
        <v>97</v>
      </c>
      <c r="E7" s="417"/>
      <c r="F7" s="1141" t="s">
        <v>796</v>
      </c>
      <c r="G7" s="1143">
        <v>0</v>
      </c>
      <c r="H7" s="1143">
        <v>0</v>
      </c>
      <c r="I7" s="1143">
        <f t="shared" ref="I7:I13" si="1">SUM(G7:H7)</f>
        <v>0</v>
      </c>
      <c r="K7" s="204"/>
    </row>
    <row r="8" spans="1:11" ht="26.25" customHeight="1">
      <c r="A8" s="1141" t="s">
        <v>797</v>
      </c>
      <c r="B8" s="1142">
        <v>128</v>
      </c>
      <c r="C8" s="1143">
        <v>4</v>
      </c>
      <c r="D8" s="1142">
        <f t="shared" si="0"/>
        <v>132</v>
      </c>
      <c r="E8" s="417"/>
      <c r="F8" s="1141" t="s">
        <v>797</v>
      </c>
      <c r="G8" s="1143">
        <v>8</v>
      </c>
      <c r="H8" s="1143">
        <v>7</v>
      </c>
      <c r="I8" s="1143">
        <f t="shared" si="1"/>
        <v>15</v>
      </c>
      <c r="K8" s="204"/>
    </row>
    <row r="9" spans="1:11" ht="26.25" customHeight="1">
      <c r="A9" s="1141" t="s">
        <v>798</v>
      </c>
      <c r="B9" s="1142">
        <v>25</v>
      </c>
      <c r="C9" s="1143">
        <v>0</v>
      </c>
      <c r="D9" s="1142">
        <f t="shared" si="0"/>
        <v>25</v>
      </c>
      <c r="E9" s="417"/>
      <c r="F9" s="1141" t="s">
        <v>805</v>
      </c>
      <c r="G9" s="1143">
        <v>17</v>
      </c>
      <c r="H9" s="1143">
        <v>3</v>
      </c>
      <c r="I9" s="1143">
        <f t="shared" si="1"/>
        <v>20</v>
      </c>
      <c r="K9" s="204"/>
    </row>
    <row r="10" spans="1:11" ht="26.25" customHeight="1">
      <c r="A10" s="1141" t="s">
        <v>799</v>
      </c>
      <c r="B10" s="1142">
        <v>47</v>
      </c>
      <c r="C10" s="1143">
        <v>2</v>
      </c>
      <c r="D10" s="1142">
        <f t="shared" si="0"/>
        <v>49</v>
      </c>
      <c r="E10" s="417"/>
      <c r="F10" s="1141" t="s">
        <v>806</v>
      </c>
      <c r="G10" s="1143">
        <v>16</v>
      </c>
      <c r="H10" s="1143">
        <v>1</v>
      </c>
      <c r="I10" s="1143">
        <f t="shared" si="1"/>
        <v>17</v>
      </c>
      <c r="K10" s="204"/>
    </row>
    <row r="11" spans="1:11" ht="26.25" customHeight="1">
      <c r="A11" s="1141" t="s">
        <v>800</v>
      </c>
      <c r="B11" s="1142">
        <v>243</v>
      </c>
      <c r="C11" s="1143">
        <v>11</v>
      </c>
      <c r="D11" s="1142">
        <f t="shared" si="0"/>
        <v>254</v>
      </c>
      <c r="E11" s="417"/>
      <c r="F11" s="1141" t="s">
        <v>799</v>
      </c>
      <c r="G11" s="1143">
        <v>0</v>
      </c>
      <c r="H11" s="1143">
        <v>5</v>
      </c>
      <c r="I11" s="1143">
        <f t="shared" si="1"/>
        <v>5</v>
      </c>
      <c r="K11" s="204"/>
    </row>
    <row r="12" spans="1:11" ht="26.25" customHeight="1">
      <c r="A12" s="1141" t="s">
        <v>801</v>
      </c>
      <c r="B12" s="1142">
        <v>119</v>
      </c>
      <c r="C12" s="1143">
        <v>15</v>
      </c>
      <c r="D12" s="1142">
        <f t="shared" si="0"/>
        <v>134</v>
      </c>
      <c r="E12" s="417"/>
      <c r="F12" s="1141" t="s">
        <v>802</v>
      </c>
      <c r="G12" s="1143">
        <v>11</v>
      </c>
      <c r="H12" s="1143">
        <v>2</v>
      </c>
      <c r="I12" s="1143">
        <f t="shared" si="1"/>
        <v>13</v>
      </c>
      <c r="K12" s="204"/>
    </row>
    <row r="13" spans="1:11" ht="26.25" customHeight="1">
      <c r="A13" s="1141" t="s">
        <v>802</v>
      </c>
      <c r="B13" s="1142">
        <v>1141</v>
      </c>
      <c r="C13" s="1143">
        <v>37</v>
      </c>
      <c r="D13" s="1142">
        <f t="shared" si="0"/>
        <v>1178</v>
      </c>
      <c r="E13" s="417"/>
      <c r="F13" s="1141" t="s">
        <v>801</v>
      </c>
      <c r="G13" s="1143">
        <v>117</v>
      </c>
      <c r="H13" s="1143">
        <v>0</v>
      </c>
      <c r="I13" s="1143">
        <f t="shared" si="1"/>
        <v>117</v>
      </c>
      <c r="K13" s="204"/>
    </row>
    <row r="14" spans="1:11" ht="26.25" customHeight="1">
      <c r="A14" s="1144"/>
      <c r="B14" s="865">
        <f>SUM(B7:B13)</f>
        <v>1800</v>
      </c>
      <c r="C14" s="1321">
        <f>SUM(C7:C13)</f>
        <v>69</v>
      </c>
      <c r="D14" s="865">
        <f>SUM(D7:D13)</f>
        <v>1869</v>
      </c>
      <c r="E14" s="417"/>
      <c r="F14" s="1141" t="s">
        <v>807</v>
      </c>
      <c r="G14" s="1143">
        <v>221</v>
      </c>
      <c r="H14" s="1143">
        <v>19</v>
      </c>
      <c r="I14" s="1143">
        <f>SUM(G14:H14)</f>
        <v>240</v>
      </c>
    </row>
    <row r="15" spans="1:11" ht="23.25">
      <c r="A15" s="452" t="s">
        <v>803</v>
      </c>
      <c r="B15" s="417"/>
      <c r="C15" s="417"/>
      <c r="D15" s="468"/>
      <c r="E15" s="417"/>
      <c r="F15" s="1145"/>
      <c r="G15" s="1146">
        <f>SUM(G7:G14)</f>
        <v>390</v>
      </c>
      <c r="H15" s="1322">
        <f>SUM(H7:H14)</f>
        <v>37</v>
      </c>
      <c r="I15" s="1146">
        <f>SUM(I7:I14)</f>
        <v>427</v>
      </c>
      <c r="J15" s="206"/>
    </row>
    <row r="16" spans="1:11" ht="23.25">
      <c r="F16" s="452" t="s">
        <v>803</v>
      </c>
      <c r="G16" s="452"/>
      <c r="H16" s="207"/>
      <c r="I16" s="207"/>
    </row>
    <row r="17" spans="4:16">
      <c r="D17" s="207"/>
      <c r="E17" s="207"/>
    </row>
    <row r="22" spans="4:16">
      <c r="P22" s="205">
        <f>64*10</f>
        <v>640</v>
      </c>
    </row>
    <row r="33" spans="11:11">
      <c r="K33" s="205">
        <v>0</v>
      </c>
    </row>
    <row r="35" spans="11:11">
      <c r="K35" s="205" t="s">
        <v>818</v>
      </c>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74.25" customHeight="1">
      <c r="A7" s="1370" t="s">
        <v>123</v>
      </c>
      <c r="B7" s="1370"/>
      <c r="C7" s="1370"/>
      <c r="D7" s="1370"/>
      <c r="E7" s="1370"/>
      <c r="F7" s="1370"/>
      <c r="G7" s="1370"/>
      <c r="H7" s="1370"/>
      <c r="I7" s="1370"/>
      <c r="J7" s="1370"/>
      <c r="K7" s="1370"/>
      <c r="L7" s="1370"/>
      <c r="M7" s="1370"/>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G e m i n i   x m l n s = " h t t p : / / g e m i n i / p i v o t c u s t o m i z a t i o n / S h o w H i d d e n " > < C u s t o m C o n t e n t > < ! [ C D A T A [ T r u 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G e m i n i   x m l n s = " h t t p : / / g e m i n i / p i v o t c u s t o m i z a t i o n / L i n k e d T a b l e U p d a t e M o d e " > < C u s t o m C o n t e n t > < ! [ C D A T A [ T r u e ] ] > < / 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M a n u a l C a l c M o d e " > < C u s t o m C o n t e n t > < ! [ C D A T A [ F a l s e ] ] > < / C u s t o m C o n t e n t > < / G e m i n i > 
</file>

<file path=customXml/item1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9.xml>��< ? x m l   v e r s i o n = " 1 . 0 "   e n c o d i n g = " U T F - 1 6 " ? > < G e m i n i   x m l n s = " h t t p : / / g e m i n i / p i v o t c u s t o m i z a t i o n / C l i e n t W i n d o w X M L " > < C u s t o m C o n t e n t > < ! [ C D A T A [ R a n g o - f 3 f e 5 9 b c - c 8 f 1 - 4 b e c - 8 0 e 6 - b 3 4 4 c 0 9 d 9 7 7 3 ] ] > < / C u s t o m C o n t e n t > < / G e m i n i > 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2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21.xml>��< ? x m l   v e r s i o n = " 1 . 0 "   e n c o d i n g = " U T F - 1 6 " ? > < G e m i n i   x m l n s = " h t t p : / / g e m i n i / p i v o t c u s t o m i z a t i o n / I s S a n d b o x E m b e d d e d " > < C u s t o m C o n t e n t > < ! [ C D A T A [ y e s ] ] > < / 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S h o w I m p l i c i t M e a s u r e s " > < C u s t o m C o n t e n t > < ! [ C D A T A [ F a l s e ] ] > < / C u s t o m C o n t e n t > < / G e m i n i > 
</file>

<file path=customXml/item5.xml>��< ? x m l   v e r s i o n = " 1 . 0 "   e n c o d i n g = " U T F - 1 6 " ? > < G e m i n i   x m l n s = " h t t p : / / g e m i n i / p i v o t c u s t o m i z a t i o n / S a n d b o x N o n E m p t y " > < C u s t o m C o n t e n t > < ! [ C D A T A [ 1 ] ] > < / 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T a b l e C o u n t I n S a n d b o x " > < C u s t o m C o n t e n t > < ! [ C D A T A [ 1 ] ] > < / 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2.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3.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16.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7.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8.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9.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2.xml><?xml version="1.0" encoding="utf-8"?>
<ds:datastoreItem xmlns:ds="http://schemas.openxmlformats.org/officeDocument/2006/customXml" ds:itemID="{2C43D010-1F8F-44B5-9EAF-E538678E4F29}">
  <ds:schemaRefs>
    <ds:schemaRef ds:uri="http://schemas.microsoft.com/office/2006/metadata/properties"/>
    <ds:schemaRef ds:uri="http://schemas.microsoft.com/office/infopath/2007/PartnerControls"/>
    <ds:schemaRef ds:uri="da0356f3-83b3-42db-a4ea-d0e11b8bbdec"/>
    <ds:schemaRef ds:uri="8dedfef6-c5ba-4a3e-af87-6a55fe944720"/>
  </ds:schemaRefs>
</ds:datastoreItem>
</file>

<file path=customXml/itemProps20.xml><?xml version="1.0" encoding="utf-8"?>
<ds:datastoreItem xmlns:ds="http://schemas.openxmlformats.org/officeDocument/2006/customXml" ds:itemID="{66F5A4A9-28DD-42B5-A74E-D3194527FB7C}">
  <ds:schemaRefs>
    <ds:schemaRef ds:uri="http://gemini/pivotcustomization/Diagrams"/>
  </ds:schemaRefs>
</ds:datastoreItem>
</file>

<file path=customXml/itemProps21.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3.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4.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5.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6.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7.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8.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9.xml><?xml version="1.0" encoding="utf-8"?>
<ds:datastoreItem xmlns:ds="http://schemas.openxmlformats.org/officeDocument/2006/customXml" ds:itemID="{92BAF45A-2E15-40A8-B3A9-F7FBB4E5C9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Present.Aprob.</vt:lpstr>
      <vt:lpstr>Resumen </vt:lpstr>
      <vt:lpstr>Present. </vt:lpstr>
      <vt:lpstr>Contenido</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5. SFS-RC</vt:lpstr>
      <vt:lpstr>6. SFS-RC</vt:lpstr>
      <vt:lpstr>1. SFS-RS</vt:lpstr>
      <vt:lpstr>2. SFS-RS.</vt:lpstr>
      <vt:lpstr>3. SFS-RS</vt:lpstr>
      <vt:lpstr>4. SFS-RS</vt:lpstr>
      <vt:lpstr>5. SFS-RS</vt:lpstr>
      <vt:lpstr>6. SFS-RS</vt:lpstr>
      <vt:lpstr> 1. SFS-RET</vt:lpstr>
      <vt:lpstr>2. SFS-RET.</vt:lpstr>
      <vt:lpstr>3.SFS-RET</vt:lpstr>
      <vt:lpstr>4. SFS-RET</vt:lpstr>
      <vt:lpstr>3. SFS-RET</vt:lpstr>
      <vt:lpstr>SRL</vt:lpstr>
      <vt:lpstr>1. SRL</vt:lpstr>
      <vt:lpstr>3.SRL</vt:lpstr>
      <vt:lpstr>4.SRL</vt:lpstr>
      <vt:lpstr>5. SRL</vt:lpstr>
      <vt:lpstr>6.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 Pagos.SFS Pens.</vt:lpstr>
      <vt:lpstr>SVDS-Ing-Egr</vt:lpstr>
      <vt:lpstr>2. Pagos_ SVDS</vt:lpstr>
      <vt:lpstr>3. PagosXcuentas</vt:lpstr>
      <vt:lpstr> 4.Pago Entidades</vt:lpstr>
      <vt:lpstr>5.Patrim. fp anual</vt:lpstr>
      <vt:lpstr>6. Cartera Comp.</vt:lpstr>
      <vt:lpstr>8. Rent. nominal</vt:lpstr>
      <vt:lpstr>9.Rentab.Real</vt:lpstr>
      <vt:lpstr>PENSIONES_SVDS</vt:lpstr>
      <vt:lpstr>2 Pensiones por año</vt:lpstr>
      <vt:lpstr>3.Pens.Disc. AFP</vt:lpstr>
      <vt:lpstr>4. Pens. Solida</vt:lpstr>
      <vt:lpstr>5. Pens. Solid.dec</vt:lpstr>
      <vt:lpstr>SRL-Ing-Egr</vt:lpstr>
      <vt:lpstr>1. Pagos ARL </vt:lpstr>
      <vt:lpstr>2.Reportes ARL</vt:lpstr>
      <vt:lpstr>3. Reporte región</vt:lpstr>
      <vt:lpstr>4. Reporte edad</vt:lpstr>
      <vt:lpstr>5. Reporte Empre.</vt:lpstr>
      <vt:lpstr>6. Reporte Sexo</vt:lpstr>
      <vt:lpstr>1. CI</vt:lpstr>
      <vt:lpstr>2.CI</vt:lpstr>
      <vt:lpstr>3.CI</vt:lpstr>
      <vt:lpstr>' 1. SFS-RET'!Print_Area</vt:lpstr>
      <vt:lpstr>' 4.Pago Entidades'!Print_Area</vt:lpstr>
      <vt:lpstr>' b) Reg. y Seg.'!Print_Area</vt:lpstr>
      <vt:lpstr>' c) Seg. y Ben'!Print_Area</vt:lpstr>
      <vt:lpstr>' d) Org. SDSS'!Print_Area</vt:lpstr>
      <vt:lpstr>'1. CI'!Print_Area</vt:lpstr>
      <vt:lpstr>'1. Def_SVDS'!Print_Area</vt:lpstr>
      <vt:lpstr>'1. Pagos ARL '!Print_Area</vt:lpstr>
      <vt:lpstr>'1. Pagos SFS'!Print_Area</vt:lpstr>
      <vt:lpstr>'1. SFS'!Print_Area</vt:lpstr>
      <vt:lpstr>'1. SFS-RC'!Print_Area</vt:lpstr>
      <vt:lpstr>'1. SFS-RS'!Print_Area</vt:lpstr>
      <vt:lpstr>'1. SRL'!Print_Area</vt:lpstr>
      <vt:lpstr>'10. SVDS'!Print_Area</vt:lpstr>
      <vt:lpstr>'2 Pensiones por año'!Print_Area</vt:lpstr>
      <vt:lpstr>'2. Pagos_ SVDS'!Print_Area</vt:lpstr>
      <vt:lpstr>'2. SFS'!Print_Area</vt:lpstr>
      <vt:lpstr>'2. SFS-RC'!Print_Area</vt:lpstr>
      <vt:lpstr>'2. SFS-RET.'!Print_Area</vt:lpstr>
      <vt:lpstr>'2. SFS-RS.'!Print_Area</vt:lpstr>
      <vt:lpstr>'2. SVDS'!Print_Area</vt:lpstr>
      <vt:lpstr>'2.CI'!Print_Area</vt:lpstr>
      <vt:lpstr>'2.Pagos x ARS'!Print_Area</vt:lpstr>
      <vt:lpstr>'2.Reportes ARL'!Print_Area</vt:lpstr>
      <vt:lpstr>'3. Afil. cotiz.'!Print_Area</vt:lpstr>
      <vt:lpstr>'3. PagosXcuentas'!Print_Area</vt:lpstr>
      <vt:lpstr>'3. Reporte región'!Print_Area</vt:lpstr>
      <vt:lpstr>'3. SFS'!Print_Area</vt:lpstr>
      <vt:lpstr>'3. SFS-RC'!Print_Area</vt:lpstr>
      <vt:lpstr>'3. SFS-RET'!Print_Area</vt:lpstr>
      <vt:lpstr>'3. SFS-RS'!Print_Area</vt:lpstr>
      <vt:lpstr>'3.CI'!Print_Area</vt:lpstr>
      <vt:lpstr>'3.INV_SFS x Entidad'!Print_Area</vt:lpstr>
      <vt:lpstr>'3.Pens.Disc. AFP'!Print_Area</vt:lpstr>
      <vt:lpstr>'3.SFS-RET'!Print_Area</vt:lpstr>
      <vt:lpstr>'3.SRL'!Print_Area</vt:lpstr>
      <vt:lpstr>'4. Pens. Solida'!Print_Area</vt:lpstr>
      <vt:lpstr>'4. Reporte edad'!Print_Area</vt:lpstr>
      <vt:lpstr>'4. SFS'!Print_Area</vt:lpstr>
      <vt:lpstr>'4. SFS-RC'!Print_Area</vt:lpstr>
      <vt:lpstr>'4. SFS-RET'!Print_Area</vt:lpstr>
      <vt:lpstr>'4. SFS-RS'!Print_Area</vt:lpstr>
      <vt:lpstr>'4. SVDS'!Print_Area</vt:lpstr>
      <vt:lpstr>'4.INV_SFS x cuentas'!Print_Area</vt:lpstr>
      <vt:lpstr>'4.SRL'!Print_Area</vt:lpstr>
      <vt:lpstr>'5. Pagos.SFS Pens.'!Print_Area</vt:lpstr>
      <vt:lpstr>'5. Pens. Solid.dec'!Print_Area</vt:lpstr>
      <vt:lpstr>'5. Reporte Empre.'!Print_Area</vt:lpstr>
      <vt:lpstr>'5. SFS-RC'!Print_Area</vt:lpstr>
      <vt:lpstr>'5. SFS-RS'!Print_Area</vt:lpstr>
      <vt:lpstr>'5. SRL'!Print_Area</vt:lpstr>
      <vt:lpstr>'5. SVDS'!Print_Area</vt:lpstr>
      <vt:lpstr>'5.Patrim. fp anual'!Print_Area</vt:lpstr>
      <vt:lpstr>'5.SFS'!Print_Area</vt:lpstr>
      <vt:lpstr>'6. Cartera Comp.'!Print_Area</vt:lpstr>
      <vt:lpstr>'6. Reporte Sexo'!Print_Area</vt:lpstr>
      <vt:lpstr>'6. SFS'!Print_Area</vt:lpstr>
      <vt:lpstr>'6. SFS-RC'!Print_Area</vt:lpstr>
      <vt:lpstr>'6. SFS-RS'!Print_Area</vt:lpstr>
      <vt:lpstr>'6. SRL'!Print_Area</vt:lpstr>
      <vt:lpstr>'6. SVDS'!Print_Area</vt:lpstr>
      <vt:lpstr>'7. SVDS'!Print_Area</vt:lpstr>
      <vt:lpstr>'8. Rent. nominal'!Print_Area</vt:lpstr>
      <vt:lpstr>'8. SVDS'!Print_Area</vt:lpstr>
      <vt:lpstr>'9.Rentab.Real'!Print_Area</vt:lpstr>
      <vt:lpstr>'9.SVDS'!Print_Area</vt:lpstr>
      <vt:lpstr>'a) Linea de tiempo'!Print_Area</vt:lpstr>
      <vt:lpstr>'a.Definición Ing.Gastos'!Print_Area</vt:lpstr>
      <vt:lpstr>'b.Definición Ing.Gastos'!Print_Area</vt:lpstr>
      <vt:lpstr>Contenido!Print_Area</vt:lpstr>
      <vt:lpstr>'e) Gobernanza'!Print_Area</vt:lpstr>
      <vt:lpstr>'f) Artículos'!Print_Area</vt:lpstr>
      <vt:lpstr>'g) Artículos'!Print_Area</vt:lpstr>
      <vt:lpstr>'ING._ EGR'!Print_Area</vt:lpstr>
      <vt:lpstr>PENSIONES_SVDS!Print_Area</vt:lpstr>
      <vt:lpstr>'Portada SFS'!Print_Area</vt:lpstr>
      <vt:lpstr>'Present. '!Print_Area</vt:lpstr>
      <vt:lpstr>Present.Aprob.!Print_Area</vt:lpstr>
      <vt:lpstr>'Resumen '!Print_Area</vt:lpstr>
      <vt:lpstr>SDSS!Print_Area</vt:lpstr>
      <vt:lpstr>'SFS-Ing-Egr'!Print_Area</vt:lpstr>
      <vt:lpstr>SRL!Print_Area</vt:lpstr>
      <vt:lpstr>'SRL-Ing-Egr'!Print_Area</vt:lpstr>
      <vt:lpstr>SVDS!Print_Area</vt:lpstr>
      <vt:lpstr>'SVDS-Ing-Egr'!Print_Area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Felix  Alexandro Roa Juliao</cp:lastModifiedBy>
  <cp:revision/>
  <cp:lastPrinted>2026-06-17T00:25:41Z</cp:lastPrinted>
  <dcterms:created xsi:type="dcterms:W3CDTF">2010-04-06T13:07:55Z</dcterms:created>
  <dcterms:modified xsi:type="dcterms:W3CDTF">2026-06-17T13:08:49Z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